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aibhav Yadav\Data Analyst\Project\Value at Risk w Excel\"/>
    </mc:Choice>
  </mc:AlternateContent>
  <xr:revisionPtr revIDLastSave="0" documentId="13_ncr:1_{72F1CCE8-6B0E-4A8E-AABD-392DD546C7E3}" xr6:coauthVersionLast="47" xr6:coauthVersionMax="47" xr10:uidLastSave="{00000000-0000-0000-0000-000000000000}"/>
  <bookViews>
    <workbookView xWindow="-120" yWindow="-120" windowWidth="20730" windowHeight="11310" tabRatio="787" activeTab="10" xr2:uid="{00000000-000D-0000-FFFF-FFFF00000000}"/>
  </bookViews>
  <sheets>
    <sheet name="AAPL_US" sheetId="10" r:id="rId1"/>
    <sheet name="XAUUSD" sheetId="11" r:id="rId2"/>
    <sheet name="BTCUSD" sheetId="12" r:id="rId3"/>
    <sheet name="BTC_tbl" sheetId="4" state="hidden" r:id="rId4"/>
    <sheet name="Gold_tbl" sheetId="3" state="hidden" r:id="rId5"/>
    <sheet name="Sheet1" sheetId="13" state="hidden" r:id="rId6"/>
    <sheet name="AAPL_tbl" sheetId="2" state="hidden" r:id="rId7"/>
    <sheet name="Historical" sheetId="6" r:id="rId8"/>
    <sheet name="Parametric" sheetId="7" r:id="rId9"/>
    <sheet name="Monte_Carlo" sheetId="9" r:id="rId10"/>
    <sheet name="Kupeic Test" sheetId="8" r:id="rId11"/>
  </sheets>
  <definedNames>
    <definedName name="ExternalData_1" localSheetId="6" hidden="1">AAPL_tbl!$A$1:$B$250</definedName>
    <definedName name="ExternalData_2" localSheetId="4" hidden="1">Gold_tbl!$A$1:$B$250</definedName>
    <definedName name="ExternalData_3" localSheetId="3" hidden="1">BTC_tbl!$A$1:$B$250</definedName>
    <definedName name="ExternalData_4" localSheetId="0" hidden="1">AAPL_US!$A$1:$B$250</definedName>
    <definedName name="ExternalData_5" localSheetId="1" hidden="1">XAUUSD!$A$1:$B$260</definedName>
    <definedName name="ExternalData_6" localSheetId="2" hidden="1">BTCUSD!$A$1:$B$260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9" l="1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3" i="9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E35" i="7" s="1"/>
  <c r="D36" i="7"/>
  <c r="D37" i="7"/>
  <c r="D38" i="7"/>
  <c r="D39" i="7"/>
  <c r="E39" i="7" s="1"/>
  <c r="D40" i="7"/>
  <c r="D41" i="7"/>
  <c r="D42" i="7"/>
  <c r="D43" i="7"/>
  <c r="E43" i="7" s="1"/>
  <c r="D44" i="7"/>
  <c r="D45" i="7"/>
  <c r="D46" i="7"/>
  <c r="D47" i="7"/>
  <c r="E47" i="7" s="1"/>
  <c r="D48" i="7"/>
  <c r="D49" i="7"/>
  <c r="D50" i="7"/>
  <c r="D51" i="7"/>
  <c r="E51" i="7" s="1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3" i="7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3" i="6"/>
  <c r="A2" i="6" a="1"/>
  <c r="A2" i="6" s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B4" i="8"/>
  <c r="E4" i="8" s="1"/>
  <c r="F4" i="8" s="1"/>
  <c r="B5" i="8"/>
  <c r="E5" i="8" s="1"/>
  <c r="F5" i="8" s="1"/>
  <c r="B6" i="8"/>
  <c r="E6" i="8" s="1"/>
  <c r="F6" i="8" s="1"/>
  <c r="B7" i="8"/>
  <c r="E7" i="8" s="1"/>
  <c r="F7" i="8" s="1"/>
  <c r="B8" i="8"/>
  <c r="E8" i="8" s="1"/>
  <c r="F8" i="8" s="1"/>
  <c r="B9" i="8"/>
  <c r="E9" i="8" s="1"/>
  <c r="F9" i="8" s="1"/>
  <c r="B10" i="8"/>
  <c r="E10" i="8" s="1"/>
  <c r="F10" i="8" s="1"/>
  <c r="B11" i="8"/>
  <c r="E11" i="8" s="1"/>
  <c r="F11" i="8" s="1"/>
  <c r="B12" i="8"/>
  <c r="E12" i="8" s="1"/>
  <c r="F12" i="8" s="1"/>
  <c r="B13" i="8"/>
  <c r="E13" i="8" s="1"/>
  <c r="F13" i="8" s="1"/>
  <c r="B14" i="8"/>
  <c r="E14" i="8" s="1"/>
  <c r="F14" i="8" s="1"/>
  <c r="B15" i="8"/>
  <c r="E15" i="8" s="1"/>
  <c r="F15" i="8" s="1"/>
  <c r="B16" i="8"/>
  <c r="E16" i="8" s="1"/>
  <c r="F16" i="8" s="1"/>
  <c r="B17" i="8"/>
  <c r="E17" i="8" s="1"/>
  <c r="F17" i="8" s="1"/>
  <c r="B18" i="8"/>
  <c r="E18" i="8" s="1"/>
  <c r="F18" i="8" s="1"/>
  <c r="B19" i="8"/>
  <c r="E19" i="8" s="1"/>
  <c r="F19" i="8" s="1"/>
  <c r="B20" i="8"/>
  <c r="E20" i="8" s="1"/>
  <c r="F20" i="8" s="1"/>
  <c r="B21" i="8"/>
  <c r="E21" i="8" s="1"/>
  <c r="F21" i="8" s="1"/>
  <c r="B22" i="8"/>
  <c r="E22" i="8" s="1"/>
  <c r="F22" i="8" s="1"/>
  <c r="B23" i="8"/>
  <c r="E23" i="8" s="1"/>
  <c r="F23" i="8" s="1"/>
  <c r="B24" i="8"/>
  <c r="E24" i="8" s="1"/>
  <c r="F24" i="8" s="1"/>
  <c r="B25" i="8"/>
  <c r="E25" i="8" s="1"/>
  <c r="F25" i="8" s="1"/>
  <c r="B26" i="8"/>
  <c r="E26" i="8" s="1"/>
  <c r="F26" i="8" s="1"/>
  <c r="B27" i="8"/>
  <c r="E27" i="8" s="1"/>
  <c r="F27" i="8" s="1"/>
  <c r="B28" i="8"/>
  <c r="E28" i="8" s="1"/>
  <c r="F28" i="8" s="1"/>
  <c r="B29" i="8"/>
  <c r="E29" i="8" s="1"/>
  <c r="F29" i="8" s="1"/>
  <c r="B30" i="8"/>
  <c r="E30" i="8" s="1"/>
  <c r="F30" i="8" s="1"/>
  <c r="B31" i="8"/>
  <c r="E31" i="8" s="1"/>
  <c r="F31" i="8" s="1"/>
  <c r="B32" i="8"/>
  <c r="E32" i="8" s="1"/>
  <c r="F32" i="8" s="1"/>
  <c r="B33" i="8"/>
  <c r="E33" i="8" s="1"/>
  <c r="F33" i="8" s="1"/>
  <c r="B34" i="8"/>
  <c r="E34" i="8" s="1"/>
  <c r="F34" i="8" s="1"/>
  <c r="B35" i="8"/>
  <c r="E35" i="8" s="1"/>
  <c r="F35" i="8" s="1"/>
  <c r="B36" i="8"/>
  <c r="E36" i="8" s="1"/>
  <c r="F36" i="8" s="1"/>
  <c r="B37" i="8"/>
  <c r="E37" i="8" s="1"/>
  <c r="F37" i="8" s="1"/>
  <c r="B38" i="8"/>
  <c r="E38" i="8" s="1"/>
  <c r="F38" i="8" s="1"/>
  <c r="B39" i="8"/>
  <c r="E39" i="8" s="1"/>
  <c r="F39" i="8" s="1"/>
  <c r="B40" i="8"/>
  <c r="E40" i="8" s="1"/>
  <c r="F40" i="8" s="1"/>
  <c r="B41" i="8"/>
  <c r="E41" i="8" s="1"/>
  <c r="F41" i="8" s="1"/>
  <c r="B42" i="8"/>
  <c r="E42" i="8" s="1"/>
  <c r="F42" i="8" s="1"/>
  <c r="B43" i="8"/>
  <c r="E43" i="8" s="1"/>
  <c r="F43" i="8" s="1"/>
  <c r="B44" i="8"/>
  <c r="E44" i="8" s="1"/>
  <c r="F44" i="8" s="1"/>
  <c r="B45" i="8"/>
  <c r="E45" i="8" s="1"/>
  <c r="F45" i="8" s="1"/>
  <c r="B46" i="8"/>
  <c r="E46" i="8" s="1"/>
  <c r="F46" i="8" s="1"/>
  <c r="B47" i="8"/>
  <c r="E47" i="8" s="1"/>
  <c r="F47" i="8" s="1"/>
  <c r="B48" i="8"/>
  <c r="E48" i="8" s="1"/>
  <c r="F48" i="8" s="1"/>
  <c r="B49" i="8"/>
  <c r="E49" i="8" s="1"/>
  <c r="F49" i="8" s="1"/>
  <c r="B50" i="8"/>
  <c r="E50" i="8" s="1"/>
  <c r="F50" i="8" s="1"/>
  <c r="B51" i="8"/>
  <c r="E51" i="8" s="1"/>
  <c r="F51" i="8" s="1"/>
  <c r="B52" i="8"/>
  <c r="E52" i="8" s="1"/>
  <c r="F52" i="8" s="1"/>
  <c r="B53" i="8"/>
  <c r="E53" i="8" s="1"/>
  <c r="F53" i="8" s="1"/>
  <c r="B54" i="8"/>
  <c r="E54" i="8" s="1"/>
  <c r="F54" i="8" s="1"/>
  <c r="B55" i="8"/>
  <c r="E55" i="8" s="1"/>
  <c r="F55" i="8" s="1"/>
  <c r="B56" i="8"/>
  <c r="E56" i="8" s="1"/>
  <c r="F56" i="8" s="1"/>
  <c r="B57" i="8"/>
  <c r="E57" i="8" s="1"/>
  <c r="F57" i="8" s="1"/>
  <c r="B58" i="8"/>
  <c r="E58" i="8" s="1"/>
  <c r="F58" i="8" s="1"/>
  <c r="B59" i="8"/>
  <c r="E59" i="8" s="1"/>
  <c r="F59" i="8" s="1"/>
  <c r="B60" i="8"/>
  <c r="E60" i="8" s="1"/>
  <c r="F60" i="8" s="1"/>
  <c r="B61" i="8"/>
  <c r="E61" i="8" s="1"/>
  <c r="F61" i="8" s="1"/>
  <c r="B62" i="8"/>
  <c r="E62" i="8" s="1"/>
  <c r="F62" i="8" s="1"/>
  <c r="B63" i="8"/>
  <c r="E63" i="8" s="1"/>
  <c r="F63" i="8" s="1"/>
  <c r="B64" i="8"/>
  <c r="E64" i="8" s="1"/>
  <c r="F64" i="8" s="1"/>
  <c r="B65" i="8"/>
  <c r="E65" i="8" s="1"/>
  <c r="F65" i="8" s="1"/>
  <c r="B66" i="8"/>
  <c r="E66" i="8" s="1"/>
  <c r="F66" i="8" s="1"/>
  <c r="B67" i="8"/>
  <c r="E67" i="8" s="1"/>
  <c r="F67" i="8" s="1"/>
  <c r="B68" i="8"/>
  <c r="E68" i="8" s="1"/>
  <c r="F68" i="8" s="1"/>
  <c r="B69" i="8"/>
  <c r="E69" i="8" s="1"/>
  <c r="F69" i="8" s="1"/>
  <c r="B70" i="8"/>
  <c r="E70" i="8" s="1"/>
  <c r="F70" i="8" s="1"/>
  <c r="B71" i="8"/>
  <c r="E71" i="8" s="1"/>
  <c r="F71" i="8" s="1"/>
  <c r="B72" i="8"/>
  <c r="E72" i="8" s="1"/>
  <c r="F72" i="8" s="1"/>
  <c r="B73" i="8"/>
  <c r="E73" i="8" s="1"/>
  <c r="F73" i="8" s="1"/>
  <c r="B74" i="8"/>
  <c r="E74" i="8" s="1"/>
  <c r="F74" i="8" s="1"/>
  <c r="B75" i="8"/>
  <c r="E75" i="8" s="1"/>
  <c r="F75" i="8" s="1"/>
  <c r="B76" i="8"/>
  <c r="E76" i="8" s="1"/>
  <c r="F76" i="8" s="1"/>
  <c r="B77" i="8"/>
  <c r="E77" i="8" s="1"/>
  <c r="F77" i="8" s="1"/>
  <c r="B78" i="8"/>
  <c r="E78" i="8" s="1"/>
  <c r="F78" i="8" s="1"/>
  <c r="B79" i="8"/>
  <c r="E79" i="8" s="1"/>
  <c r="F79" i="8" s="1"/>
  <c r="B80" i="8"/>
  <c r="E80" i="8" s="1"/>
  <c r="F80" i="8" s="1"/>
  <c r="B81" i="8"/>
  <c r="E81" i="8" s="1"/>
  <c r="F81" i="8" s="1"/>
  <c r="B82" i="8"/>
  <c r="E82" i="8" s="1"/>
  <c r="F82" i="8" s="1"/>
  <c r="B83" i="8"/>
  <c r="E83" i="8" s="1"/>
  <c r="F83" i="8" s="1"/>
  <c r="B84" i="8"/>
  <c r="E84" i="8" s="1"/>
  <c r="F84" i="8" s="1"/>
  <c r="B85" i="8"/>
  <c r="E85" i="8" s="1"/>
  <c r="F85" i="8" s="1"/>
  <c r="B86" i="8"/>
  <c r="E86" i="8" s="1"/>
  <c r="F86" i="8" s="1"/>
  <c r="B87" i="8"/>
  <c r="E87" i="8" s="1"/>
  <c r="F87" i="8" s="1"/>
  <c r="B88" i="8"/>
  <c r="E88" i="8" s="1"/>
  <c r="F88" i="8" s="1"/>
  <c r="B89" i="8"/>
  <c r="E89" i="8" s="1"/>
  <c r="F89" i="8" s="1"/>
  <c r="B90" i="8"/>
  <c r="E90" i="8" s="1"/>
  <c r="F90" i="8" s="1"/>
  <c r="B91" i="8"/>
  <c r="E91" i="8" s="1"/>
  <c r="F91" i="8" s="1"/>
  <c r="B92" i="8"/>
  <c r="E92" i="8" s="1"/>
  <c r="F92" i="8" s="1"/>
  <c r="B93" i="8"/>
  <c r="E93" i="8" s="1"/>
  <c r="F93" i="8" s="1"/>
  <c r="B94" i="8"/>
  <c r="E94" i="8" s="1"/>
  <c r="F94" i="8" s="1"/>
  <c r="B95" i="8"/>
  <c r="E95" i="8" s="1"/>
  <c r="F95" i="8" s="1"/>
  <c r="B96" i="8"/>
  <c r="E96" i="8" s="1"/>
  <c r="F96" i="8" s="1"/>
  <c r="B97" i="8"/>
  <c r="E97" i="8" s="1"/>
  <c r="F97" i="8" s="1"/>
  <c r="B98" i="8"/>
  <c r="E98" i="8" s="1"/>
  <c r="F98" i="8" s="1"/>
  <c r="B99" i="8"/>
  <c r="E99" i="8" s="1"/>
  <c r="F99" i="8" s="1"/>
  <c r="B100" i="8"/>
  <c r="E100" i="8" s="1"/>
  <c r="F100" i="8" s="1"/>
  <c r="B101" i="8"/>
  <c r="E101" i="8" s="1"/>
  <c r="F101" i="8" s="1"/>
  <c r="B102" i="8"/>
  <c r="E102" i="8" s="1"/>
  <c r="F102" i="8" s="1"/>
  <c r="B103" i="8"/>
  <c r="E103" i="8" s="1"/>
  <c r="F103" i="8" s="1"/>
  <c r="B104" i="8"/>
  <c r="E104" i="8" s="1"/>
  <c r="F104" i="8" s="1"/>
  <c r="B105" i="8"/>
  <c r="E105" i="8" s="1"/>
  <c r="F105" i="8" s="1"/>
  <c r="B106" i="8"/>
  <c r="E106" i="8" s="1"/>
  <c r="F106" i="8" s="1"/>
  <c r="B107" i="8"/>
  <c r="E107" i="8" s="1"/>
  <c r="F107" i="8" s="1"/>
  <c r="B108" i="8"/>
  <c r="E108" i="8" s="1"/>
  <c r="F108" i="8" s="1"/>
  <c r="B109" i="8"/>
  <c r="E109" i="8" s="1"/>
  <c r="F109" i="8" s="1"/>
  <c r="B110" i="8"/>
  <c r="E110" i="8" s="1"/>
  <c r="F110" i="8" s="1"/>
  <c r="B111" i="8"/>
  <c r="E111" i="8" s="1"/>
  <c r="F111" i="8" s="1"/>
  <c r="B112" i="8"/>
  <c r="E112" i="8" s="1"/>
  <c r="F112" i="8" s="1"/>
  <c r="B113" i="8"/>
  <c r="E113" i="8" s="1"/>
  <c r="F113" i="8" s="1"/>
  <c r="B114" i="8"/>
  <c r="E114" i="8" s="1"/>
  <c r="F114" i="8" s="1"/>
  <c r="B115" i="8"/>
  <c r="E115" i="8" s="1"/>
  <c r="F115" i="8" s="1"/>
  <c r="B116" i="8"/>
  <c r="E116" i="8" s="1"/>
  <c r="F116" i="8" s="1"/>
  <c r="B117" i="8"/>
  <c r="E117" i="8" s="1"/>
  <c r="F117" i="8" s="1"/>
  <c r="B118" i="8"/>
  <c r="E118" i="8" s="1"/>
  <c r="F118" i="8" s="1"/>
  <c r="B119" i="8"/>
  <c r="E119" i="8" s="1"/>
  <c r="F119" i="8" s="1"/>
  <c r="B120" i="8"/>
  <c r="E120" i="8" s="1"/>
  <c r="F120" i="8" s="1"/>
  <c r="B121" i="8"/>
  <c r="E121" i="8" s="1"/>
  <c r="F121" i="8" s="1"/>
  <c r="B122" i="8"/>
  <c r="E122" i="8" s="1"/>
  <c r="F122" i="8" s="1"/>
  <c r="B123" i="8"/>
  <c r="E123" i="8" s="1"/>
  <c r="F123" i="8" s="1"/>
  <c r="B124" i="8"/>
  <c r="E124" i="8" s="1"/>
  <c r="F124" i="8" s="1"/>
  <c r="B125" i="8"/>
  <c r="E125" i="8" s="1"/>
  <c r="F125" i="8" s="1"/>
  <c r="B126" i="8"/>
  <c r="E126" i="8" s="1"/>
  <c r="F126" i="8" s="1"/>
  <c r="B127" i="8"/>
  <c r="E127" i="8" s="1"/>
  <c r="F127" i="8" s="1"/>
  <c r="B128" i="8"/>
  <c r="E128" i="8" s="1"/>
  <c r="F128" i="8" s="1"/>
  <c r="B129" i="8"/>
  <c r="E129" i="8" s="1"/>
  <c r="F129" i="8" s="1"/>
  <c r="B130" i="8"/>
  <c r="E130" i="8" s="1"/>
  <c r="F130" i="8" s="1"/>
  <c r="B131" i="8"/>
  <c r="E131" i="8" s="1"/>
  <c r="F131" i="8" s="1"/>
  <c r="B132" i="8"/>
  <c r="E132" i="8" s="1"/>
  <c r="F132" i="8" s="1"/>
  <c r="B133" i="8"/>
  <c r="E133" i="8" s="1"/>
  <c r="F133" i="8" s="1"/>
  <c r="B134" i="8"/>
  <c r="E134" i="8" s="1"/>
  <c r="F134" i="8" s="1"/>
  <c r="B135" i="8"/>
  <c r="E135" i="8" s="1"/>
  <c r="F135" i="8" s="1"/>
  <c r="B136" i="8"/>
  <c r="E136" i="8" s="1"/>
  <c r="F136" i="8" s="1"/>
  <c r="B137" i="8"/>
  <c r="E137" i="8" s="1"/>
  <c r="F137" i="8" s="1"/>
  <c r="B138" i="8"/>
  <c r="E138" i="8" s="1"/>
  <c r="F138" i="8" s="1"/>
  <c r="B139" i="8"/>
  <c r="E139" i="8" s="1"/>
  <c r="F139" i="8" s="1"/>
  <c r="B140" i="8"/>
  <c r="E140" i="8" s="1"/>
  <c r="F140" i="8" s="1"/>
  <c r="B141" i="8"/>
  <c r="E141" i="8" s="1"/>
  <c r="F141" i="8" s="1"/>
  <c r="B142" i="8"/>
  <c r="E142" i="8" s="1"/>
  <c r="F142" i="8" s="1"/>
  <c r="B143" i="8"/>
  <c r="E143" i="8" s="1"/>
  <c r="F143" i="8" s="1"/>
  <c r="B144" i="8"/>
  <c r="E144" i="8" s="1"/>
  <c r="F144" i="8" s="1"/>
  <c r="B145" i="8"/>
  <c r="E145" i="8" s="1"/>
  <c r="F145" i="8" s="1"/>
  <c r="B146" i="8"/>
  <c r="E146" i="8" s="1"/>
  <c r="F146" i="8" s="1"/>
  <c r="B147" i="8"/>
  <c r="E147" i="8" s="1"/>
  <c r="F147" i="8" s="1"/>
  <c r="B148" i="8"/>
  <c r="E148" i="8" s="1"/>
  <c r="F148" i="8" s="1"/>
  <c r="B149" i="8"/>
  <c r="E149" i="8" s="1"/>
  <c r="F149" i="8" s="1"/>
  <c r="B150" i="8"/>
  <c r="E150" i="8" s="1"/>
  <c r="F150" i="8" s="1"/>
  <c r="B151" i="8"/>
  <c r="E151" i="8" s="1"/>
  <c r="F151" i="8" s="1"/>
  <c r="B152" i="8"/>
  <c r="E152" i="8" s="1"/>
  <c r="F152" i="8" s="1"/>
  <c r="B153" i="8"/>
  <c r="E153" i="8" s="1"/>
  <c r="F153" i="8" s="1"/>
  <c r="B154" i="8"/>
  <c r="E154" i="8" s="1"/>
  <c r="F154" i="8" s="1"/>
  <c r="B155" i="8"/>
  <c r="E155" i="8" s="1"/>
  <c r="F155" i="8" s="1"/>
  <c r="B156" i="8"/>
  <c r="E156" i="8" s="1"/>
  <c r="F156" i="8" s="1"/>
  <c r="B157" i="8"/>
  <c r="E157" i="8" s="1"/>
  <c r="F157" i="8" s="1"/>
  <c r="B158" i="8"/>
  <c r="E158" i="8" s="1"/>
  <c r="F158" i="8" s="1"/>
  <c r="B159" i="8"/>
  <c r="E159" i="8" s="1"/>
  <c r="F159" i="8" s="1"/>
  <c r="B160" i="8"/>
  <c r="E160" i="8" s="1"/>
  <c r="F160" i="8" s="1"/>
  <c r="B161" i="8"/>
  <c r="E161" i="8" s="1"/>
  <c r="F161" i="8" s="1"/>
  <c r="B162" i="8"/>
  <c r="E162" i="8" s="1"/>
  <c r="F162" i="8" s="1"/>
  <c r="B163" i="8"/>
  <c r="E163" i="8" s="1"/>
  <c r="F163" i="8" s="1"/>
  <c r="B164" i="8"/>
  <c r="E164" i="8" s="1"/>
  <c r="F164" i="8" s="1"/>
  <c r="B165" i="8"/>
  <c r="E165" i="8" s="1"/>
  <c r="F165" i="8" s="1"/>
  <c r="B166" i="8"/>
  <c r="E166" i="8" s="1"/>
  <c r="F166" i="8" s="1"/>
  <c r="B167" i="8"/>
  <c r="E167" i="8" s="1"/>
  <c r="F167" i="8" s="1"/>
  <c r="B168" i="8"/>
  <c r="E168" i="8" s="1"/>
  <c r="F168" i="8" s="1"/>
  <c r="B169" i="8"/>
  <c r="E169" i="8" s="1"/>
  <c r="F169" i="8" s="1"/>
  <c r="B170" i="8"/>
  <c r="E170" i="8" s="1"/>
  <c r="F170" i="8" s="1"/>
  <c r="B171" i="8"/>
  <c r="E171" i="8" s="1"/>
  <c r="F171" i="8" s="1"/>
  <c r="B172" i="8"/>
  <c r="E172" i="8" s="1"/>
  <c r="F172" i="8" s="1"/>
  <c r="B173" i="8"/>
  <c r="E173" i="8" s="1"/>
  <c r="F173" i="8" s="1"/>
  <c r="B174" i="8"/>
  <c r="E174" i="8" s="1"/>
  <c r="F174" i="8" s="1"/>
  <c r="B175" i="8"/>
  <c r="E175" i="8" s="1"/>
  <c r="F175" i="8" s="1"/>
  <c r="B176" i="8"/>
  <c r="E176" i="8" s="1"/>
  <c r="F176" i="8" s="1"/>
  <c r="B177" i="8"/>
  <c r="E177" i="8" s="1"/>
  <c r="F177" i="8" s="1"/>
  <c r="B178" i="8"/>
  <c r="E178" i="8" s="1"/>
  <c r="F178" i="8" s="1"/>
  <c r="B179" i="8"/>
  <c r="E179" i="8" s="1"/>
  <c r="F179" i="8" s="1"/>
  <c r="B180" i="8"/>
  <c r="E180" i="8" s="1"/>
  <c r="F180" i="8" s="1"/>
  <c r="B181" i="8"/>
  <c r="E181" i="8" s="1"/>
  <c r="F181" i="8" s="1"/>
  <c r="B182" i="8"/>
  <c r="E182" i="8" s="1"/>
  <c r="F182" i="8" s="1"/>
  <c r="B183" i="8"/>
  <c r="E183" i="8" s="1"/>
  <c r="F183" i="8" s="1"/>
  <c r="B184" i="8"/>
  <c r="E184" i="8" s="1"/>
  <c r="F184" i="8" s="1"/>
  <c r="B185" i="8"/>
  <c r="E185" i="8" s="1"/>
  <c r="F185" i="8" s="1"/>
  <c r="B186" i="8"/>
  <c r="E186" i="8" s="1"/>
  <c r="F186" i="8" s="1"/>
  <c r="B187" i="8"/>
  <c r="E187" i="8" s="1"/>
  <c r="F187" i="8" s="1"/>
  <c r="B188" i="8"/>
  <c r="E188" i="8" s="1"/>
  <c r="F188" i="8" s="1"/>
  <c r="B189" i="8"/>
  <c r="E189" i="8" s="1"/>
  <c r="F189" i="8" s="1"/>
  <c r="B190" i="8"/>
  <c r="E190" i="8" s="1"/>
  <c r="F190" i="8" s="1"/>
  <c r="B191" i="8"/>
  <c r="E191" i="8" s="1"/>
  <c r="F191" i="8" s="1"/>
  <c r="B192" i="8"/>
  <c r="E192" i="8" s="1"/>
  <c r="F192" i="8" s="1"/>
  <c r="B193" i="8"/>
  <c r="E193" i="8" s="1"/>
  <c r="F193" i="8" s="1"/>
  <c r="B194" i="8"/>
  <c r="E194" i="8" s="1"/>
  <c r="F194" i="8" s="1"/>
  <c r="B195" i="8"/>
  <c r="E195" i="8" s="1"/>
  <c r="F195" i="8" s="1"/>
  <c r="B196" i="8"/>
  <c r="E196" i="8" s="1"/>
  <c r="F196" i="8" s="1"/>
  <c r="B197" i="8"/>
  <c r="E197" i="8" s="1"/>
  <c r="F197" i="8" s="1"/>
  <c r="B198" i="8"/>
  <c r="E198" i="8" s="1"/>
  <c r="F198" i="8" s="1"/>
  <c r="B199" i="8"/>
  <c r="E199" i="8" s="1"/>
  <c r="F199" i="8" s="1"/>
  <c r="B200" i="8"/>
  <c r="E200" i="8" s="1"/>
  <c r="F200" i="8" s="1"/>
  <c r="B201" i="8"/>
  <c r="E201" i="8" s="1"/>
  <c r="F201" i="8" s="1"/>
  <c r="B202" i="8"/>
  <c r="E202" i="8" s="1"/>
  <c r="F202" i="8" s="1"/>
  <c r="B203" i="8"/>
  <c r="E203" i="8" s="1"/>
  <c r="F203" i="8" s="1"/>
  <c r="B204" i="8"/>
  <c r="E204" i="8" s="1"/>
  <c r="F204" i="8" s="1"/>
  <c r="B205" i="8"/>
  <c r="E205" i="8" s="1"/>
  <c r="F205" i="8" s="1"/>
  <c r="B206" i="8"/>
  <c r="E206" i="8" s="1"/>
  <c r="F206" i="8" s="1"/>
  <c r="B207" i="8"/>
  <c r="E207" i="8" s="1"/>
  <c r="F207" i="8" s="1"/>
  <c r="B208" i="8"/>
  <c r="E208" i="8" s="1"/>
  <c r="F208" i="8" s="1"/>
  <c r="B209" i="8"/>
  <c r="E209" i="8" s="1"/>
  <c r="F209" i="8" s="1"/>
  <c r="B210" i="8"/>
  <c r="E210" i="8" s="1"/>
  <c r="F210" i="8" s="1"/>
  <c r="B211" i="8"/>
  <c r="E211" i="8" s="1"/>
  <c r="F211" i="8" s="1"/>
  <c r="B212" i="8"/>
  <c r="E212" i="8" s="1"/>
  <c r="F212" i="8" s="1"/>
  <c r="B213" i="8"/>
  <c r="E213" i="8" s="1"/>
  <c r="F213" i="8" s="1"/>
  <c r="B214" i="8"/>
  <c r="E214" i="8" s="1"/>
  <c r="F214" i="8" s="1"/>
  <c r="B215" i="8"/>
  <c r="E215" i="8" s="1"/>
  <c r="F215" i="8" s="1"/>
  <c r="B216" i="8"/>
  <c r="E216" i="8" s="1"/>
  <c r="F216" i="8" s="1"/>
  <c r="B217" i="8"/>
  <c r="E217" i="8" s="1"/>
  <c r="F217" i="8" s="1"/>
  <c r="B218" i="8"/>
  <c r="E218" i="8" s="1"/>
  <c r="F218" i="8" s="1"/>
  <c r="B219" i="8"/>
  <c r="E219" i="8" s="1"/>
  <c r="F219" i="8" s="1"/>
  <c r="B220" i="8"/>
  <c r="E220" i="8" s="1"/>
  <c r="F220" i="8" s="1"/>
  <c r="B221" i="8"/>
  <c r="E221" i="8" s="1"/>
  <c r="F221" i="8" s="1"/>
  <c r="B222" i="8"/>
  <c r="E222" i="8" s="1"/>
  <c r="F222" i="8" s="1"/>
  <c r="B223" i="8"/>
  <c r="E223" i="8" s="1"/>
  <c r="F223" i="8" s="1"/>
  <c r="B224" i="8"/>
  <c r="E224" i="8" s="1"/>
  <c r="F224" i="8" s="1"/>
  <c r="B225" i="8"/>
  <c r="E225" i="8" s="1"/>
  <c r="F225" i="8" s="1"/>
  <c r="B226" i="8"/>
  <c r="E226" i="8" s="1"/>
  <c r="F226" i="8" s="1"/>
  <c r="B227" i="8"/>
  <c r="E227" i="8" s="1"/>
  <c r="F227" i="8" s="1"/>
  <c r="B228" i="8"/>
  <c r="E228" i="8" s="1"/>
  <c r="F228" i="8" s="1"/>
  <c r="B229" i="8"/>
  <c r="E229" i="8" s="1"/>
  <c r="F229" i="8" s="1"/>
  <c r="B230" i="8"/>
  <c r="E230" i="8" s="1"/>
  <c r="F230" i="8" s="1"/>
  <c r="B231" i="8"/>
  <c r="E231" i="8" s="1"/>
  <c r="F231" i="8" s="1"/>
  <c r="B232" i="8"/>
  <c r="E232" i="8" s="1"/>
  <c r="F232" i="8" s="1"/>
  <c r="B233" i="8"/>
  <c r="E233" i="8" s="1"/>
  <c r="F233" i="8" s="1"/>
  <c r="B234" i="8"/>
  <c r="E234" i="8" s="1"/>
  <c r="F234" i="8" s="1"/>
  <c r="B235" i="8"/>
  <c r="E235" i="8" s="1"/>
  <c r="F235" i="8" s="1"/>
  <c r="B236" i="8"/>
  <c r="E236" i="8" s="1"/>
  <c r="F236" i="8" s="1"/>
  <c r="B237" i="8"/>
  <c r="E237" i="8" s="1"/>
  <c r="F237" i="8" s="1"/>
  <c r="B238" i="8"/>
  <c r="E238" i="8" s="1"/>
  <c r="F238" i="8" s="1"/>
  <c r="B239" i="8"/>
  <c r="E239" i="8" s="1"/>
  <c r="F239" i="8" s="1"/>
  <c r="B240" i="8"/>
  <c r="E240" i="8" s="1"/>
  <c r="F240" i="8" s="1"/>
  <c r="B241" i="8"/>
  <c r="E241" i="8" s="1"/>
  <c r="F241" i="8" s="1"/>
  <c r="B242" i="8"/>
  <c r="E242" i="8" s="1"/>
  <c r="F242" i="8" s="1"/>
  <c r="B243" i="8"/>
  <c r="E243" i="8" s="1"/>
  <c r="F243" i="8" s="1"/>
  <c r="B244" i="8"/>
  <c r="E244" i="8" s="1"/>
  <c r="F244" i="8" s="1"/>
  <c r="B245" i="8"/>
  <c r="E245" i="8" s="1"/>
  <c r="F245" i="8" s="1"/>
  <c r="B246" i="8"/>
  <c r="E246" i="8" s="1"/>
  <c r="F246" i="8" s="1"/>
  <c r="B247" i="8"/>
  <c r="E247" i="8" s="1"/>
  <c r="F247" i="8" s="1"/>
  <c r="B248" i="8"/>
  <c r="E248" i="8" s="1"/>
  <c r="F248" i="8" s="1"/>
  <c r="B249" i="8"/>
  <c r="E249" i="8" s="1"/>
  <c r="F249" i="8" s="1"/>
  <c r="B250" i="8"/>
  <c r="E250" i="8" s="1"/>
  <c r="F250" i="8" s="1"/>
  <c r="B251" i="8"/>
  <c r="E251" i="8" s="1"/>
  <c r="F251" i="8" s="1"/>
  <c r="E13" i="7"/>
  <c r="E29" i="7"/>
  <c r="E33" i="7"/>
  <c r="E53" i="7"/>
  <c r="E69" i="7"/>
  <c r="E4" i="7"/>
  <c r="E5" i="7"/>
  <c r="E6" i="7"/>
  <c r="E8" i="7"/>
  <c r="E9" i="7"/>
  <c r="E10" i="7"/>
  <c r="E12" i="7"/>
  <c r="E14" i="7"/>
  <c r="E16" i="7"/>
  <c r="E17" i="7"/>
  <c r="E18" i="7"/>
  <c r="E20" i="7"/>
  <c r="E21" i="7"/>
  <c r="E22" i="7"/>
  <c r="E24" i="7"/>
  <c r="E25" i="7"/>
  <c r="E26" i="7"/>
  <c r="E28" i="7"/>
  <c r="E30" i="7"/>
  <c r="E32" i="7"/>
  <c r="E34" i="7"/>
  <c r="E36" i="7"/>
  <c r="E37" i="7"/>
  <c r="E38" i="7"/>
  <c r="E40" i="7"/>
  <c r="E41" i="7"/>
  <c r="E42" i="7"/>
  <c r="E44" i="7"/>
  <c r="E45" i="7"/>
  <c r="E46" i="7"/>
  <c r="E48" i="7"/>
  <c r="E49" i="7"/>
  <c r="E50" i="7"/>
  <c r="E52" i="7"/>
  <c r="E54" i="7"/>
  <c r="E56" i="7"/>
  <c r="E57" i="7"/>
  <c r="E58" i="7"/>
  <c r="E60" i="7"/>
  <c r="E61" i="7"/>
  <c r="E62" i="7"/>
  <c r="E64" i="7"/>
  <c r="E65" i="7"/>
  <c r="E66" i="7"/>
  <c r="E68" i="7"/>
  <c r="E70" i="7"/>
  <c r="E72" i="7"/>
  <c r="E73" i="7"/>
  <c r="E74" i="7"/>
  <c r="E76" i="7"/>
  <c r="E77" i="7"/>
  <c r="E78" i="7"/>
  <c r="E80" i="7"/>
  <c r="E81" i="7"/>
  <c r="E82" i="7"/>
  <c r="E84" i="7"/>
  <c r="E85" i="7"/>
  <c r="E86" i="7"/>
  <c r="E88" i="7"/>
  <c r="E89" i="7"/>
  <c r="E90" i="7"/>
  <c r="E92" i="7"/>
  <c r="E93" i="7"/>
  <c r="E94" i="7"/>
  <c r="E96" i="7"/>
  <c r="E97" i="7"/>
  <c r="E98" i="7"/>
  <c r="E100" i="7"/>
  <c r="E101" i="7"/>
  <c r="E102" i="7"/>
  <c r="E104" i="7"/>
  <c r="E105" i="7"/>
  <c r="E106" i="7"/>
  <c r="E108" i="7"/>
  <c r="E109" i="7"/>
  <c r="E110" i="7"/>
  <c r="E112" i="7"/>
  <c r="E113" i="7"/>
  <c r="E114" i="7"/>
  <c r="E116" i="7"/>
  <c r="E117" i="7"/>
  <c r="E118" i="7"/>
  <c r="E120" i="7"/>
  <c r="E121" i="7"/>
  <c r="E122" i="7"/>
  <c r="E124" i="7"/>
  <c r="E125" i="7"/>
  <c r="E126" i="7"/>
  <c r="E128" i="7"/>
  <c r="E129" i="7"/>
  <c r="E130" i="7"/>
  <c r="E132" i="7"/>
  <c r="E133" i="7"/>
  <c r="E134" i="7"/>
  <c r="E136" i="7"/>
  <c r="E137" i="7"/>
  <c r="E138" i="7"/>
  <c r="E140" i="7"/>
  <c r="E141" i="7"/>
  <c r="E142" i="7"/>
  <c r="E144" i="7"/>
  <c r="E145" i="7"/>
  <c r="E146" i="7"/>
  <c r="E148" i="7"/>
  <c r="E149" i="7"/>
  <c r="E150" i="7"/>
  <c r="E152" i="7"/>
  <c r="E153" i="7"/>
  <c r="E154" i="7"/>
  <c r="E156" i="7"/>
  <c r="E157" i="7"/>
  <c r="E158" i="7"/>
  <c r="E160" i="7"/>
  <c r="E161" i="7"/>
  <c r="E162" i="7"/>
  <c r="E164" i="7"/>
  <c r="E165" i="7"/>
  <c r="E166" i="7"/>
  <c r="E168" i="7"/>
  <c r="E169" i="7"/>
  <c r="E170" i="7"/>
  <c r="E172" i="7"/>
  <c r="E173" i="7"/>
  <c r="E174" i="7"/>
  <c r="E176" i="7"/>
  <c r="E177" i="7"/>
  <c r="E178" i="7"/>
  <c r="E180" i="7"/>
  <c r="E181" i="7"/>
  <c r="E182" i="7"/>
  <c r="E184" i="7"/>
  <c r="E185" i="7"/>
  <c r="E186" i="7"/>
  <c r="E188" i="7"/>
  <c r="E189" i="7"/>
  <c r="E190" i="7"/>
  <c r="E192" i="7"/>
  <c r="E193" i="7"/>
  <c r="E194" i="7"/>
  <c r="E196" i="7"/>
  <c r="E197" i="7"/>
  <c r="E198" i="7"/>
  <c r="E200" i="7"/>
  <c r="E201" i="7"/>
  <c r="E202" i="7"/>
  <c r="E204" i="7"/>
  <c r="E205" i="7"/>
  <c r="E206" i="7"/>
  <c r="E208" i="7"/>
  <c r="E209" i="7"/>
  <c r="E210" i="7"/>
  <c r="E212" i="7"/>
  <c r="E213" i="7"/>
  <c r="E214" i="7"/>
  <c r="E216" i="7"/>
  <c r="E217" i="7"/>
  <c r="E218" i="7"/>
  <c r="E220" i="7"/>
  <c r="E221" i="7"/>
  <c r="E222" i="7"/>
  <c r="E224" i="7"/>
  <c r="E225" i="7"/>
  <c r="E226" i="7"/>
  <c r="E228" i="7"/>
  <c r="E229" i="7"/>
  <c r="E230" i="7"/>
  <c r="E232" i="7"/>
  <c r="E233" i="7"/>
  <c r="E234" i="7"/>
  <c r="E236" i="7"/>
  <c r="E237" i="7"/>
  <c r="E238" i="7"/>
  <c r="E240" i="7"/>
  <c r="E241" i="7"/>
  <c r="E242" i="7"/>
  <c r="E244" i="7"/>
  <c r="E245" i="7"/>
  <c r="E246" i="7"/>
  <c r="E248" i="7"/>
  <c r="E249" i="7"/>
  <c r="E250" i="7"/>
  <c r="X18" i="9"/>
  <c r="W18" i="9"/>
  <c r="V18" i="9"/>
  <c r="W16" i="9"/>
  <c r="X16" i="9" s="1"/>
  <c r="V11" i="9"/>
  <c r="V13" i="9" s="1"/>
  <c r="F3" i="9"/>
  <c r="E251" i="7" l="1"/>
  <c r="E247" i="7"/>
  <c r="E243" i="7"/>
  <c r="E239" i="7"/>
  <c r="E235" i="7"/>
  <c r="E231" i="7"/>
  <c r="E227" i="7"/>
  <c r="E223" i="7"/>
  <c r="E219" i="7"/>
  <c r="E215" i="7"/>
  <c r="E211" i="7"/>
  <c r="E207" i="7"/>
  <c r="E203" i="7"/>
  <c r="E199" i="7"/>
  <c r="E195" i="7"/>
  <c r="E191" i="7"/>
  <c r="E187" i="7"/>
  <c r="E183" i="7"/>
  <c r="E179" i="7"/>
  <c r="E175" i="7"/>
  <c r="E171" i="7"/>
  <c r="E167" i="7"/>
  <c r="E163" i="7"/>
  <c r="E159" i="7"/>
  <c r="E155" i="7"/>
  <c r="E151" i="7"/>
  <c r="E147" i="7"/>
  <c r="E143" i="7"/>
  <c r="E139" i="7"/>
  <c r="E135" i="7"/>
  <c r="E131" i="7"/>
  <c r="E127" i="7"/>
  <c r="E123" i="7"/>
  <c r="E119" i="7"/>
  <c r="E115" i="7"/>
  <c r="E111" i="7"/>
  <c r="E107" i="7"/>
  <c r="E103" i="7"/>
  <c r="E99" i="7"/>
  <c r="E95" i="7"/>
  <c r="E91" i="7"/>
  <c r="E87" i="7"/>
  <c r="E83" i="7"/>
  <c r="E79" i="7"/>
  <c r="E75" i="7"/>
  <c r="E71" i="7"/>
  <c r="E67" i="7"/>
  <c r="E63" i="7"/>
  <c r="E59" i="7"/>
  <c r="E55" i="7"/>
  <c r="E31" i="7"/>
  <c r="E27" i="7"/>
  <c r="E23" i="7"/>
  <c r="E19" i="7"/>
  <c r="E15" i="7"/>
  <c r="E11" i="7"/>
  <c r="E7" i="7"/>
  <c r="V17" i="9"/>
  <c r="W17" i="9"/>
  <c r="X17" i="9"/>
  <c r="V12" i="9"/>
  <c r="W12" i="9" s="1"/>
  <c r="X7" i="9"/>
  <c r="X6" i="9"/>
  <c r="W6" i="9"/>
  <c r="E9" i="9"/>
  <c r="E13" i="9"/>
  <c r="E17" i="9"/>
  <c r="E25" i="9"/>
  <c r="E29" i="9"/>
  <c r="E33" i="9"/>
  <c r="E41" i="9"/>
  <c r="E45" i="9"/>
  <c r="E49" i="9"/>
  <c r="E57" i="9"/>
  <c r="E61" i="9"/>
  <c r="E65" i="9"/>
  <c r="E73" i="9"/>
  <c r="E77" i="9"/>
  <c r="E81" i="9"/>
  <c r="E89" i="9"/>
  <c r="E93" i="9"/>
  <c r="E97" i="9"/>
  <c r="E105" i="9"/>
  <c r="E109" i="9"/>
  <c r="E113" i="9"/>
  <c r="E121" i="9"/>
  <c r="E125" i="9"/>
  <c r="E129" i="9"/>
  <c r="E137" i="9"/>
  <c r="E141" i="9"/>
  <c r="E145" i="9"/>
  <c r="E153" i="9"/>
  <c r="E157" i="9"/>
  <c r="E161" i="9"/>
  <c r="E169" i="9"/>
  <c r="E173" i="9"/>
  <c r="E177" i="9"/>
  <c r="E185" i="9"/>
  <c r="E189" i="9"/>
  <c r="E193" i="9"/>
  <c r="E201" i="9"/>
  <c r="E205" i="9"/>
  <c r="E209" i="9"/>
  <c r="E217" i="9"/>
  <c r="E221" i="9"/>
  <c r="E225" i="9"/>
  <c r="E233" i="9"/>
  <c r="E237" i="9"/>
  <c r="E241" i="9"/>
  <c r="E249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E5" i="9"/>
  <c r="E16" i="9"/>
  <c r="E21" i="9"/>
  <c r="E32" i="9"/>
  <c r="E37" i="9"/>
  <c r="E42" i="9"/>
  <c r="E48" i="9"/>
  <c r="E53" i="9"/>
  <c r="E58" i="9"/>
  <c r="E64" i="9"/>
  <c r="E69" i="9"/>
  <c r="E80" i="9"/>
  <c r="E85" i="9"/>
  <c r="E96" i="9"/>
  <c r="E101" i="9"/>
  <c r="E106" i="9"/>
  <c r="E112" i="9"/>
  <c r="E117" i="9"/>
  <c r="E122" i="9"/>
  <c r="E128" i="9"/>
  <c r="E133" i="9"/>
  <c r="E144" i="9"/>
  <c r="E149" i="9"/>
  <c r="E160" i="9"/>
  <c r="E165" i="9"/>
  <c r="E170" i="9"/>
  <c r="E176" i="9"/>
  <c r="E181" i="9"/>
  <c r="E186" i="9"/>
  <c r="E192" i="9"/>
  <c r="E197" i="9"/>
  <c r="E208" i="9"/>
  <c r="E213" i="9"/>
  <c r="E224" i="9"/>
  <c r="E229" i="9"/>
  <c r="E234" i="9"/>
  <c r="E240" i="9"/>
  <c r="E245" i="9"/>
  <c r="E250" i="9"/>
  <c r="A2" i="9" a="1"/>
  <c r="A2" i="9" s="1"/>
  <c r="D3" i="8"/>
  <c r="C3" i="8"/>
  <c r="B3" i="8"/>
  <c r="A2" i="8" a="1"/>
  <c r="A2" i="8" s="1"/>
  <c r="J20" i="7"/>
  <c r="K20" i="7" s="1"/>
  <c r="K15" i="6"/>
  <c r="J15" i="6"/>
  <c r="V25" i="9" s="1"/>
  <c r="W25" i="9" s="1"/>
  <c r="K19" i="7"/>
  <c r="J19" i="7"/>
  <c r="L9" i="7"/>
  <c r="L8" i="7"/>
  <c r="K8" i="7"/>
  <c r="W13" i="9" l="1"/>
  <c r="X13" i="9" s="1"/>
  <c r="E26" i="9"/>
  <c r="E218" i="9"/>
  <c r="E202" i="9"/>
  <c r="E154" i="9"/>
  <c r="E138" i="9"/>
  <c r="E90" i="9"/>
  <c r="E74" i="9"/>
  <c r="E10" i="9"/>
  <c r="E244" i="9"/>
  <c r="E228" i="9"/>
  <c r="E212" i="9"/>
  <c r="E196" i="9"/>
  <c r="E180" i="9"/>
  <c r="E164" i="9"/>
  <c r="E148" i="9"/>
  <c r="E132" i="9"/>
  <c r="E116" i="9"/>
  <c r="E100" i="9"/>
  <c r="E84" i="9"/>
  <c r="E68" i="9"/>
  <c r="E52" i="9"/>
  <c r="E36" i="9"/>
  <c r="E20" i="9"/>
  <c r="E4" i="9"/>
  <c r="E3" i="9"/>
  <c r="E248" i="9"/>
  <c r="E236" i="9"/>
  <c r="E232" i="9"/>
  <c r="E220" i="9"/>
  <c r="E216" i="9"/>
  <c r="E204" i="9"/>
  <c r="E200" i="9"/>
  <c r="E188" i="9"/>
  <c r="E184" i="9"/>
  <c r="E172" i="9"/>
  <c r="E168" i="9"/>
  <c r="E156" i="9"/>
  <c r="E152" i="9"/>
  <c r="E140" i="9"/>
  <c r="E136" i="9"/>
  <c r="E124" i="9"/>
  <c r="E120" i="9"/>
  <c r="E108" i="9"/>
  <c r="E104" i="9"/>
  <c r="E92" i="9"/>
  <c r="E88" i="9"/>
  <c r="E76" i="9"/>
  <c r="E72" i="9"/>
  <c r="E60" i="9"/>
  <c r="E56" i="9"/>
  <c r="E44" i="9"/>
  <c r="E40" i="9"/>
  <c r="E28" i="9"/>
  <c r="E24" i="9"/>
  <c r="E12" i="9"/>
  <c r="E8" i="9"/>
  <c r="E246" i="9"/>
  <c r="E242" i="9"/>
  <c r="E238" i="9"/>
  <c r="E230" i="9"/>
  <c r="E226" i="9"/>
  <c r="E222" i="9"/>
  <c r="E214" i="9"/>
  <c r="E210" i="9"/>
  <c r="E206" i="9"/>
  <c r="E198" i="9"/>
  <c r="E194" i="9"/>
  <c r="E190" i="9"/>
  <c r="E182" i="9"/>
  <c r="E178" i="9"/>
  <c r="E174" i="9"/>
  <c r="E166" i="9"/>
  <c r="E162" i="9"/>
  <c r="E158" i="9"/>
  <c r="E150" i="9"/>
  <c r="E146" i="9"/>
  <c r="E142" i="9"/>
  <c r="E134" i="9"/>
  <c r="E130" i="9"/>
  <c r="E126" i="9"/>
  <c r="E118" i="9"/>
  <c r="E114" i="9"/>
  <c r="E110" i="9"/>
  <c r="E102" i="9"/>
  <c r="E98" i="9"/>
  <c r="E94" i="9"/>
  <c r="E86" i="9"/>
  <c r="E82" i="9"/>
  <c r="E78" i="9"/>
  <c r="E70" i="9"/>
  <c r="E66" i="9"/>
  <c r="E62" i="9"/>
  <c r="E54" i="9"/>
  <c r="E50" i="9"/>
  <c r="E46" i="9"/>
  <c r="E38" i="9"/>
  <c r="E34" i="9"/>
  <c r="E30" i="9"/>
  <c r="E22" i="9"/>
  <c r="E18" i="9"/>
  <c r="E14" i="9"/>
  <c r="E6" i="9"/>
  <c r="I3" i="9" a="1"/>
  <c r="E251" i="9"/>
  <c r="E247" i="9"/>
  <c r="E243" i="9"/>
  <c r="E239" i="9"/>
  <c r="E235" i="9"/>
  <c r="E231" i="9"/>
  <c r="E227" i="9"/>
  <c r="E223" i="9"/>
  <c r="E219" i="9"/>
  <c r="E215" i="9"/>
  <c r="E211" i="9"/>
  <c r="E207" i="9"/>
  <c r="E203" i="9"/>
  <c r="E199" i="9"/>
  <c r="E195" i="9"/>
  <c r="E191" i="9"/>
  <c r="E187" i="9"/>
  <c r="E183" i="9"/>
  <c r="E179" i="9"/>
  <c r="E175" i="9"/>
  <c r="E171" i="9"/>
  <c r="E167" i="9"/>
  <c r="E163" i="9"/>
  <c r="E159" i="9"/>
  <c r="E155" i="9"/>
  <c r="E151" i="9"/>
  <c r="E147" i="9"/>
  <c r="E143" i="9"/>
  <c r="E139" i="9"/>
  <c r="E135" i="9"/>
  <c r="E131" i="9"/>
  <c r="E127" i="9"/>
  <c r="E123" i="9"/>
  <c r="E119" i="9"/>
  <c r="E115" i="9"/>
  <c r="E111" i="9"/>
  <c r="E107" i="9"/>
  <c r="E103" i="9"/>
  <c r="E99" i="9"/>
  <c r="E95" i="9"/>
  <c r="E91" i="9"/>
  <c r="E87" i="9"/>
  <c r="E83" i="9"/>
  <c r="E79" i="9"/>
  <c r="E75" i="9"/>
  <c r="E71" i="9"/>
  <c r="E67" i="9"/>
  <c r="E63" i="9"/>
  <c r="E59" i="9"/>
  <c r="E55" i="9"/>
  <c r="E51" i="9"/>
  <c r="E47" i="9"/>
  <c r="E43" i="9"/>
  <c r="E39" i="9"/>
  <c r="E35" i="9"/>
  <c r="E31" i="9"/>
  <c r="E27" i="9"/>
  <c r="E23" i="9"/>
  <c r="E19" i="9"/>
  <c r="E15" i="9"/>
  <c r="E11" i="9"/>
  <c r="E7" i="9"/>
  <c r="E3" i="8"/>
  <c r="F3" i="8" s="1"/>
  <c r="A2" i="7" a="1"/>
  <c r="A2" i="7" s="1"/>
  <c r="K11" i="6"/>
  <c r="J11" i="6"/>
  <c r="L15" i="8" l="1"/>
  <c r="M15" i="8"/>
  <c r="K15" i="8"/>
  <c r="O3" i="9"/>
  <c r="O4" i="9"/>
  <c r="O8" i="9"/>
  <c r="O12" i="9"/>
  <c r="O16" i="9"/>
  <c r="O20" i="9"/>
  <c r="O24" i="9"/>
  <c r="O28" i="9"/>
  <c r="O32" i="9"/>
  <c r="O36" i="9"/>
  <c r="O40" i="9"/>
  <c r="O44" i="9"/>
  <c r="O48" i="9"/>
  <c r="O52" i="9"/>
  <c r="O56" i="9"/>
  <c r="O60" i="9"/>
  <c r="O64" i="9"/>
  <c r="O68" i="9"/>
  <c r="O72" i="9"/>
  <c r="O76" i="9"/>
  <c r="O80" i="9"/>
  <c r="O84" i="9"/>
  <c r="O88" i="9"/>
  <c r="O92" i="9"/>
  <c r="O96" i="9"/>
  <c r="O100" i="9"/>
  <c r="O104" i="9"/>
  <c r="O108" i="9"/>
  <c r="O112" i="9"/>
  <c r="O116" i="9"/>
  <c r="O120" i="9"/>
  <c r="O124" i="9"/>
  <c r="O128" i="9"/>
  <c r="O132" i="9"/>
  <c r="O136" i="9"/>
  <c r="O140" i="9"/>
  <c r="O144" i="9"/>
  <c r="O148" i="9"/>
  <c r="O152" i="9"/>
  <c r="O156" i="9"/>
  <c r="O160" i="9"/>
  <c r="O164" i="9"/>
  <c r="O168" i="9"/>
  <c r="O172" i="9"/>
  <c r="O176" i="9"/>
  <c r="O180" i="9"/>
  <c r="O184" i="9"/>
  <c r="O188" i="9"/>
  <c r="O192" i="9"/>
  <c r="O196" i="9"/>
  <c r="O200" i="9"/>
  <c r="O204" i="9"/>
  <c r="O208" i="9"/>
  <c r="O212" i="9"/>
  <c r="O216" i="9"/>
  <c r="O220" i="9"/>
  <c r="O224" i="9"/>
  <c r="O228" i="9"/>
  <c r="O232" i="9"/>
  <c r="O236" i="9"/>
  <c r="O240" i="9"/>
  <c r="O244" i="9"/>
  <c r="O248" i="9"/>
  <c r="O22" i="9"/>
  <c r="O94" i="9"/>
  <c r="O102" i="9"/>
  <c r="O110" i="9"/>
  <c r="O5" i="9"/>
  <c r="O9" i="9"/>
  <c r="O13" i="9"/>
  <c r="O17" i="9"/>
  <c r="O21" i="9"/>
  <c r="O25" i="9"/>
  <c r="O29" i="9"/>
  <c r="O33" i="9"/>
  <c r="O37" i="9"/>
  <c r="O41" i="9"/>
  <c r="O45" i="9"/>
  <c r="O49" i="9"/>
  <c r="O53" i="9"/>
  <c r="O57" i="9"/>
  <c r="O61" i="9"/>
  <c r="O65" i="9"/>
  <c r="O69" i="9"/>
  <c r="O73" i="9"/>
  <c r="O77" i="9"/>
  <c r="O81" i="9"/>
  <c r="O85" i="9"/>
  <c r="O89" i="9"/>
  <c r="O93" i="9"/>
  <c r="O97" i="9"/>
  <c r="O101" i="9"/>
  <c r="O105" i="9"/>
  <c r="O109" i="9"/>
  <c r="O113" i="9"/>
  <c r="O117" i="9"/>
  <c r="O121" i="9"/>
  <c r="O125" i="9"/>
  <c r="O129" i="9"/>
  <c r="O133" i="9"/>
  <c r="O137" i="9"/>
  <c r="O141" i="9"/>
  <c r="O145" i="9"/>
  <c r="O149" i="9"/>
  <c r="R149" i="9" s="1"/>
  <c r="O153" i="9"/>
  <c r="O157" i="9"/>
  <c r="O161" i="9"/>
  <c r="O165" i="9"/>
  <c r="R165" i="9" s="1"/>
  <c r="O169" i="9"/>
  <c r="O173" i="9"/>
  <c r="O177" i="9"/>
  <c r="O181" i="9"/>
  <c r="R181" i="9" s="1"/>
  <c r="O185" i="9"/>
  <c r="O189" i="9"/>
  <c r="O193" i="9"/>
  <c r="O197" i="9"/>
  <c r="R197" i="9" s="1"/>
  <c r="O201" i="9"/>
  <c r="O205" i="9"/>
  <c r="O209" i="9"/>
  <c r="O213" i="9"/>
  <c r="R213" i="9" s="1"/>
  <c r="O217" i="9"/>
  <c r="O221" i="9"/>
  <c r="O225" i="9"/>
  <c r="O229" i="9"/>
  <c r="R229" i="9" s="1"/>
  <c r="O233" i="9"/>
  <c r="O237" i="9"/>
  <c r="O241" i="9"/>
  <c r="O245" i="9"/>
  <c r="R245" i="9" s="1"/>
  <c r="O249" i="9"/>
  <c r="O6" i="9"/>
  <c r="O10" i="9"/>
  <c r="O14" i="9"/>
  <c r="R14" i="9" s="1"/>
  <c r="O18" i="9"/>
  <c r="O26" i="9"/>
  <c r="O30" i="9"/>
  <c r="O34" i="9"/>
  <c r="O38" i="9"/>
  <c r="O42" i="9"/>
  <c r="O46" i="9"/>
  <c r="O50" i="9"/>
  <c r="O54" i="9"/>
  <c r="O58" i="9"/>
  <c r="O62" i="9"/>
  <c r="R62" i="9" s="1"/>
  <c r="O66" i="9"/>
  <c r="O70" i="9"/>
  <c r="O74" i="9"/>
  <c r="O78" i="9"/>
  <c r="R78" i="9" s="1"/>
  <c r="O82" i="9"/>
  <c r="O86" i="9"/>
  <c r="O90" i="9"/>
  <c r="O98" i="9"/>
  <c r="R98" i="9" s="1"/>
  <c r="O106" i="9"/>
  <c r="O7" i="9"/>
  <c r="O23" i="9"/>
  <c r="O39" i="9"/>
  <c r="O55" i="9"/>
  <c r="O71" i="9"/>
  <c r="R71" i="9" s="1"/>
  <c r="O87" i="9"/>
  <c r="O103" i="9"/>
  <c r="R103" i="9" s="1"/>
  <c r="O115" i="9"/>
  <c r="O123" i="9"/>
  <c r="O131" i="9"/>
  <c r="O139" i="9"/>
  <c r="O147" i="9"/>
  <c r="O155" i="9"/>
  <c r="O163" i="9"/>
  <c r="O171" i="9"/>
  <c r="O179" i="9"/>
  <c r="O187" i="9"/>
  <c r="O195" i="9"/>
  <c r="O203" i="9"/>
  <c r="O211" i="9"/>
  <c r="O219" i="9"/>
  <c r="O227" i="9"/>
  <c r="O235" i="9"/>
  <c r="O243" i="9"/>
  <c r="O251" i="9"/>
  <c r="O31" i="9"/>
  <c r="O207" i="9"/>
  <c r="O223" i="9"/>
  <c r="O247" i="9"/>
  <c r="O35" i="9"/>
  <c r="O67" i="9"/>
  <c r="O99" i="9"/>
  <c r="O122" i="9"/>
  <c r="R122" i="9" s="1"/>
  <c r="O138" i="9"/>
  <c r="O154" i="9"/>
  <c r="O170" i="9"/>
  <c r="O186" i="9"/>
  <c r="R186" i="9" s="1"/>
  <c r="O202" i="9"/>
  <c r="O218" i="9"/>
  <c r="O226" i="9"/>
  <c r="O242" i="9"/>
  <c r="O11" i="9"/>
  <c r="O27" i="9"/>
  <c r="R27" i="9" s="1"/>
  <c r="O43" i="9"/>
  <c r="R43" i="9" s="1"/>
  <c r="O59" i="9"/>
  <c r="O75" i="9"/>
  <c r="R75" i="9" s="1"/>
  <c r="O91" i="9"/>
  <c r="R91" i="9" s="1"/>
  <c r="O107" i="9"/>
  <c r="R107" i="9" s="1"/>
  <c r="O118" i="9"/>
  <c r="O126" i="9"/>
  <c r="R126" i="9" s="1"/>
  <c r="O134" i="9"/>
  <c r="O142" i="9"/>
  <c r="R142" i="9" s="1"/>
  <c r="O150" i="9"/>
  <c r="O158" i="9"/>
  <c r="R158" i="9" s="1"/>
  <c r="O166" i="9"/>
  <c r="O174" i="9"/>
  <c r="R174" i="9" s="1"/>
  <c r="O182" i="9"/>
  <c r="O190" i="9"/>
  <c r="R190" i="9" s="1"/>
  <c r="O198" i="9"/>
  <c r="O206" i="9"/>
  <c r="R206" i="9" s="1"/>
  <c r="O214" i="9"/>
  <c r="O222" i="9"/>
  <c r="R222" i="9" s="1"/>
  <c r="O230" i="9"/>
  <c r="O238" i="9"/>
  <c r="R238" i="9" s="1"/>
  <c r="O246" i="9"/>
  <c r="O15" i="9"/>
  <c r="O47" i="9"/>
  <c r="R47" i="9" s="1"/>
  <c r="O63" i="9"/>
  <c r="O79" i="9"/>
  <c r="O95" i="9"/>
  <c r="O111" i="9"/>
  <c r="R111" i="9" s="1"/>
  <c r="O119" i="9"/>
  <c r="O127" i="9"/>
  <c r="O135" i="9"/>
  <c r="O143" i="9"/>
  <c r="O151" i="9"/>
  <c r="O159" i="9"/>
  <c r="O167" i="9"/>
  <c r="O175" i="9"/>
  <c r="O183" i="9"/>
  <c r="O191" i="9"/>
  <c r="O199" i="9"/>
  <c r="O215" i="9"/>
  <c r="O231" i="9"/>
  <c r="O239" i="9"/>
  <c r="O19" i="9"/>
  <c r="O51" i="9"/>
  <c r="O83" i="9"/>
  <c r="R83" i="9" s="1"/>
  <c r="O114" i="9"/>
  <c r="O130" i="9"/>
  <c r="O146" i="9"/>
  <c r="R146" i="9" s="1"/>
  <c r="O162" i="9"/>
  <c r="O178" i="9"/>
  <c r="O194" i="9"/>
  <c r="O210" i="9"/>
  <c r="R210" i="9" s="1"/>
  <c r="O234" i="9"/>
  <c r="O250" i="9"/>
  <c r="R250" i="9" s="1"/>
  <c r="N3" i="9"/>
  <c r="N4" i="9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112" i="9"/>
  <c r="N116" i="9"/>
  <c r="N120" i="9"/>
  <c r="N124" i="9"/>
  <c r="N128" i="9"/>
  <c r="N132" i="9"/>
  <c r="N136" i="9"/>
  <c r="N140" i="9"/>
  <c r="N144" i="9"/>
  <c r="N148" i="9"/>
  <c r="N152" i="9"/>
  <c r="N156" i="9"/>
  <c r="N160" i="9"/>
  <c r="N164" i="9"/>
  <c r="N168" i="9"/>
  <c r="N172" i="9"/>
  <c r="N176" i="9"/>
  <c r="N180" i="9"/>
  <c r="N184" i="9"/>
  <c r="N188" i="9"/>
  <c r="N192" i="9"/>
  <c r="N196" i="9"/>
  <c r="N200" i="9"/>
  <c r="N204" i="9"/>
  <c r="N208" i="9"/>
  <c r="N212" i="9"/>
  <c r="N216" i="9"/>
  <c r="N220" i="9"/>
  <c r="N224" i="9"/>
  <c r="N228" i="9"/>
  <c r="N232" i="9"/>
  <c r="N236" i="9"/>
  <c r="N240" i="9"/>
  <c r="N244" i="9"/>
  <c r="N248" i="9"/>
  <c r="N23" i="9"/>
  <c r="N171" i="9"/>
  <c r="N191" i="9"/>
  <c r="N207" i="9"/>
  <c r="N5" i="9"/>
  <c r="N9" i="9"/>
  <c r="N13" i="9"/>
  <c r="N17" i="9"/>
  <c r="Q17" i="9" s="1"/>
  <c r="N21" i="9"/>
  <c r="N25" i="9"/>
  <c r="N29" i="9"/>
  <c r="N33" i="9"/>
  <c r="Q33" i="9" s="1"/>
  <c r="N37" i="9"/>
  <c r="N41" i="9"/>
  <c r="N45" i="9"/>
  <c r="N49" i="9"/>
  <c r="Q49" i="9" s="1"/>
  <c r="N53" i="9"/>
  <c r="N57" i="9"/>
  <c r="N61" i="9"/>
  <c r="N65" i="9"/>
  <c r="Q65" i="9" s="1"/>
  <c r="N69" i="9"/>
  <c r="N73" i="9"/>
  <c r="N77" i="9"/>
  <c r="N81" i="9"/>
  <c r="Q81" i="9" s="1"/>
  <c r="N85" i="9"/>
  <c r="N89" i="9"/>
  <c r="N93" i="9"/>
  <c r="N97" i="9"/>
  <c r="Q97" i="9" s="1"/>
  <c r="N101" i="9"/>
  <c r="N105" i="9"/>
  <c r="N109" i="9"/>
  <c r="N113" i="9"/>
  <c r="Q113" i="9" s="1"/>
  <c r="N117" i="9"/>
  <c r="N121" i="9"/>
  <c r="N125" i="9"/>
  <c r="N129" i="9"/>
  <c r="Q129" i="9" s="1"/>
  <c r="N133" i="9"/>
  <c r="N137" i="9"/>
  <c r="N141" i="9"/>
  <c r="N145" i="9"/>
  <c r="Q145" i="9" s="1"/>
  <c r="N149" i="9"/>
  <c r="N153" i="9"/>
  <c r="N157" i="9"/>
  <c r="N161" i="9"/>
  <c r="Q161" i="9" s="1"/>
  <c r="N165" i="9"/>
  <c r="N169" i="9"/>
  <c r="N173" i="9"/>
  <c r="N177" i="9"/>
  <c r="Q177" i="9" s="1"/>
  <c r="N181" i="9"/>
  <c r="N185" i="9"/>
  <c r="N189" i="9"/>
  <c r="N193" i="9"/>
  <c r="Q193" i="9" s="1"/>
  <c r="N197" i="9"/>
  <c r="N201" i="9"/>
  <c r="N205" i="9"/>
  <c r="N209" i="9"/>
  <c r="Q209" i="9" s="1"/>
  <c r="N213" i="9"/>
  <c r="N217" i="9"/>
  <c r="N221" i="9"/>
  <c r="N225" i="9"/>
  <c r="Q225" i="9" s="1"/>
  <c r="N229" i="9"/>
  <c r="N233" i="9"/>
  <c r="N237" i="9"/>
  <c r="N241" i="9"/>
  <c r="Q241" i="9" s="1"/>
  <c r="N245" i="9"/>
  <c r="N249" i="9"/>
  <c r="N11" i="9"/>
  <c r="N19" i="9"/>
  <c r="N31" i="9"/>
  <c r="N39" i="9"/>
  <c r="N47" i="9"/>
  <c r="N55" i="9"/>
  <c r="N63" i="9"/>
  <c r="N71" i="9"/>
  <c r="N79" i="9"/>
  <c r="N87" i="9"/>
  <c r="N95" i="9"/>
  <c r="N103" i="9"/>
  <c r="N111" i="9"/>
  <c r="N119" i="9"/>
  <c r="N127" i="9"/>
  <c r="N135" i="9"/>
  <c r="N143" i="9"/>
  <c r="N151" i="9"/>
  <c r="N159" i="9"/>
  <c r="N167" i="9"/>
  <c r="N179" i="9"/>
  <c r="N187" i="9"/>
  <c r="N199" i="9"/>
  <c r="N6" i="9"/>
  <c r="N10" i="9"/>
  <c r="Q10" i="9" s="1"/>
  <c r="N14" i="9"/>
  <c r="N18" i="9"/>
  <c r="N22" i="9"/>
  <c r="N26" i="9"/>
  <c r="Q26" i="9" s="1"/>
  <c r="N30" i="9"/>
  <c r="N34" i="9"/>
  <c r="N38" i="9"/>
  <c r="N42" i="9"/>
  <c r="Q42" i="9" s="1"/>
  <c r="N46" i="9"/>
  <c r="N50" i="9"/>
  <c r="N54" i="9"/>
  <c r="N58" i="9"/>
  <c r="Q58" i="9" s="1"/>
  <c r="N62" i="9"/>
  <c r="N66" i="9"/>
  <c r="N70" i="9"/>
  <c r="N74" i="9"/>
  <c r="Q74" i="9" s="1"/>
  <c r="N78" i="9"/>
  <c r="N82" i="9"/>
  <c r="N86" i="9"/>
  <c r="N90" i="9"/>
  <c r="Q90" i="9" s="1"/>
  <c r="N94" i="9"/>
  <c r="N98" i="9"/>
  <c r="N102" i="9"/>
  <c r="N106" i="9"/>
  <c r="Q106" i="9" s="1"/>
  <c r="N110" i="9"/>
  <c r="N114" i="9"/>
  <c r="N118" i="9"/>
  <c r="N122" i="9"/>
  <c r="Q122" i="9" s="1"/>
  <c r="N126" i="9"/>
  <c r="N130" i="9"/>
  <c r="N134" i="9"/>
  <c r="N138" i="9"/>
  <c r="Q138" i="9" s="1"/>
  <c r="N142" i="9"/>
  <c r="N146" i="9"/>
  <c r="N150" i="9"/>
  <c r="N154" i="9"/>
  <c r="Q154" i="9" s="1"/>
  <c r="N158" i="9"/>
  <c r="N162" i="9"/>
  <c r="N166" i="9"/>
  <c r="N170" i="9"/>
  <c r="Q170" i="9" s="1"/>
  <c r="N174" i="9"/>
  <c r="N178" i="9"/>
  <c r="N182" i="9"/>
  <c r="N186" i="9"/>
  <c r="Q186" i="9" s="1"/>
  <c r="N190" i="9"/>
  <c r="N194" i="9"/>
  <c r="N198" i="9"/>
  <c r="N202" i="9"/>
  <c r="Q202" i="9" s="1"/>
  <c r="N206" i="9"/>
  <c r="N210" i="9"/>
  <c r="N214" i="9"/>
  <c r="N218" i="9"/>
  <c r="Q218" i="9" s="1"/>
  <c r="N222" i="9"/>
  <c r="N226" i="9"/>
  <c r="N230" i="9"/>
  <c r="N234" i="9"/>
  <c r="Q234" i="9" s="1"/>
  <c r="N238" i="9"/>
  <c r="N242" i="9"/>
  <c r="N246" i="9"/>
  <c r="N250" i="9"/>
  <c r="Q250" i="9" s="1"/>
  <c r="N7" i="9"/>
  <c r="Q7" i="9" s="1"/>
  <c r="N15" i="9"/>
  <c r="N27" i="9"/>
  <c r="N35" i="9"/>
  <c r="N43" i="9"/>
  <c r="N51" i="9"/>
  <c r="Q51" i="9" s="1"/>
  <c r="N59" i="9"/>
  <c r="N67" i="9"/>
  <c r="N75" i="9"/>
  <c r="N83" i="9"/>
  <c r="Q83" i="9" s="1"/>
  <c r="N91" i="9"/>
  <c r="N99" i="9"/>
  <c r="N107" i="9"/>
  <c r="N115" i="9"/>
  <c r="Q115" i="9" s="1"/>
  <c r="N123" i="9"/>
  <c r="N131" i="9"/>
  <c r="N139" i="9"/>
  <c r="N147" i="9"/>
  <c r="Q147" i="9" s="1"/>
  <c r="N155" i="9"/>
  <c r="N163" i="9"/>
  <c r="N175" i="9"/>
  <c r="Q175" i="9" s="1"/>
  <c r="N183" i="9"/>
  <c r="N195" i="9"/>
  <c r="N203" i="9"/>
  <c r="Q203" i="9" s="1"/>
  <c r="N223" i="9"/>
  <c r="Q223" i="9" s="1"/>
  <c r="N239" i="9"/>
  <c r="N219" i="9"/>
  <c r="N211" i="9"/>
  <c r="N227" i="9"/>
  <c r="N243" i="9"/>
  <c r="Q243" i="9" s="1"/>
  <c r="N235" i="9"/>
  <c r="N215" i="9"/>
  <c r="Q215" i="9" s="1"/>
  <c r="N231" i="9"/>
  <c r="Q231" i="9" s="1"/>
  <c r="N247" i="9"/>
  <c r="N251" i="9"/>
  <c r="I3" i="9"/>
  <c r="M3" i="9" s="1"/>
  <c r="M4" i="9"/>
  <c r="M8" i="9"/>
  <c r="M12" i="9"/>
  <c r="M16" i="9"/>
  <c r="M20" i="9"/>
  <c r="M24" i="9"/>
  <c r="M28" i="9"/>
  <c r="M32" i="9"/>
  <c r="M36" i="9"/>
  <c r="M40" i="9"/>
  <c r="M44" i="9"/>
  <c r="M48" i="9"/>
  <c r="M52" i="9"/>
  <c r="M56" i="9"/>
  <c r="M60" i="9"/>
  <c r="M64" i="9"/>
  <c r="M68" i="9"/>
  <c r="M72" i="9"/>
  <c r="M76" i="9"/>
  <c r="M80" i="9"/>
  <c r="M84" i="9"/>
  <c r="M88" i="9"/>
  <c r="M92" i="9"/>
  <c r="M96" i="9"/>
  <c r="M100" i="9"/>
  <c r="M104" i="9"/>
  <c r="M108" i="9"/>
  <c r="M112" i="9"/>
  <c r="M116" i="9"/>
  <c r="M120" i="9"/>
  <c r="M124" i="9"/>
  <c r="M128" i="9"/>
  <c r="M132" i="9"/>
  <c r="M136" i="9"/>
  <c r="M140" i="9"/>
  <c r="M144" i="9"/>
  <c r="M148" i="9"/>
  <c r="M152" i="9"/>
  <c r="M156" i="9"/>
  <c r="M160" i="9"/>
  <c r="M164" i="9"/>
  <c r="M168" i="9"/>
  <c r="M172" i="9"/>
  <c r="M176" i="9"/>
  <c r="M180" i="9"/>
  <c r="M184" i="9"/>
  <c r="M188" i="9"/>
  <c r="M192" i="9"/>
  <c r="M196" i="9"/>
  <c r="M200" i="9"/>
  <c r="M204" i="9"/>
  <c r="M208" i="9"/>
  <c r="M212" i="9"/>
  <c r="M216" i="9"/>
  <c r="M220" i="9"/>
  <c r="M224" i="9"/>
  <c r="M228" i="9"/>
  <c r="M232" i="9"/>
  <c r="M236" i="9"/>
  <c r="M240" i="9"/>
  <c r="M244" i="9"/>
  <c r="M248" i="9"/>
  <c r="M15" i="9"/>
  <c r="M163" i="9"/>
  <c r="M187" i="9"/>
  <c r="M199" i="9"/>
  <c r="M5" i="9"/>
  <c r="M9" i="9"/>
  <c r="M13" i="9"/>
  <c r="P13" i="9" s="1"/>
  <c r="M17" i="9"/>
  <c r="M21" i="9"/>
  <c r="M25" i="9"/>
  <c r="M29" i="9"/>
  <c r="P29" i="9" s="1"/>
  <c r="M33" i="9"/>
  <c r="M37" i="9"/>
  <c r="M41" i="9"/>
  <c r="M45" i="9"/>
  <c r="P45" i="9" s="1"/>
  <c r="M49" i="9"/>
  <c r="M53" i="9"/>
  <c r="M57" i="9"/>
  <c r="M61" i="9"/>
  <c r="P61" i="9" s="1"/>
  <c r="M65" i="9"/>
  <c r="M69" i="9"/>
  <c r="M73" i="9"/>
  <c r="M77" i="9"/>
  <c r="P77" i="9" s="1"/>
  <c r="M81" i="9"/>
  <c r="M85" i="9"/>
  <c r="M89" i="9"/>
  <c r="M93" i="9"/>
  <c r="P93" i="9" s="1"/>
  <c r="M97" i="9"/>
  <c r="M101" i="9"/>
  <c r="M105" i="9"/>
  <c r="M109" i="9"/>
  <c r="P109" i="9" s="1"/>
  <c r="M113" i="9"/>
  <c r="M117" i="9"/>
  <c r="M121" i="9"/>
  <c r="M125" i="9"/>
  <c r="P125" i="9" s="1"/>
  <c r="M129" i="9"/>
  <c r="M133" i="9"/>
  <c r="M137" i="9"/>
  <c r="M141" i="9"/>
  <c r="P141" i="9" s="1"/>
  <c r="M145" i="9"/>
  <c r="M149" i="9"/>
  <c r="M153" i="9"/>
  <c r="M157" i="9"/>
  <c r="P157" i="9" s="1"/>
  <c r="M161" i="9"/>
  <c r="M165" i="9"/>
  <c r="M169" i="9"/>
  <c r="M173" i="9"/>
  <c r="P173" i="9" s="1"/>
  <c r="M177" i="9"/>
  <c r="M181" i="9"/>
  <c r="M185" i="9"/>
  <c r="M189" i="9"/>
  <c r="P189" i="9" s="1"/>
  <c r="M193" i="9"/>
  <c r="M197" i="9"/>
  <c r="M201" i="9"/>
  <c r="M205" i="9"/>
  <c r="P205" i="9" s="1"/>
  <c r="M209" i="9"/>
  <c r="M213" i="9"/>
  <c r="M217" i="9"/>
  <c r="M221" i="9"/>
  <c r="P221" i="9" s="1"/>
  <c r="M225" i="9"/>
  <c r="M229" i="9"/>
  <c r="M233" i="9"/>
  <c r="M237" i="9"/>
  <c r="P237" i="9" s="1"/>
  <c r="M241" i="9"/>
  <c r="M245" i="9"/>
  <c r="M249" i="9"/>
  <c r="M11" i="9"/>
  <c r="M23" i="9"/>
  <c r="M31" i="9"/>
  <c r="M39" i="9"/>
  <c r="M43" i="9"/>
  <c r="M51" i="9"/>
  <c r="M59" i="9"/>
  <c r="M67" i="9"/>
  <c r="M75" i="9"/>
  <c r="M83" i="9"/>
  <c r="M91" i="9"/>
  <c r="M99" i="9"/>
  <c r="M107" i="9"/>
  <c r="M119" i="9"/>
  <c r="M127" i="9"/>
  <c r="M135" i="9"/>
  <c r="M143" i="9"/>
  <c r="M151" i="9"/>
  <c r="M159" i="9"/>
  <c r="M171" i="9"/>
  <c r="M179" i="9"/>
  <c r="M191" i="9"/>
  <c r="M203" i="9"/>
  <c r="M6" i="9"/>
  <c r="P6" i="9" s="1"/>
  <c r="M10" i="9"/>
  <c r="M14" i="9"/>
  <c r="M18" i="9"/>
  <c r="M22" i="9"/>
  <c r="P22" i="9" s="1"/>
  <c r="M26" i="9"/>
  <c r="M30" i="9"/>
  <c r="M34" i="9"/>
  <c r="M38" i="9"/>
  <c r="P38" i="9" s="1"/>
  <c r="M42" i="9"/>
  <c r="M46" i="9"/>
  <c r="M50" i="9"/>
  <c r="M54" i="9"/>
  <c r="P54" i="9" s="1"/>
  <c r="M58" i="9"/>
  <c r="M62" i="9"/>
  <c r="M66" i="9"/>
  <c r="M70" i="9"/>
  <c r="P70" i="9" s="1"/>
  <c r="M74" i="9"/>
  <c r="M78" i="9"/>
  <c r="M82" i="9"/>
  <c r="M86" i="9"/>
  <c r="P86" i="9" s="1"/>
  <c r="M90" i="9"/>
  <c r="M94" i="9"/>
  <c r="M98" i="9"/>
  <c r="M102" i="9"/>
  <c r="P102" i="9" s="1"/>
  <c r="M106" i="9"/>
  <c r="M110" i="9"/>
  <c r="M114" i="9"/>
  <c r="M118" i="9"/>
  <c r="P118" i="9" s="1"/>
  <c r="M122" i="9"/>
  <c r="M126" i="9"/>
  <c r="M130" i="9"/>
  <c r="M134" i="9"/>
  <c r="P134" i="9" s="1"/>
  <c r="M138" i="9"/>
  <c r="M142" i="9"/>
  <c r="M146" i="9"/>
  <c r="M150" i="9"/>
  <c r="P150" i="9" s="1"/>
  <c r="M154" i="9"/>
  <c r="M158" i="9"/>
  <c r="M162" i="9"/>
  <c r="M166" i="9"/>
  <c r="P166" i="9" s="1"/>
  <c r="M170" i="9"/>
  <c r="M174" i="9"/>
  <c r="M178" i="9"/>
  <c r="M182" i="9"/>
  <c r="P182" i="9" s="1"/>
  <c r="M186" i="9"/>
  <c r="M190" i="9"/>
  <c r="M194" i="9"/>
  <c r="M198" i="9"/>
  <c r="P198" i="9" s="1"/>
  <c r="M202" i="9"/>
  <c r="M206" i="9"/>
  <c r="M210" i="9"/>
  <c r="M214" i="9"/>
  <c r="P214" i="9" s="1"/>
  <c r="M218" i="9"/>
  <c r="M222" i="9"/>
  <c r="M226" i="9"/>
  <c r="M230" i="9"/>
  <c r="P230" i="9" s="1"/>
  <c r="M234" i="9"/>
  <c r="M238" i="9"/>
  <c r="M242" i="9"/>
  <c r="M246" i="9"/>
  <c r="P246" i="9" s="1"/>
  <c r="M250" i="9"/>
  <c r="M7" i="9"/>
  <c r="M19" i="9"/>
  <c r="P19" i="9" s="1"/>
  <c r="M27" i="9"/>
  <c r="M35" i="9"/>
  <c r="P35" i="9" s="1"/>
  <c r="M47" i="9"/>
  <c r="P47" i="9" s="1"/>
  <c r="M55" i="9"/>
  <c r="M63" i="9"/>
  <c r="M71" i="9"/>
  <c r="M79" i="9"/>
  <c r="P79" i="9" s="1"/>
  <c r="M87" i="9"/>
  <c r="M95" i="9"/>
  <c r="M103" i="9"/>
  <c r="M111" i="9"/>
  <c r="P111" i="9" s="1"/>
  <c r="M115" i="9"/>
  <c r="P115" i="9" s="1"/>
  <c r="M123" i="9"/>
  <c r="M131" i="9"/>
  <c r="P131" i="9" s="1"/>
  <c r="M139" i="9"/>
  <c r="M147" i="9"/>
  <c r="P147" i="9" s="1"/>
  <c r="M155" i="9"/>
  <c r="M167" i="9"/>
  <c r="M175" i="9"/>
  <c r="P175" i="9" s="1"/>
  <c r="M183" i="9"/>
  <c r="M195" i="9"/>
  <c r="P195" i="9" s="1"/>
  <c r="M207" i="9"/>
  <c r="M223" i="9"/>
  <c r="P223" i="9" s="1"/>
  <c r="M239" i="9"/>
  <c r="M235" i="9"/>
  <c r="M211" i="9"/>
  <c r="P211" i="9" s="1"/>
  <c r="M227" i="9"/>
  <c r="M243" i="9"/>
  <c r="P243" i="9" s="1"/>
  <c r="M251" i="9"/>
  <c r="M215" i="9"/>
  <c r="M231" i="9"/>
  <c r="M247" i="9"/>
  <c r="M219" i="9"/>
  <c r="L10" i="7"/>
  <c r="K9" i="7"/>
  <c r="J8" i="7"/>
  <c r="E3" i="7"/>
  <c r="E3" i="6"/>
  <c r="E251" i="6"/>
  <c r="E243" i="6"/>
  <c r="E235" i="6"/>
  <c r="E227" i="6"/>
  <c r="E219" i="6"/>
  <c r="E211" i="6"/>
  <c r="E199" i="6"/>
  <c r="E191" i="6"/>
  <c r="E187" i="6"/>
  <c r="E179" i="6"/>
  <c r="E171" i="6"/>
  <c r="E163" i="6"/>
  <c r="E155" i="6"/>
  <c r="E143" i="6"/>
  <c r="E135" i="6"/>
  <c r="E131" i="6"/>
  <c r="E123" i="6"/>
  <c r="E115" i="6"/>
  <c r="E111" i="6"/>
  <c r="E107" i="6"/>
  <c r="E103" i="6"/>
  <c r="E95" i="6"/>
  <c r="E91" i="6"/>
  <c r="E87" i="6"/>
  <c r="E83" i="6"/>
  <c r="E79" i="6"/>
  <c r="E75" i="6"/>
  <c r="E71" i="6"/>
  <c r="E67" i="6"/>
  <c r="E63" i="6"/>
  <c r="E59" i="6"/>
  <c r="E55" i="6"/>
  <c r="E51" i="6"/>
  <c r="E47" i="6"/>
  <c r="E43" i="6"/>
  <c r="E39" i="6"/>
  <c r="E35" i="6"/>
  <c r="E31" i="6"/>
  <c r="E27" i="6"/>
  <c r="E23" i="6"/>
  <c r="E19" i="6"/>
  <c r="E15" i="6"/>
  <c r="E11" i="6"/>
  <c r="E7" i="6"/>
  <c r="E247" i="6"/>
  <c r="E239" i="6"/>
  <c r="E231" i="6"/>
  <c r="E223" i="6"/>
  <c r="E215" i="6"/>
  <c r="E207" i="6"/>
  <c r="E203" i="6"/>
  <c r="E195" i="6"/>
  <c r="E183" i="6"/>
  <c r="E175" i="6"/>
  <c r="E167" i="6"/>
  <c r="E159" i="6"/>
  <c r="E151" i="6"/>
  <c r="E147" i="6"/>
  <c r="E139" i="6"/>
  <c r="E127" i="6"/>
  <c r="E119" i="6"/>
  <c r="E99" i="6"/>
  <c r="E250" i="6"/>
  <c r="E234" i="6"/>
  <c r="E226" i="6"/>
  <c r="E218" i="6"/>
  <c r="E210" i="6"/>
  <c r="E202" i="6"/>
  <c r="E194" i="6"/>
  <c r="E186" i="6"/>
  <c r="E178" i="6"/>
  <c r="E170" i="6"/>
  <c r="E162" i="6"/>
  <c r="E154" i="6"/>
  <c r="E146" i="6"/>
  <c r="E138" i="6"/>
  <c r="E130" i="6"/>
  <c r="E122" i="6"/>
  <c r="E114" i="6"/>
  <c r="E106" i="6"/>
  <c r="E98" i="6"/>
  <c r="E242" i="6"/>
  <c r="E246" i="6"/>
  <c r="E230" i="6"/>
  <c r="E214" i="6"/>
  <c r="E198" i="6"/>
  <c r="E182" i="6"/>
  <c r="E166" i="6"/>
  <c r="E150" i="6"/>
  <c r="E134" i="6"/>
  <c r="E118" i="6"/>
  <c r="E102" i="6"/>
  <c r="E90" i="6"/>
  <c r="E82" i="6"/>
  <c r="E74" i="6"/>
  <c r="E66" i="6"/>
  <c r="E58" i="6"/>
  <c r="E50" i="6"/>
  <c r="E42" i="6"/>
  <c r="E34" i="6"/>
  <c r="E26" i="6"/>
  <c r="E18" i="6"/>
  <c r="E10" i="6"/>
  <c r="E5" i="6"/>
  <c r="E245" i="6"/>
  <c r="E241" i="6"/>
  <c r="E237" i="6"/>
  <c r="E233" i="6"/>
  <c r="E229" i="6"/>
  <c r="E225" i="6"/>
  <c r="E221" i="6"/>
  <c r="E217" i="6"/>
  <c r="E213" i="6"/>
  <c r="E209" i="6"/>
  <c r="E205" i="6"/>
  <c r="E201" i="6"/>
  <c r="E197" i="6"/>
  <c r="E6" i="6"/>
  <c r="E238" i="6"/>
  <c r="E222" i="6"/>
  <c r="E206" i="6"/>
  <c r="E190" i="6"/>
  <c r="E174" i="6"/>
  <c r="E158" i="6"/>
  <c r="E142" i="6"/>
  <c r="E126" i="6"/>
  <c r="E110" i="6"/>
  <c r="E94" i="6"/>
  <c r="E86" i="6"/>
  <c r="E78" i="6"/>
  <c r="E70" i="6"/>
  <c r="E62" i="6"/>
  <c r="E54" i="6"/>
  <c r="E46" i="6"/>
  <c r="E38" i="6"/>
  <c r="E30" i="6"/>
  <c r="E22" i="6"/>
  <c r="E14" i="6"/>
  <c r="E249" i="6"/>
  <c r="E4" i="6"/>
  <c r="E248" i="6"/>
  <c r="E244" i="6"/>
  <c r="E193" i="6"/>
  <c r="E189" i="6"/>
  <c r="E185" i="6"/>
  <c r="E181" i="6"/>
  <c r="E177" i="6"/>
  <c r="E173" i="6"/>
  <c r="E169" i="6"/>
  <c r="E165" i="6"/>
  <c r="E161" i="6"/>
  <c r="E157" i="6"/>
  <c r="E153" i="6"/>
  <c r="E149" i="6"/>
  <c r="E145" i="6"/>
  <c r="E141" i="6"/>
  <c r="E137" i="6"/>
  <c r="E133" i="6"/>
  <c r="E129" i="6"/>
  <c r="E125" i="6"/>
  <c r="E121" i="6"/>
  <c r="E117" i="6"/>
  <c r="E113" i="6"/>
  <c r="E109" i="6"/>
  <c r="E105" i="6"/>
  <c r="E101" i="6"/>
  <c r="E97" i="6"/>
  <c r="E93" i="6"/>
  <c r="E89" i="6"/>
  <c r="E85" i="6"/>
  <c r="E81" i="6"/>
  <c r="E77" i="6"/>
  <c r="E73" i="6"/>
  <c r="E69" i="6"/>
  <c r="E65" i="6"/>
  <c r="E61" i="6"/>
  <c r="E57" i="6"/>
  <c r="E53" i="6"/>
  <c r="E49" i="6"/>
  <c r="E45" i="6"/>
  <c r="E41" i="6"/>
  <c r="E37" i="6"/>
  <c r="E33" i="6"/>
  <c r="E29" i="6"/>
  <c r="E25" i="6"/>
  <c r="E21" i="6"/>
  <c r="E17" i="6"/>
  <c r="E13" i="6"/>
  <c r="E9" i="6"/>
  <c r="E240" i="6"/>
  <c r="E236" i="6"/>
  <c r="E232" i="6"/>
  <c r="E228" i="6"/>
  <c r="E224" i="6"/>
  <c r="E220" i="6"/>
  <c r="E216" i="6"/>
  <c r="E212" i="6"/>
  <c r="E208" i="6"/>
  <c r="E204" i="6"/>
  <c r="E200" i="6"/>
  <c r="E196" i="6"/>
  <c r="E192" i="6"/>
  <c r="E188" i="6"/>
  <c r="E184" i="6"/>
  <c r="E180" i="6"/>
  <c r="E176" i="6"/>
  <c r="E172" i="6"/>
  <c r="E168" i="6"/>
  <c r="E164" i="6"/>
  <c r="E160" i="6"/>
  <c r="E156" i="6"/>
  <c r="E152" i="6"/>
  <c r="E148" i="6"/>
  <c r="E144" i="6"/>
  <c r="E140" i="6"/>
  <c r="E136" i="6"/>
  <c r="E132" i="6"/>
  <c r="E128" i="6"/>
  <c r="E124" i="6"/>
  <c r="E120" i="6"/>
  <c r="E116" i="6"/>
  <c r="E112" i="6"/>
  <c r="E108" i="6"/>
  <c r="E104" i="6"/>
  <c r="E100" i="6"/>
  <c r="E96" i="6"/>
  <c r="E92" i="6"/>
  <c r="E88" i="6"/>
  <c r="E84" i="6"/>
  <c r="E80" i="6"/>
  <c r="E76" i="6"/>
  <c r="E72" i="6"/>
  <c r="E68" i="6"/>
  <c r="E64" i="6"/>
  <c r="E60" i="6"/>
  <c r="E56" i="6"/>
  <c r="E52" i="6"/>
  <c r="E48" i="6"/>
  <c r="E44" i="6"/>
  <c r="E40" i="6"/>
  <c r="E36" i="6"/>
  <c r="E32" i="6"/>
  <c r="E28" i="6"/>
  <c r="E24" i="6"/>
  <c r="E20" i="6"/>
  <c r="E16" i="6"/>
  <c r="E12" i="6"/>
  <c r="E8" i="6"/>
  <c r="R46" i="9" l="1"/>
  <c r="R30" i="9"/>
  <c r="R82" i="9"/>
  <c r="R66" i="9"/>
  <c r="R50" i="9"/>
  <c r="R34" i="9"/>
  <c r="R133" i="9"/>
  <c r="R117" i="9"/>
  <c r="R101" i="9"/>
  <c r="R85" i="9"/>
  <c r="Q227" i="9"/>
  <c r="R234" i="9"/>
  <c r="R170" i="9"/>
  <c r="R106" i="9"/>
  <c r="Q237" i="9"/>
  <c r="Q221" i="9"/>
  <c r="Q205" i="9"/>
  <c r="Q189" i="9"/>
  <c r="Q173" i="9"/>
  <c r="Q157" i="9"/>
  <c r="Q141" i="9"/>
  <c r="Q125" i="9"/>
  <c r="Q109" i="9"/>
  <c r="Q93" i="9"/>
  <c r="Q77" i="9"/>
  <c r="Q61" i="9"/>
  <c r="R218" i="9"/>
  <c r="R154" i="9"/>
  <c r="R10" i="9"/>
  <c r="R241" i="9"/>
  <c r="R225" i="9"/>
  <c r="R209" i="9"/>
  <c r="R193" i="9"/>
  <c r="R177" i="9"/>
  <c r="Q38" i="9"/>
  <c r="Q22" i="9"/>
  <c r="R19" i="9"/>
  <c r="R95" i="9"/>
  <c r="R202" i="9"/>
  <c r="R138" i="9"/>
  <c r="R90" i="9"/>
  <c r="R74" i="9"/>
  <c r="R58" i="9"/>
  <c r="R42" i="9"/>
  <c r="R26" i="9"/>
  <c r="R183" i="9"/>
  <c r="P179" i="9"/>
  <c r="R151" i="9"/>
  <c r="R119" i="9"/>
  <c r="R69" i="9"/>
  <c r="R53" i="9"/>
  <c r="R37" i="9"/>
  <c r="R21" i="9"/>
  <c r="P99" i="9"/>
  <c r="P67" i="9"/>
  <c r="R161" i="9"/>
  <c r="R145" i="9"/>
  <c r="R129" i="9"/>
  <c r="R113" i="9"/>
  <c r="R97" i="9"/>
  <c r="R81" i="9"/>
  <c r="R65" i="9"/>
  <c r="Q19" i="9"/>
  <c r="R55" i="9"/>
  <c r="R5" i="9"/>
  <c r="R39" i="9"/>
  <c r="R49" i="9"/>
  <c r="R33" i="9"/>
  <c r="R17" i="9"/>
  <c r="Q119" i="9"/>
  <c r="Q87" i="9"/>
  <c r="Q55" i="9"/>
  <c r="P215" i="9"/>
  <c r="P167" i="9"/>
  <c r="P103" i="9"/>
  <c r="P71" i="9"/>
  <c r="P250" i="9"/>
  <c r="S250" i="9" s="1" a="1"/>
  <c r="S250" i="9" s="1"/>
  <c r="P234" i="9"/>
  <c r="P218" i="9"/>
  <c r="S218" i="9" s="1" a="1"/>
  <c r="S218" i="9" s="1"/>
  <c r="P202" i="9"/>
  <c r="P186" i="9"/>
  <c r="S186" i="9" s="1" a="1"/>
  <c r="S186" i="9" s="1"/>
  <c r="P170" i="9"/>
  <c r="P154" i="9"/>
  <c r="P138" i="9"/>
  <c r="S138" i="9" s="1" a="1"/>
  <c r="S138" i="9" s="1"/>
  <c r="P122" i="9"/>
  <c r="S122" i="9" s="1" a="1"/>
  <c r="S122" i="9" s="1"/>
  <c r="P106" i="9"/>
  <c r="S106" i="9" s="1" a="1"/>
  <c r="S106" i="9" s="1"/>
  <c r="P90" i="9"/>
  <c r="P74" i="9"/>
  <c r="P58" i="9"/>
  <c r="P42" i="9"/>
  <c r="P26" i="9"/>
  <c r="P10" i="9"/>
  <c r="Q139" i="9"/>
  <c r="Q107" i="9"/>
  <c r="Q75" i="9"/>
  <c r="Q43" i="9"/>
  <c r="Q238" i="9"/>
  <c r="Q222" i="9"/>
  <c r="Q206" i="9"/>
  <c r="Q190" i="9"/>
  <c r="Q174" i="9"/>
  <c r="Q158" i="9"/>
  <c r="Q142" i="9"/>
  <c r="Q126" i="9"/>
  <c r="Q110" i="9"/>
  <c r="Q94" i="9"/>
  <c r="Q78" i="9"/>
  <c r="Q62" i="9"/>
  <c r="Q46" i="9"/>
  <c r="Q30" i="9"/>
  <c r="Q14" i="9"/>
  <c r="R162" i="9"/>
  <c r="R63" i="9"/>
  <c r="R226" i="9"/>
  <c r="P4" i="9"/>
  <c r="R231" i="9"/>
  <c r="R99" i="9"/>
  <c r="P84" i="9"/>
  <c r="R59" i="9"/>
  <c r="Q45" i="9"/>
  <c r="Q29" i="9"/>
  <c r="Q13" i="9"/>
  <c r="R215" i="9"/>
  <c r="Q6" i="9"/>
  <c r="R7" i="9"/>
  <c r="P164" i="9"/>
  <c r="P207" i="9"/>
  <c r="P143" i="9"/>
  <c r="R191" i="9"/>
  <c r="R127" i="9"/>
  <c r="P63" i="9"/>
  <c r="P249" i="9"/>
  <c r="P233" i="9"/>
  <c r="P217" i="9"/>
  <c r="P201" i="9"/>
  <c r="P185" i="9"/>
  <c r="P169" i="9"/>
  <c r="P153" i="9"/>
  <c r="P137" i="9"/>
  <c r="P121" i="9"/>
  <c r="P105" i="9"/>
  <c r="P89" i="9"/>
  <c r="P73" i="9"/>
  <c r="P57" i="9"/>
  <c r="P41" i="9"/>
  <c r="P25" i="9"/>
  <c r="P9" i="9"/>
  <c r="Q211" i="9"/>
  <c r="Q163" i="9"/>
  <c r="Q131" i="9"/>
  <c r="Q99" i="9"/>
  <c r="Q67" i="9"/>
  <c r="Q35" i="9"/>
  <c r="P95" i="9"/>
  <c r="P239" i="9"/>
  <c r="P242" i="9"/>
  <c r="P226" i="9"/>
  <c r="P210" i="9"/>
  <c r="P194" i="9"/>
  <c r="P178" i="9"/>
  <c r="P162" i="9"/>
  <c r="P146" i="9"/>
  <c r="P130" i="9"/>
  <c r="P114" i="9"/>
  <c r="P98" i="9"/>
  <c r="P82" i="9"/>
  <c r="P66" i="9"/>
  <c r="P50" i="9"/>
  <c r="P34" i="9"/>
  <c r="P18" i="9"/>
  <c r="Q195" i="9"/>
  <c r="Q246" i="9"/>
  <c r="Q230" i="9"/>
  <c r="Q214" i="9"/>
  <c r="Q198" i="9"/>
  <c r="Q182" i="9"/>
  <c r="Q166" i="9"/>
  <c r="Q150" i="9"/>
  <c r="Q134" i="9"/>
  <c r="Q118" i="9"/>
  <c r="Q102" i="9"/>
  <c r="Q86" i="9"/>
  <c r="Q70" i="9"/>
  <c r="Q54" i="9"/>
  <c r="R159" i="9"/>
  <c r="R4" i="9"/>
  <c r="P228" i="9"/>
  <c r="P52" i="9"/>
  <c r="Q151" i="9"/>
  <c r="Q200" i="9"/>
  <c r="Q24" i="9"/>
  <c r="R223" i="9"/>
  <c r="S223" i="9" s="1" a="1"/>
  <c r="S223" i="9" s="1"/>
  <c r="R243" i="9"/>
  <c r="S243" i="9" s="1" a="1"/>
  <c r="S243" i="9" s="1"/>
  <c r="Q4" i="9"/>
  <c r="P244" i="9"/>
  <c r="P196" i="9"/>
  <c r="P148" i="9"/>
  <c r="P116" i="9"/>
  <c r="P100" i="9"/>
  <c r="P68" i="9"/>
  <c r="P20" i="9"/>
  <c r="Q187" i="9"/>
  <c r="Q248" i="9"/>
  <c r="Q216" i="9"/>
  <c r="Q184" i="9"/>
  <c r="Q168" i="9"/>
  <c r="Q136" i="9"/>
  <c r="Q104" i="9"/>
  <c r="Q72" i="9"/>
  <c r="Q40" i="9"/>
  <c r="R211" i="9"/>
  <c r="R179" i="9"/>
  <c r="R147" i="9"/>
  <c r="S147" i="9" s="1" a="1"/>
  <c r="S147" i="9" s="1"/>
  <c r="R115" i="9"/>
  <c r="S115" i="9" s="1" a="1"/>
  <c r="S115" i="9" s="1"/>
  <c r="R236" i="9"/>
  <c r="R220" i="9"/>
  <c r="R204" i="9"/>
  <c r="R188" i="9"/>
  <c r="R172" i="9"/>
  <c r="R156" i="9"/>
  <c r="R140" i="9"/>
  <c r="R124" i="9"/>
  <c r="R92" i="9"/>
  <c r="R76" i="9"/>
  <c r="R60" i="9"/>
  <c r="R28" i="9"/>
  <c r="R12" i="9"/>
  <c r="R194" i="9"/>
  <c r="R130" i="9"/>
  <c r="R199" i="9"/>
  <c r="R167" i="9"/>
  <c r="R135" i="9"/>
  <c r="R11" i="9"/>
  <c r="R31" i="9"/>
  <c r="R178" i="9"/>
  <c r="R114" i="9"/>
  <c r="R79" i="9"/>
  <c r="R242" i="9"/>
  <c r="R18" i="9"/>
  <c r="R249" i="9"/>
  <c r="R233" i="9"/>
  <c r="R217" i="9"/>
  <c r="R201" i="9"/>
  <c r="R185" i="9"/>
  <c r="R169" i="9"/>
  <c r="R153" i="9"/>
  <c r="R137" i="9"/>
  <c r="R121" i="9"/>
  <c r="R105" i="9"/>
  <c r="R89" i="9"/>
  <c r="R73" i="9"/>
  <c r="R57" i="9"/>
  <c r="R41" i="9"/>
  <c r="R25" i="9"/>
  <c r="R9" i="9"/>
  <c r="R22" i="9"/>
  <c r="S22" i="9" s="1" a="1"/>
  <c r="S22" i="9" s="1"/>
  <c r="R44" i="9"/>
  <c r="R51" i="9"/>
  <c r="R175" i="9"/>
  <c r="S175" i="9" s="1" a="1"/>
  <c r="S175" i="9" s="1"/>
  <c r="R143" i="9"/>
  <c r="R230" i="9"/>
  <c r="R198" i="9"/>
  <c r="R166" i="9"/>
  <c r="R134" i="9"/>
  <c r="R67" i="9"/>
  <c r="R207" i="9"/>
  <c r="R235" i="9"/>
  <c r="R203" i="9"/>
  <c r="R171" i="9"/>
  <c r="R139" i="9"/>
  <c r="R110" i="9"/>
  <c r="R248" i="9"/>
  <c r="R232" i="9"/>
  <c r="R216" i="9"/>
  <c r="R200" i="9"/>
  <c r="R184" i="9"/>
  <c r="R168" i="9"/>
  <c r="R152" i="9"/>
  <c r="R136" i="9"/>
  <c r="R120" i="9"/>
  <c r="R104" i="9"/>
  <c r="R88" i="9"/>
  <c r="R72" i="9"/>
  <c r="R56" i="9"/>
  <c r="R40" i="9"/>
  <c r="R24" i="9"/>
  <c r="R8" i="9"/>
  <c r="R108" i="9"/>
  <c r="R15" i="9"/>
  <c r="R35" i="9"/>
  <c r="R227" i="9"/>
  <c r="R195" i="9"/>
  <c r="R163" i="9"/>
  <c r="R131" i="9"/>
  <c r="R87" i="9"/>
  <c r="R23" i="9"/>
  <c r="R6" i="9"/>
  <c r="R237" i="9"/>
  <c r="R221" i="9"/>
  <c r="R205" i="9"/>
  <c r="R189" i="9"/>
  <c r="R173" i="9"/>
  <c r="R157" i="9"/>
  <c r="R141" i="9"/>
  <c r="R125" i="9"/>
  <c r="R109" i="9"/>
  <c r="R93" i="9"/>
  <c r="R77" i="9"/>
  <c r="R61" i="9"/>
  <c r="R45" i="9"/>
  <c r="R29" i="9"/>
  <c r="R13" i="9"/>
  <c r="R102" i="9"/>
  <c r="R244" i="9"/>
  <c r="R228" i="9"/>
  <c r="R212" i="9"/>
  <c r="R196" i="9"/>
  <c r="R180" i="9"/>
  <c r="R164" i="9"/>
  <c r="R148" i="9"/>
  <c r="R132" i="9"/>
  <c r="R116" i="9"/>
  <c r="R100" i="9"/>
  <c r="R84" i="9"/>
  <c r="R68" i="9"/>
  <c r="R52" i="9"/>
  <c r="R36" i="9"/>
  <c r="R20" i="9"/>
  <c r="R239" i="9"/>
  <c r="R246" i="9"/>
  <c r="R214" i="9"/>
  <c r="R182" i="9"/>
  <c r="R150" i="9"/>
  <c r="R118" i="9"/>
  <c r="R247" i="9"/>
  <c r="R251" i="9"/>
  <c r="R219" i="9"/>
  <c r="R187" i="9"/>
  <c r="R155" i="9"/>
  <c r="R123" i="9"/>
  <c r="R86" i="9"/>
  <c r="R70" i="9"/>
  <c r="R54" i="9"/>
  <c r="R38" i="9"/>
  <c r="S38" i="9" s="1" a="1"/>
  <c r="S38" i="9" s="1"/>
  <c r="R94" i="9"/>
  <c r="R240" i="9"/>
  <c r="R224" i="9"/>
  <c r="R208" i="9"/>
  <c r="R192" i="9"/>
  <c r="R176" i="9"/>
  <c r="R160" i="9"/>
  <c r="R144" i="9"/>
  <c r="R128" i="9"/>
  <c r="R112" i="9"/>
  <c r="R96" i="9"/>
  <c r="R80" i="9"/>
  <c r="R64" i="9"/>
  <c r="R48" i="9"/>
  <c r="R32" i="9"/>
  <c r="R16" i="9"/>
  <c r="Q183" i="9"/>
  <c r="P87" i="9"/>
  <c r="P55" i="9"/>
  <c r="P107" i="9"/>
  <c r="P43" i="9"/>
  <c r="P251" i="9"/>
  <c r="P123" i="9"/>
  <c r="P171" i="9"/>
  <c r="P135" i="9"/>
  <c r="P39" i="9"/>
  <c r="P163" i="9"/>
  <c r="P240" i="9"/>
  <c r="P224" i="9"/>
  <c r="P208" i="9"/>
  <c r="P192" i="9"/>
  <c r="P176" i="9"/>
  <c r="P160" i="9"/>
  <c r="P144" i="9"/>
  <c r="P128" i="9"/>
  <c r="P112" i="9"/>
  <c r="P96" i="9"/>
  <c r="P80" i="9"/>
  <c r="P64" i="9"/>
  <c r="P48" i="9"/>
  <c r="P32" i="9"/>
  <c r="P16" i="9"/>
  <c r="P75" i="9"/>
  <c r="P187" i="9"/>
  <c r="P212" i="9"/>
  <c r="P36" i="9"/>
  <c r="P183" i="9"/>
  <c r="P203" i="9"/>
  <c r="S203" i="9" s="1" a="1"/>
  <c r="S203" i="9" s="1"/>
  <c r="P159" i="9"/>
  <c r="P127" i="9"/>
  <c r="P91" i="9"/>
  <c r="P59" i="9"/>
  <c r="P31" i="9"/>
  <c r="P245" i="9"/>
  <c r="P229" i="9"/>
  <c r="P213" i="9"/>
  <c r="P197" i="9"/>
  <c r="P181" i="9"/>
  <c r="P165" i="9"/>
  <c r="P149" i="9"/>
  <c r="P133" i="9"/>
  <c r="P117" i="9"/>
  <c r="P101" i="9"/>
  <c r="P85" i="9"/>
  <c r="P69" i="9"/>
  <c r="P53" i="9"/>
  <c r="P37" i="9"/>
  <c r="P21" i="9"/>
  <c r="P5" i="9"/>
  <c r="P15" i="9"/>
  <c r="P236" i="9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P11" i="9"/>
  <c r="P180" i="9"/>
  <c r="P132" i="9"/>
  <c r="P219" i="9"/>
  <c r="P235" i="9"/>
  <c r="P155" i="9"/>
  <c r="P27" i="9"/>
  <c r="P247" i="9"/>
  <c r="P231" i="9"/>
  <c r="P227" i="9"/>
  <c r="S227" i="9" s="1" a="1"/>
  <c r="S227" i="9" s="1"/>
  <c r="P139" i="9"/>
  <c r="P7" i="9"/>
  <c r="P238" i="9"/>
  <c r="P222" i="9"/>
  <c r="P206" i="9"/>
  <c r="P190" i="9"/>
  <c r="P174" i="9"/>
  <c r="P158" i="9"/>
  <c r="P142" i="9"/>
  <c r="P126" i="9"/>
  <c r="P110" i="9"/>
  <c r="P94" i="9"/>
  <c r="P78" i="9"/>
  <c r="P62" i="9"/>
  <c r="P46" i="9"/>
  <c r="P30" i="9"/>
  <c r="P14" i="9"/>
  <c r="P191" i="9"/>
  <c r="P151" i="9"/>
  <c r="P119" i="9"/>
  <c r="P83" i="9"/>
  <c r="S83" i="9" s="1" a="1"/>
  <c r="S83" i="9" s="1"/>
  <c r="P51" i="9"/>
  <c r="P23" i="9"/>
  <c r="P241" i="9"/>
  <c r="P225" i="9"/>
  <c r="S225" i="9" s="1" a="1"/>
  <c r="S225" i="9" s="1"/>
  <c r="P209" i="9"/>
  <c r="P193" i="9"/>
  <c r="P177" i="9"/>
  <c r="P161" i="9"/>
  <c r="S161" i="9" s="1" a="1"/>
  <c r="S161" i="9" s="1"/>
  <c r="P145" i="9"/>
  <c r="S145" i="9" s="1" a="1"/>
  <c r="S145" i="9" s="1"/>
  <c r="P129" i="9"/>
  <c r="P113" i="9"/>
  <c r="S113" i="9" s="1" a="1"/>
  <c r="S113" i="9" s="1"/>
  <c r="P97" i="9"/>
  <c r="S97" i="9" s="1" a="1"/>
  <c r="S97" i="9" s="1"/>
  <c r="P81" i="9"/>
  <c r="S81" i="9" s="1" a="1"/>
  <c r="S81" i="9" s="1"/>
  <c r="P65" i="9"/>
  <c r="P49" i="9"/>
  <c r="S49" i="9" s="1" a="1"/>
  <c r="S49" i="9" s="1"/>
  <c r="P33" i="9"/>
  <c r="S33" i="9" s="1" a="1"/>
  <c r="S33" i="9" s="1"/>
  <c r="P17" i="9"/>
  <c r="S17" i="9" s="1" a="1"/>
  <c r="S17" i="9" s="1"/>
  <c r="P199" i="9"/>
  <c r="P248" i="9"/>
  <c r="P232" i="9"/>
  <c r="P216" i="9"/>
  <c r="P200" i="9"/>
  <c r="P184" i="9"/>
  <c r="P168" i="9"/>
  <c r="P152" i="9"/>
  <c r="P136" i="9"/>
  <c r="P120" i="9"/>
  <c r="P104" i="9"/>
  <c r="P88" i="9"/>
  <c r="P72" i="9"/>
  <c r="P56" i="9"/>
  <c r="P40" i="9"/>
  <c r="P24" i="9"/>
  <c r="P8" i="9"/>
  <c r="Q247" i="9"/>
  <c r="Q179" i="9"/>
  <c r="S179" i="9" s="1" a="1"/>
  <c r="S179" i="9" s="1"/>
  <c r="Q244" i="9"/>
  <c r="Q196" i="9"/>
  <c r="Q148" i="9"/>
  <c r="Q116" i="9"/>
  <c r="Q84" i="9"/>
  <c r="Q52" i="9"/>
  <c r="Q207" i="9"/>
  <c r="Q232" i="9"/>
  <c r="Q120" i="9"/>
  <c r="Q56" i="9"/>
  <c r="Q143" i="9"/>
  <c r="Q79" i="9"/>
  <c r="Q11" i="9"/>
  <c r="Q212" i="9"/>
  <c r="Q180" i="9"/>
  <c r="Q164" i="9"/>
  <c r="Q132" i="9"/>
  <c r="Q100" i="9"/>
  <c r="Q68" i="9"/>
  <c r="Q36" i="9"/>
  <c r="Q251" i="9"/>
  <c r="Q235" i="9"/>
  <c r="Q219" i="9"/>
  <c r="Q155" i="9"/>
  <c r="Q123" i="9"/>
  <c r="Q91" i="9"/>
  <c r="Q59" i="9"/>
  <c r="Q27" i="9"/>
  <c r="Q167" i="9"/>
  <c r="Q135" i="9"/>
  <c r="Q103" i="9"/>
  <c r="S103" i="9" s="1" a="1"/>
  <c r="S103" i="9" s="1"/>
  <c r="Q71" i="9"/>
  <c r="Q39" i="9"/>
  <c r="Q249" i="9"/>
  <c r="Q233" i="9"/>
  <c r="Q217" i="9"/>
  <c r="Q201" i="9"/>
  <c r="Q185" i="9"/>
  <c r="Q169" i="9"/>
  <c r="Q153" i="9"/>
  <c r="Q137" i="9"/>
  <c r="Q121" i="9"/>
  <c r="Q105" i="9"/>
  <c r="Q89" i="9"/>
  <c r="Q73" i="9"/>
  <c r="Q57" i="9"/>
  <c r="Q41" i="9"/>
  <c r="Q25" i="9"/>
  <c r="Q9" i="9"/>
  <c r="Q171" i="9"/>
  <c r="Q240" i="9"/>
  <c r="Q224" i="9"/>
  <c r="Q208" i="9"/>
  <c r="Q192" i="9"/>
  <c r="Q176" i="9"/>
  <c r="Q160" i="9"/>
  <c r="Q144" i="9"/>
  <c r="Q128" i="9"/>
  <c r="Q112" i="9"/>
  <c r="Q96" i="9"/>
  <c r="Q80" i="9"/>
  <c r="Q64" i="9"/>
  <c r="Q48" i="9"/>
  <c r="Q32" i="9"/>
  <c r="Q16" i="9"/>
  <c r="Q152" i="9"/>
  <c r="Q88" i="9"/>
  <c r="Q8" i="9"/>
  <c r="Q111" i="9"/>
  <c r="S111" i="9" s="1" a="1"/>
  <c r="S111" i="9" s="1"/>
  <c r="Q47" i="9"/>
  <c r="S47" i="9" s="1" a="1"/>
  <c r="S47" i="9" s="1"/>
  <c r="Q191" i="9"/>
  <c r="Q228" i="9"/>
  <c r="Q20" i="9"/>
  <c r="Q239" i="9"/>
  <c r="Q15" i="9"/>
  <c r="Q242" i="9"/>
  <c r="Q226" i="9"/>
  <c r="Q210" i="9"/>
  <c r="Q194" i="9"/>
  <c r="Q178" i="9"/>
  <c r="Q162" i="9"/>
  <c r="Q146" i="9"/>
  <c r="Q130" i="9"/>
  <c r="Q114" i="9"/>
  <c r="Q98" i="9"/>
  <c r="Q82" i="9"/>
  <c r="Q66" i="9"/>
  <c r="Q50" i="9"/>
  <c r="Q34" i="9"/>
  <c r="Q18" i="9"/>
  <c r="Q199" i="9"/>
  <c r="Q159" i="9"/>
  <c r="Q127" i="9"/>
  <c r="Q95" i="9"/>
  <c r="Q63" i="9"/>
  <c r="Q31" i="9"/>
  <c r="Q245" i="9"/>
  <c r="Q229" i="9"/>
  <c r="Q213" i="9"/>
  <c r="Q197" i="9"/>
  <c r="Q181" i="9"/>
  <c r="Q165" i="9"/>
  <c r="Q149" i="9"/>
  <c r="Q133" i="9"/>
  <c r="Q117" i="9"/>
  <c r="Q101" i="9"/>
  <c r="Q85" i="9"/>
  <c r="Q69" i="9"/>
  <c r="Q53" i="9"/>
  <c r="Q37" i="9"/>
  <c r="Q21" i="9"/>
  <c r="Q5" i="9"/>
  <c r="Q23" i="9"/>
  <c r="Q236" i="9"/>
  <c r="Q220" i="9"/>
  <c r="Q204" i="9"/>
  <c r="Q188" i="9"/>
  <c r="Q172" i="9"/>
  <c r="Q156" i="9"/>
  <c r="Q140" i="9"/>
  <c r="Q124" i="9"/>
  <c r="Q108" i="9"/>
  <c r="Q92" i="9"/>
  <c r="Q76" i="9"/>
  <c r="Q60" i="9"/>
  <c r="Q44" i="9"/>
  <c r="Q28" i="9"/>
  <c r="Q12" i="9"/>
  <c r="J12" i="7" a="1"/>
  <c r="J12" i="7" s="1"/>
  <c r="J16" i="7" s="1"/>
  <c r="J5" i="7"/>
  <c r="J15" i="7" s="1"/>
  <c r="J14" i="6"/>
  <c r="J16" i="6" s="1"/>
  <c r="K8" i="8" s="1"/>
  <c r="K14" i="6"/>
  <c r="K16" i="6" s="1"/>
  <c r="L8" i="8" s="1"/>
  <c r="F3" i="6" a="1"/>
  <c r="F3" i="6" s="1"/>
  <c r="S109" i="9" l="1" a="1"/>
  <c r="S109" i="9" s="1"/>
  <c r="S173" i="9" a="1"/>
  <c r="S173" i="9" s="1"/>
  <c r="S237" i="9" a="1"/>
  <c r="S237" i="9" s="1"/>
  <c r="S202" i="9" a="1"/>
  <c r="S202" i="9" s="1"/>
  <c r="S170" i="9" a="1"/>
  <c r="S170" i="9" s="1"/>
  <c r="G122" i="8"/>
  <c r="G186" i="8"/>
  <c r="G250" i="8"/>
  <c r="G249" i="8"/>
  <c r="G185" i="8"/>
  <c r="G121" i="8"/>
  <c r="G209" i="8"/>
  <c r="G157" i="8"/>
  <c r="G109" i="8"/>
  <c r="G77" i="8"/>
  <c r="G29" i="8"/>
  <c r="G137" i="8"/>
  <c r="G243" i="8"/>
  <c r="G219" i="8"/>
  <c r="G175" i="8"/>
  <c r="G75" i="8"/>
  <c r="G23" i="8"/>
  <c r="G238" i="8"/>
  <c r="G226" i="8"/>
  <c r="G198" i="8"/>
  <c r="G190" i="8"/>
  <c r="G162" i="8"/>
  <c r="G134" i="8"/>
  <c r="G126" i="8"/>
  <c r="G98" i="8"/>
  <c r="G90" i="8"/>
  <c r="G74" i="8"/>
  <c r="G58" i="8"/>
  <c r="G42" i="8"/>
  <c r="G26" i="8"/>
  <c r="G10" i="8"/>
  <c r="G85" i="8"/>
  <c r="G53" i="8"/>
  <c r="G21" i="8"/>
  <c r="G106" i="8"/>
  <c r="G171" i="8"/>
  <c r="G143" i="8"/>
  <c r="G95" i="8"/>
  <c r="G67" i="8"/>
  <c r="G43" i="8"/>
  <c r="G89" i="8"/>
  <c r="G25" i="8"/>
  <c r="G251" i="8"/>
  <c r="G227" i="8"/>
  <c r="G203" i="8"/>
  <c r="G179" i="8"/>
  <c r="G155" i="8"/>
  <c r="G139" i="8"/>
  <c r="G115" i="8"/>
  <c r="G79" i="8"/>
  <c r="G63" i="8"/>
  <c r="G15" i="8"/>
  <c r="G241" i="8"/>
  <c r="G177" i="8"/>
  <c r="G129" i="8"/>
  <c r="G81" i="8"/>
  <c r="G49" i="8"/>
  <c r="G13" i="8"/>
  <c r="G201" i="8"/>
  <c r="G105" i="8"/>
  <c r="G197" i="8"/>
  <c r="G133" i="8"/>
  <c r="G225" i="8"/>
  <c r="G193" i="8"/>
  <c r="G145" i="8"/>
  <c r="G97" i="8"/>
  <c r="G234" i="8"/>
  <c r="G78" i="8"/>
  <c r="G54" i="8"/>
  <c r="G30" i="8"/>
  <c r="G14" i="8"/>
  <c r="G213" i="8"/>
  <c r="G149" i="8"/>
  <c r="G199" i="8"/>
  <c r="G151" i="8"/>
  <c r="G111" i="8"/>
  <c r="G35" i="8"/>
  <c r="G9" i="8"/>
  <c r="G214" i="8"/>
  <c r="G206" i="8"/>
  <c r="G178" i="8"/>
  <c r="G150" i="8"/>
  <c r="G142" i="8"/>
  <c r="G114" i="8"/>
  <c r="G223" i="8"/>
  <c r="G195" i="8"/>
  <c r="G119" i="8"/>
  <c r="G31" i="8"/>
  <c r="G218" i="8"/>
  <c r="G39" i="8"/>
  <c r="G24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4" i="8"/>
  <c r="G91" i="8"/>
  <c r="G217" i="8"/>
  <c r="G153" i="8"/>
  <c r="G237" i="8"/>
  <c r="G189" i="8"/>
  <c r="G141" i="8"/>
  <c r="G93" i="8"/>
  <c r="G45" i="8"/>
  <c r="G17" i="8"/>
  <c r="G207" i="8"/>
  <c r="G187" i="8"/>
  <c r="G163" i="8"/>
  <c r="G131" i="8"/>
  <c r="G87" i="8"/>
  <c r="G59" i="8"/>
  <c r="G246" i="8"/>
  <c r="G230" i="8"/>
  <c r="G222" i="8"/>
  <c r="G194" i="8"/>
  <c r="G166" i="8"/>
  <c r="G158" i="8"/>
  <c r="G130" i="8"/>
  <c r="G102" i="8"/>
  <c r="G94" i="8"/>
  <c r="G82" i="8"/>
  <c r="G66" i="8"/>
  <c r="G50" i="8"/>
  <c r="G34" i="8"/>
  <c r="G18" i="8"/>
  <c r="G6" i="8"/>
  <c r="G69" i="8"/>
  <c r="G37" i="8"/>
  <c r="G5" i="8"/>
  <c r="G247" i="8"/>
  <c r="G159" i="8"/>
  <c r="G107" i="8"/>
  <c r="G83" i="8"/>
  <c r="G55" i="8"/>
  <c r="G7" i="8"/>
  <c r="G41" i="8"/>
  <c r="G70" i="8"/>
  <c r="G154" i="8"/>
  <c r="G239" i="8"/>
  <c r="G191" i="8"/>
  <c r="G147" i="8"/>
  <c r="G127" i="8"/>
  <c r="G51" i="8"/>
  <c r="G202" i="8"/>
  <c r="G205" i="8"/>
  <c r="G161" i="8"/>
  <c r="G113" i="8"/>
  <c r="G65" i="8"/>
  <c r="G33" i="8"/>
  <c r="G233" i="8"/>
  <c r="G169" i="8"/>
  <c r="G229" i="8"/>
  <c r="G165" i="8"/>
  <c r="G101" i="8"/>
  <c r="G221" i="8"/>
  <c r="G173" i="8"/>
  <c r="G125" i="8"/>
  <c r="G61" i="8"/>
  <c r="G86" i="8"/>
  <c r="G62" i="8"/>
  <c r="G46" i="8"/>
  <c r="G22" i="8"/>
  <c r="G245" i="8"/>
  <c r="G181" i="8"/>
  <c r="G117" i="8"/>
  <c r="G231" i="8"/>
  <c r="G123" i="8"/>
  <c r="G99" i="8"/>
  <c r="G47" i="8"/>
  <c r="G57" i="8"/>
  <c r="G38" i="8"/>
  <c r="G210" i="8"/>
  <c r="G182" i="8"/>
  <c r="G174" i="8"/>
  <c r="G146" i="8"/>
  <c r="G118" i="8"/>
  <c r="G110" i="8"/>
  <c r="G170" i="8"/>
  <c r="G235" i="8"/>
  <c r="G211" i="8"/>
  <c r="G183" i="8"/>
  <c r="G135" i="8"/>
  <c r="G19" i="8"/>
  <c r="G11" i="8"/>
  <c r="G215" i="8"/>
  <c r="G167" i="8"/>
  <c r="G27" i="8"/>
  <c r="G232" i="8"/>
  <c r="G200" i="8"/>
  <c r="G168" i="8"/>
  <c r="G136" i="8"/>
  <c r="G104" i="8"/>
  <c r="G72" i="8"/>
  <c r="G40" i="8"/>
  <c r="G8" i="8"/>
  <c r="G103" i="8"/>
  <c r="G73" i="8"/>
  <c r="G224" i="8"/>
  <c r="G192" i="8"/>
  <c r="G160" i="8"/>
  <c r="G128" i="8"/>
  <c r="G96" i="8"/>
  <c r="G64" i="8"/>
  <c r="G32" i="8"/>
  <c r="G138" i="8"/>
  <c r="G71" i="8"/>
  <c r="G248" i="8"/>
  <c r="G216" i="8"/>
  <c r="G184" i="8"/>
  <c r="G152" i="8"/>
  <c r="G120" i="8"/>
  <c r="G88" i="8"/>
  <c r="G56" i="8"/>
  <c r="G24" i="8"/>
  <c r="G240" i="8"/>
  <c r="G208" i="8"/>
  <c r="G176" i="8"/>
  <c r="G144" i="8"/>
  <c r="G112" i="8"/>
  <c r="G80" i="8"/>
  <c r="G48" i="8"/>
  <c r="G16" i="8"/>
  <c r="S4" i="9" a="1"/>
  <c r="S4" i="9" s="1"/>
  <c r="S14" i="9" a="1"/>
  <c r="S14" i="9" s="1"/>
  <c r="S78" i="9" a="1"/>
  <c r="S78" i="9" s="1"/>
  <c r="S142" i="9" a="1"/>
  <c r="S142" i="9" s="1"/>
  <c r="S206" i="9" a="1"/>
  <c r="S206" i="9" s="1"/>
  <c r="S77" i="9" a="1"/>
  <c r="S77" i="9" s="1"/>
  <c r="S141" i="9" a="1"/>
  <c r="S141" i="9" s="1"/>
  <c r="S205" i="9" a="1"/>
  <c r="S205" i="9" s="1"/>
  <c r="S42" i="9" a="1"/>
  <c r="S42" i="9" s="1"/>
  <c r="S234" i="9" a="1"/>
  <c r="S234" i="9" s="1"/>
  <c r="S209" i="9" a="1"/>
  <c r="S209" i="9" s="1"/>
  <c r="S61" i="9" a="1"/>
  <c r="S61" i="9" s="1"/>
  <c r="S125" i="9" a="1"/>
  <c r="S125" i="9" s="1"/>
  <c r="S189" i="9" a="1"/>
  <c r="S189" i="9" s="1"/>
  <c r="S58" i="9" a="1"/>
  <c r="S58" i="9" s="1"/>
  <c r="S19" i="9" a="1"/>
  <c r="S19" i="9" s="1"/>
  <c r="S55" i="9" a="1"/>
  <c r="S55" i="9" s="1"/>
  <c r="S93" i="9" a="1"/>
  <c r="S93" i="9" s="1"/>
  <c r="S157" i="9" a="1"/>
  <c r="S157" i="9" s="1"/>
  <c r="S221" i="9" a="1"/>
  <c r="S221" i="9" s="1"/>
  <c r="S154" i="9" a="1"/>
  <c r="S154" i="9" s="1"/>
  <c r="S10" i="9" a="1"/>
  <c r="S10" i="9" s="1"/>
  <c r="S193" i="9" a="1"/>
  <c r="S193" i="9" s="1"/>
  <c r="S26" i="9" a="1"/>
  <c r="S26" i="9" s="1"/>
  <c r="S90" i="9" a="1"/>
  <c r="S90" i="9" s="1"/>
  <c r="S177" i="9" a="1"/>
  <c r="S177" i="9" s="1"/>
  <c r="S241" i="9" a="1"/>
  <c r="S241" i="9" s="1"/>
  <c r="S74" i="9" a="1"/>
  <c r="S74" i="9" s="1"/>
  <c r="S107" i="9" a="1"/>
  <c r="S107" i="9" s="1"/>
  <c r="S119" i="9" a="1"/>
  <c r="S119" i="9" s="1"/>
  <c r="S30" i="9" a="1"/>
  <c r="S30" i="9" s="1"/>
  <c r="S158" i="9" a="1"/>
  <c r="S158" i="9" s="1"/>
  <c r="S222" i="9" a="1"/>
  <c r="S222" i="9" s="1"/>
  <c r="S65" i="9" a="1"/>
  <c r="S65" i="9" s="1"/>
  <c r="S129" i="9" a="1"/>
  <c r="S129" i="9" s="1"/>
  <c r="S75" i="9" a="1"/>
  <c r="S75" i="9" s="1"/>
  <c r="S46" i="9" a="1"/>
  <c r="S46" i="9" s="1"/>
  <c r="S174" i="9" a="1"/>
  <c r="S174" i="9" s="1"/>
  <c r="S238" i="9" a="1"/>
  <c r="S238" i="9" s="1"/>
  <c r="S215" i="9" a="1"/>
  <c r="S215" i="9" s="1"/>
  <c r="S71" i="9" a="1"/>
  <c r="S71" i="9" s="1"/>
  <c r="S231" i="9" a="1"/>
  <c r="S231" i="9" s="1"/>
  <c r="S62" i="9" a="1"/>
  <c r="S62" i="9" s="1"/>
  <c r="S126" i="9" a="1"/>
  <c r="S126" i="9" s="1"/>
  <c r="S190" i="9" a="1"/>
  <c r="S190" i="9" s="1"/>
  <c r="S43" i="9" a="1"/>
  <c r="S43" i="9" s="1"/>
  <c r="S99" i="9" a="1"/>
  <c r="S99" i="9" s="1"/>
  <c r="S7" i="9" a="1"/>
  <c r="S7" i="9" s="1"/>
  <c r="S6" i="9" a="1"/>
  <c r="S6" i="9" s="1"/>
  <c r="S45" i="9" a="1"/>
  <c r="S45" i="9" s="1"/>
  <c r="S29" i="9" a="1"/>
  <c r="S29" i="9" s="1"/>
  <c r="S13" i="9" a="1"/>
  <c r="S13" i="9" s="1"/>
  <c r="S207" i="9" a="1"/>
  <c r="S207" i="9" s="1"/>
  <c r="S139" i="9" a="1"/>
  <c r="S139" i="9" s="1"/>
  <c r="S187" i="9" a="1"/>
  <c r="S187" i="9" s="1"/>
  <c r="S84" i="9" a="1"/>
  <c r="S84" i="9" s="1"/>
  <c r="S51" i="9" a="1"/>
  <c r="S51" i="9" s="1"/>
  <c r="S86" i="9" a="1"/>
  <c r="S86" i="9" s="1"/>
  <c r="S143" i="9" a="1"/>
  <c r="S143" i="9" s="1"/>
  <c r="S136" i="9" a="1"/>
  <c r="S136" i="9" s="1"/>
  <c r="S200" i="9" a="1"/>
  <c r="S200" i="9" s="1"/>
  <c r="S110" i="9" a="1"/>
  <c r="S110" i="9" s="1"/>
  <c r="S11" i="9"/>
  <c r="S87" i="9" a="1"/>
  <c r="S87" i="9" s="1"/>
  <c r="S214" i="9" a="1"/>
  <c r="S214" i="9" s="1"/>
  <c r="S131" i="9" a="1"/>
  <c r="S131" i="9" s="1"/>
  <c r="S167" i="9" a="1"/>
  <c r="S167" i="9" s="1"/>
  <c r="S24" i="9" a="1"/>
  <c r="S24" i="9" s="1"/>
  <c r="S102" i="9" a="1"/>
  <c r="S102" i="9" s="1"/>
  <c r="S166" i="9" a="1"/>
  <c r="S166" i="9" s="1"/>
  <c r="S230" i="9" a="1"/>
  <c r="S230" i="9" s="1"/>
  <c r="S35" i="9" a="1"/>
  <c r="S35" i="9" s="1"/>
  <c r="S164" i="9" a="1"/>
  <c r="S164" i="9" s="1"/>
  <c r="S168" i="9" a="1"/>
  <c r="S168" i="9" s="1"/>
  <c r="S132" i="9" a="1"/>
  <c r="S132" i="9" s="1"/>
  <c r="S28" i="9" a="1"/>
  <c r="S28" i="9" s="1"/>
  <c r="S92" i="9" a="1"/>
  <c r="S92" i="9" s="1"/>
  <c r="S156" i="9" a="1"/>
  <c r="S156" i="9" s="1"/>
  <c r="S220" i="9" a="1"/>
  <c r="S220" i="9" s="1"/>
  <c r="S21" i="9" a="1"/>
  <c r="S21" i="9" s="1"/>
  <c r="S85" i="9" a="1"/>
  <c r="S85" i="9" s="1"/>
  <c r="S149" i="9" a="1"/>
  <c r="S149" i="9" s="1"/>
  <c r="S213" i="9" a="1"/>
  <c r="S213" i="9" s="1"/>
  <c r="S59" i="9" a="1"/>
  <c r="S59" i="9" s="1"/>
  <c r="S48" i="9" a="1"/>
  <c r="S48" i="9" s="1"/>
  <c r="S112" i="9" a="1"/>
  <c r="S112" i="9" s="1"/>
  <c r="S176" i="9" a="1"/>
  <c r="S176" i="9" s="1"/>
  <c r="S240" i="9" a="1"/>
  <c r="S240" i="9" s="1"/>
  <c r="S171" i="9" a="1"/>
  <c r="S171" i="9" s="1"/>
  <c r="S68" i="9" a="1"/>
  <c r="S68" i="9" s="1"/>
  <c r="S196" i="9" a="1"/>
  <c r="S196" i="9" s="1"/>
  <c r="S52" i="9" a="1"/>
  <c r="S52" i="9" s="1"/>
  <c r="S54" i="9" a="1"/>
  <c r="S54" i="9" s="1"/>
  <c r="S118" i="9" a="1"/>
  <c r="S118" i="9" s="1"/>
  <c r="S182" i="9" a="1"/>
  <c r="S182" i="9" s="1"/>
  <c r="S246" i="9" a="1"/>
  <c r="S246" i="9" s="1"/>
  <c r="S67" i="9" a="1"/>
  <c r="S67" i="9" s="1"/>
  <c r="S211" i="9" a="1"/>
  <c r="S211" i="9" s="1"/>
  <c r="S40" i="9" a="1"/>
  <c r="S40" i="9" s="1"/>
  <c r="S94" i="9" a="1"/>
  <c r="S94" i="9" s="1"/>
  <c r="S183" i="9" a="1"/>
  <c r="S183" i="9" s="1"/>
  <c r="S163" i="9" a="1"/>
  <c r="S163" i="9" s="1"/>
  <c r="S70" i="9" a="1"/>
  <c r="S70" i="9" s="1"/>
  <c r="S134" i="9" a="1"/>
  <c r="S134" i="9" s="1"/>
  <c r="S198" i="9" a="1"/>
  <c r="S198" i="9" s="1"/>
  <c r="S195" i="9" a="1"/>
  <c r="S195" i="9" s="1"/>
  <c r="S79" i="9" a="1"/>
  <c r="S79" i="9" s="1"/>
  <c r="S104" i="9" a="1"/>
  <c r="S104" i="9" s="1"/>
  <c r="S72" i="9" a="1"/>
  <c r="S72" i="9" s="1"/>
  <c r="S151" i="9" a="1"/>
  <c r="S151" i="9" s="1"/>
  <c r="S150" i="9" a="1"/>
  <c r="S150" i="9" s="1"/>
  <c r="S232" i="9" a="1"/>
  <c r="S232" i="9" s="1"/>
  <c r="S114" i="9" a="1"/>
  <c r="S114" i="9" s="1"/>
  <c r="S121" i="9" a="1"/>
  <c r="S121" i="9" s="1"/>
  <c r="S56" i="9" a="1"/>
  <c r="S56" i="9" s="1"/>
  <c r="S120" i="9" a="1"/>
  <c r="S120" i="9" s="1"/>
  <c r="S184" i="9" a="1"/>
  <c r="S184" i="9" s="1"/>
  <c r="S248" i="9" a="1"/>
  <c r="S248" i="9" s="1"/>
  <c r="S155" i="9" a="1"/>
  <c r="S155" i="9" s="1"/>
  <c r="S180" i="9" a="1"/>
  <c r="S180" i="9" s="1"/>
  <c r="S44" i="9" a="1"/>
  <c r="S44" i="9" s="1"/>
  <c r="S108" i="9" a="1"/>
  <c r="S108" i="9" s="1"/>
  <c r="S172" i="9" a="1"/>
  <c r="S172" i="9" s="1"/>
  <c r="S236" i="9" a="1"/>
  <c r="S236" i="9" s="1"/>
  <c r="S37" i="9" a="1"/>
  <c r="S37" i="9" s="1"/>
  <c r="S101" i="9" a="1"/>
  <c r="S101" i="9" s="1"/>
  <c r="S165" i="9" a="1"/>
  <c r="S165" i="9" s="1"/>
  <c r="S229" i="9" a="1"/>
  <c r="S229" i="9" s="1"/>
  <c r="S91" i="9" a="1"/>
  <c r="S91" i="9" s="1"/>
  <c r="S64" i="9" a="1"/>
  <c r="S64" i="9" s="1"/>
  <c r="S128" i="9" a="1"/>
  <c r="S128" i="9" s="1"/>
  <c r="S192" i="9" a="1"/>
  <c r="S192" i="9" s="1"/>
  <c r="S123" i="9" a="1"/>
  <c r="S123" i="9" s="1"/>
  <c r="S100" i="9" a="1"/>
  <c r="S100" i="9" s="1"/>
  <c r="S244" i="9" a="1"/>
  <c r="S244" i="9" s="1"/>
  <c r="S228" i="9" a="1"/>
  <c r="S228" i="9" s="1"/>
  <c r="S66" i="9" a="1"/>
  <c r="S66" i="9" s="1"/>
  <c r="S130" i="9" a="1"/>
  <c r="S130" i="9" s="1"/>
  <c r="S194" i="9" a="1"/>
  <c r="S194" i="9" s="1"/>
  <c r="S239" i="9" a="1"/>
  <c r="S239" i="9" s="1"/>
  <c r="S9" i="9" a="1"/>
  <c r="S9" i="9" s="1"/>
  <c r="S73" i="9" a="1"/>
  <c r="S73" i="9" s="1"/>
  <c r="S137" i="9" a="1"/>
  <c r="S137" i="9" s="1"/>
  <c r="S201" i="9" a="1"/>
  <c r="S201" i="9" s="1"/>
  <c r="S63" i="9" a="1"/>
  <c r="S63" i="9" s="1"/>
  <c r="S178" i="9" a="1"/>
  <c r="S178" i="9" s="1"/>
  <c r="S185" i="9" a="1"/>
  <c r="S185" i="9" s="1"/>
  <c r="S8" i="9" a="1"/>
  <c r="S8" i="9" s="1"/>
  <c r="S199" i="9" a="1"/>
  <c r="S199" i="9" s="1"/>
  <c r="S23" i="9" a="1"/>
  <c r="S23" i="9" s="1"/>
  <c r="S235" i="9" a="1"/>
  <c r="S235" i="9" s="1"/>
  <c r="S60" i="9" a="1"/>
  <c r="S60" i="9" s="1"/>
  <c r="S124" i="9" a="1"/>
  <c r="S124" i="9" s="1"/>
  <c r="S188" i="9" a="1"/>
  <c r="S188" i="9" s="1"/>
  <c r="S15" i="9" a="1"/>
  <c r="S15" i="9" s="1"/>
  <c r="S53" i="9" a="1"/>
  <c r="S53" i="9" s="1"/>
  <c r="S117" i="9" a="1"/>
  <c r="S117" i="9" s="1"/>
  <c r="S181" i="9" a="1"/>
  <c r="S181" i="9" s="1"/>
  <c r="S245" i="9" a="1"/>
  <c r="S245" i="9" s="1"/>
  <c r="S127" i="9" a="1"/>
  <c r="S127" i="9" s="1"/>
  <c r="S36" i="9" a="1"/>
  <c r="S36" i="9" s="1"/>
  <c r="S16" i="9" a="1"/>
  <c r="S16" i="9" s="1"/>
  <c r="S80" i="9" a="1"/>
  <c r="S80" i="9" s="1"/>
  <c r="S144" i="9" a="1"/>
  <c r="S144" i="9" s="1"/>
  <c r="S208" i="9" a="1"/>
  <c r="S208" i="9" s="1"/>
  <c r="S39" i="9" a="1"/>
  <c r="S39" i="9" s="1"/>
  <c r="S251" i="9" a="1"/>
  <c r="S251" i="9" s="1"/>
  <c r="S116" i="9" a="1"/>
  <c r="S116" i="9" s="1"/>
  <c r="S18" i="9" a="1"/>
  <c r="S18" i="9" s="1"/>
  <c r="S82" i="9" a="1"/>
  <c r="S82" i="9" s="1"/>
  <c r="S146" i="9" a="1"/>
  <c r="S146" i="9" s="1"/>
  <c r="S210" i="9" a="1"/>
  <c r="S210" i="9" s="1"/>
  <c r="S95" i="9" a="1"/>
  <c r="S95" i="9" s="1"/>
  <c r="S25" i="9" a="1"/>
  <c r="S25" i="9" s="1"/>
  <c r="S89" i="9" a="1"/>
  <c r="S89" i="9" s="1"/>
  <c r="S153" i="9" a="1"/>
  <c r="S153" i="9" s="1"/>
  <c r="S217" i="9" a="1"/>
  <c r="S217" i="9" s="1"/>
  <c r="S27" i="9" a="1"/>
  <c r="S27" i="9" s="1"/>
  <c r="S50" i="9" a="1"/>
  <c r="S50" i="9" s="1"/>
  <c r="S242" i="9" a="1"/>
  <c r="S242" i="9" s="1"/>
  <c r="S57" i="9" a="1"/>
  <c r="S57" i="9" s="1"/>
  <c r="S249" i="9" a="1"/>
  <c r="S249" i="9" s="1"/>
  <c r="S88" i="9" a="1"/>
  <c r="S88" i="9" s="1"/>
  <c r="S152" i="9" a="1"/>
  <c r="S152" i="9" s="1"/>
  <c r="S216" i="9" a="1"/>
  <c r="S216" i="9" s="1"/>
  <c r="S191" i="9" a="1"/>
  <c r="S191" i="9" s="1"/>
  <c r="S247" i="9" a="1"/>
  <c r="S247" i="9" s="1"/>
  <c r="S219" i="9" a="1"/>
  <c r="S219" i="9" s="1"/>
  <c r="S12" i="9" a="1"/>
  <c r="S12" i="9" s="1"/>
  <c r="S76" i="9" a="1"/>
  <c r="S76" i="9" s="1"/>
  <c r="S140" i="9" a="1"/>
  <c r="S140" i="9" s="1"/>
  <c r="S204" i="9" a="1"/>
  <c r="S204" i="9" s="1"/>
  <c r="S5" i="9" a="1"/>
  <c r="S5" i="9" s="1"/>
  <c r="S69" i="9" a="1"/>
  <c r="S69" i="9" s="1"/>
  <c r="S133" i="9" a="1"/>
  <c r="S133" i="9" s="1"/>
  <c r="S197" i="9" a="1"/>
  <c r="S197" i="9" s="1"/>
  <c r="S31" i="9" a="1"/>
  <c r="S31" i="9" s="1"/>
  <c r="S159" i="9" a="1"/>
  <c r="S159" i="9" s="1"/>
  <c r="S212" i="9" a="1"/>
  <c r="S212" i="9" s="1"/>
  <c r="S32" i="9" a="1"/>
  <c r="S32" i="9" s="1"/>
  <c r="S96" i="9" a="1"/>
  <c r="S96" i="9" s="1"/>
  <c r="S160" i="9" a="1"/>
  <c r="S160" i="9" s="1"/>
  <c r="S224" i="9" a="1"/>
  <c r="S224" i="9" s="1"/>
  <c r="S135" i="9" a="1"/>
  <c r="S135" i="9" s="1"/>
  <c r="S20" i="9" a="1"/>
  <c r="S20" i="9" s="1"/>
  <c r="S148" i="9" a="1"/>
  <c r="S148" i="9" s="1"/>
  <c r="S34" i="9" a="1"/>
  <c r="S34" i="9" s="1"/>
  <c r="S98" i="9" a="1"/>
  <c r="S98" i="9" s="1"/>
  <c r="S162" i="9" a="1"/>
  <c r="S162" i="9" s="1"/>
  <c r="S226" i="9" a="1"/>
  <c r="S226" i="9" s="1"/>
  <c r="S41" i="9" a="1"/>
  <c r="S41" i="9" s="1"/>
  <c r="S105" i="9" a="1"/>
  <c r="S105" i="9" s="1"/>
  <c r="S169" i="9" a="1"/>
  <c r="S169" i="9" s="1"/>
  <c r="S233" i="9" a="1"/>
  <c r="S233" i="9" s="1"/>
  <c r="K16" i="7"/>
  <c r="K15" i="7"/>
  <c r="G3" i="8"/>
  <c r="J21" i="7"/>
  <c r="K9" i="8" s="1"/>
  <c r="H241" i="8" l="1"/>
  <c r="H177" i="8"/>
  <c r="H129" i="8"/>
  <c r="H81" i="8"/>
  <c r="H49" i="8"/>
  <c r="H13" i="8"/>
  <c r="H201" i="8"/>
  <c r="H105" i="8"/>
  <c r="H197" i="8"/>
  <c r="H133" i="8"/>
  <c r="H225" i="8"/>
  <c r="H193" i="8"/>
  <c r="H145" i="8"/>
  <c r="H97" i="8"/>
  <c r="H195" i="8"/>
  <c r="H78" i="8"/>
  <c r="H54" i="8"/>
  <c r="H30" i="8"/>
  <c r="H14" i="8"/>
  <c r="H213" i="8"/>
  <c r="H149" i="8"/>
  <c r="H199" i="8"/>
  <c r="H151" i="8"/>
  <c r="H123" i="8"/>
  <c r="H99" i="8"/>
  <c r="H47" i="8"/>
  <c r="H9" i="8"/>
  <c r="H250" i="8"/>
  <c r="H214" i="8"/>
  <c r="H206" i="8"/>
  <c r="H178" i="8"/>
  <c r="H170" i="8"/>
  <c r="H150" i="8"/>
  <c r="H142" i="8"/>
  <c r="H114" i="8"/>
  <c r="H106" i="8"/>
  <c r="H235" i="8"/>
  <c r="H211" i="8"/>
  <c r="H119" i="8"/>
  <c r="H19" i="8"/>
  <c r="H234" i="8"/>
  <c r="H39" i="8"/>
  <c r="H242" i="8"/>
  <c r="H244" i="8"/>
  <c r="H236" i="8"/>
  <c r="H228" i="8"/>
  <c r="H220" i="8"/>
  <c r="H212" i="8"/>
  <c r="H204" i="8"/>
  <c r="H196" i="8"/>
  <c r="H188" i="8"/>
  <c r="H180" i="8"/>
  <c r="H172" i="8"/>
  <c r="H164" i="8"/>
  <c r="H156" i="8"/>
  <c r="H148" i="8"/>
  <c r="H140" i="8"/>
  <c r="H132" i="8"/>
  <c r="H124" i="8"/>
  <c r="H116" i="8"/>
  <c r="H108" i="8"/>
  <c r="H100" i="8"/>
  <c r="H92" i="8"/>
  <c r="H84" i="8"/>
  <c r="H76" i="8"/>
  <c r="H68" i="8"/>
  <c r="H60" i="8"/>
  <c r="H52" i="8"/>
  <c r="H44" i="8"/>
  <c r="H36" i="8"/>
  <c r="H28" i="8"/>
  <c r="H20" i="8"/>
  <c r="H12" i="8"/>
  <c r="H4" i="8"/>
  <c r="H67" i="8"/>
  <c r="H91" i="8"/>
  <c r="H217" i="8"/>
  <c r="H153" i="8"/>
  <c r="H237" i="8"/>
  <c r="H189" i="8"/>
  <c r="H141" i="8"/>
  <c r="H93" i="8"/>
  <c r="H45" i="8"/>
  <c r="H17" i="8"/>
  <c r="H243" i="8"/>
  <c r="H219" i="8"/>
  <c r="H175" i="8"/>
  <c r="H87" i="8"/>
  <c r="H59" i="8"/>
  <c r="H11" i="8"/>
  <c r="H246" i="8"/>
  <c r="H230" i="8"/>
  <c r="H222" i="8"/>
  <c r="H194" i="8"/>
  <c r="H186" i="8"/>
  <c r="H166" i="8"/>
  <c r="H158" i="8"/>
  <c r="H130" i="8"/>
  <c r="H122" i="8"/>
  <c r="H102" i="8"/>
  <c r="H94" i="8"/>
  <c r="H82" i="8"/>
  <c r="H66" i="8"/>
  <c r="H50" i="8"/>
  <c r="H34" i="8"/>
  <c r="H18" i="8"/>
  <c r="H6" i="8"/>
  <c r="H69" i="8"/>
  <c r="H37" i="8"/>
  <c r="H5" i="8"/>
  <c r="H247" i="8"/>
  <c r="H171" i="8"/>
  <c r="H143" i="8"/>
  <c r="H95" i="8"/>
  <c r="H55" i="8"/>
  <c r="H7" i="8"/>
  <c r="H41" i="8"/>
  <c r="H70" i="8"/>
  <c r="H251" i="8"/>
  <c r="H227" i="8"/>
  <c r="H203" i="8"/>
  <c r="H179" i="8"/>
  <c r="H155" i="8"/>
  <c r="H139" i="8"/>
  <c r="H115" i="8"/>
  <c r="H79" i="8"/>
  <c r="H63" i="8"/>
  <c r="H15" i="8"/>
  <c r="H205" i="8"/>
  <c r="H161" i="8"/>
  <c r="H113" i="8"/>
  <c r="H65" i="8"/>
  <c r="H33" i="8"/>
  <c r="H233" i="8"/>
  <c r="H169" i="8"/>
  <c r="H229" i="8"/>
  <c r="H165" i="8"/>
  <c r="H101" i="8"/>
  <c r="H221" i="8"/>
  <c r="H173" i="8"/>
  <c r="H125" i="8"/>
  <c r="H61" i="8"/>
  <c r="H86" i="8"/>
  <c r="H62" i="8"/>
  <c r="H46" i="8"/>
  <c r="H22" i="8"/>
  <c r="H245" i="8"/>
  <c r="H181" i="8"/>
  <c r="H117" i="8"/>
  <c r="H231" i="8"/>
  <c r="H111" i="8"/>
  <c r="H35" i="8"/>
  <c r="H57" i="8"/>
  <c r="H38" i="8"/>
  <c r="H210" i="8"/>
  <c r="H202" i="8"/>
  <c r="H182" i="8"/>
  <c r="H174" i="8"/>
  <c r="H146" i="8"/>
  <c r="H138" i="8"/>
  <c r="H118" i="8"/>
  <c r="H110" i="8"/>
  <c r="H223" i="8"/>
  <c r="H183" i="8"/>
  <c r="H135" i="8"/>
  <c r="H31" i="8"/>
  <c r="H215" i="8"/>
  <c r="H167" i="8"/>
  <c r="H103" i="8"/>
  <c r="H71" i="8"/>
  <c r="H27" i="8"/>
  <c r="H73" i="8"/>
  <c r="H248" i="8"/>
  <c r="H240" i="8"/>
  <c r="H232" i="8"/>
  <c r="H224" i="8"/>
  <c r="H216" i="8"/>
  <c r="H208" i="8"/>
  <c r="H200" i="8"/>
  <c r="H192" i="8"/>
  <c r="H184" i="8"/>
  <c r="H176" i="8"/>
  <c r="H168" i="8"/>
  <c r="H160" i="8"/>
  <c r="H152" i="8"/>
  <c r="H144" i="8"/>
  <c r="H136" i="8"/>
  <c r="H128" i="8"/>
  <c r="H120" i="8"/>
  <c r="H112" i="8"/>
  <c r="H104" i="8"/>
  <c r="H96" i="8"/>
  <c r="H88" i="8"/>
  <c r="H80" i="8"/>
  <c r="H72" i="8"/>
  <c r="H64" i="8"/>
  <c r="H56" i="8"/>
  <c r="H48" i="8"/>
  <c r="H40" i="8"/>
  <c r="H32" i="8"/>
  <c r="H24" i="8"/>
  <c r="H16" i="8"/>
  <c r="H8" i="8"/>
  <c r="H249" i="8"/>
  <c r="H185" i="8"/>
  <c r="H121" i="8"/>
  <c r="H209" i="8"/>
  <c r="H157" i="8"/>
  <c r="H109" i="8"/>
  <c r="H77" i="8"/>
  <c r="H29" i="8"/>
  <c r="H137" i="8"/>
  <c r="H207" i="8"/>
  <c r="H187" i="8"/>
  <c r="H163" i="8"/>
  <c r="H75" i="8"/>
  <c r="H23" i="8"/>
  <c r="H238" i="8"/>
  <c r="H226" i="8"/>
  <c r="H218" i="8"/>
  <c r="H198" i="8"/>
  <c r="H190" i="8"/>
  <c r="H162" i="8"/>
  <c r="H154" i="8"/>
  <c r="H134" i="8"/>
  <c r="H126" i="8"/>
  <c r="H98" i="8"/>
  <c r="H90" i="8"/>
  <c r="H74" i="8"/>
  <c r="H58" i="8"/>
  <c r="H42" i="8"/>
  <c r="H26" i="8"/>
  <c r="H10" i="8"/>
  <c r="H85" i="8"/>
  <c r="H53" i="8"/>
  <c r="H21" i="8"/>
  <c r="H159" i="8"/>
  <c r="H107" i="8"/>
  <c r="H83" i="8"/>
  <c r="H43" i="8"/>
  <c r="H89" i="8"/>
  <c r="H25" i="8"/>
  <c r="H131" i="8"/>
  <c r="H239" i="8"/>
  <c r="H191" i="8"/>
  <c r="H147" i="8"/>
  <c r="H127" i="8"/>
  <c r="H51" i="8"/>
  <c r="K21" i="7"/>
  <c r="L9" i="8" s="1"/>
  <c r="K14" i="8"/>
  <c r="T4" i="9" a="1"/>
  <c r="T4" i="9" s="1"/>
  <c r="W24" i="9" s="1"/>
  <c r="W26" i="9" s="1"/>
  <c r="L10" i="8" s="1"/>
  <c r="H3" i="8"/>
  <c r="L14" i="8" l="1"/>
  <c r="K17" i="8"/>
  <c r="K18" i="8" s="1"/>
  <c r="K19" i="8" s="1"/>
  <c r="K16" i="8"/>
  <c r="V21" i="9"/>
  <c r="W21" i="9" s="1"/>
  <c r="V24" i="9"/>
  <c r="L16" i="8" l="1"/>
  <c r="L17" i="8"/>
  <c r="L18" i="8" s="1"/>
  <c r="L19" i="8" s="1"/>
  <c r="V26" i="9"/>
  <c r="K10" i="8" s="1"/>
  <c r="I4" i="8" l="1"/>
  <c r="I8" i="8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68" i="8"/>
  <c r="I72" i="8"/>
  <c r="I76" i="8"/>
  <c r="I80" i="8"/>
  <c r="I84" i="8"/>
  <c r="I88" i="8"/>
  <c r="I92" i="8"/>
  <c r="I96" i="8"/>
  <c r="I100" i="8"/>
  <c r="I104" i="8"/>
  <c r="I108" i="8"/>
  <c r="I112" i="8"/>
  <c r="I116" i="8"/>
  <c r="I120" i="8"/>
  <c r="I124" i="8"/>
  <c r="I128" i="8"/>
  <c r="I132" i="8"/>
  <c r="I136" i="8"/>
  <c r="I140" i="8"/>
  <c r="I144" i="8"/>
  <c r="I148" i="8"/>
  <c r="I152" i="8"/>
  <c r="I156" i="8"/>
  <c r="I160" i="8"/>
  <c r="I164" i="8"/>
  <c r="I168" i="8"/>
  <c r="I172" i="8"/>
  <c r="I176" i="8"/>
  <c r="I180" i="8"/>
  <c r="I184" i="8"/>
  <c r="I188" i="8"/>
  <c r="I192" i="8"/>
  <c r="I196" i="8"/>
  <c r="I200" i="8"/>
  <c r="I204" i="8"/>
  <c r="I208" i="8"/>
  <c r="I212" i="8"/>
  <c r="I216" i="8"/>
  <c r="I220" i="8"/>
  <c r="I224" i="8"/>
  <c r="I228" i="8"/>
  <c r="I232" i="8"/>
  <c r="I236" i="8"/>
  <c r="I240" i="8"/>
  <c r="I244" i="8"/>
  <c r="I248" i="8"/>
  <c r="I6" i="8"/>
  <c r="I14" i="8"/>
  <c r="I18" i="8"/>
  <c r="I22" i="8"/>
  <c r="I26" i="8"/>
  <c r="I30" i="8"/>
  <c r="I34" i="8"/>
  <c r="I38" i="8"/>
  <c r="I42" i="8"/>
  <c r="I46" i="8"/>
  <c r="I50" i="8"/>
  <c r="I54" i="8"/>
  <c r="I58" i="8"/>
  <c r="I62" i="8"/>
  <c r="I66" i="8"/>
  <c r="I70" i="8"/>
  <c r="I74" i="8"/>
  <c r="I78" i="8"/>
  <c r="I82" i="8"/>
  <c r="I86" i="8"/>
  <c r="I90" i="8"/>
  <c r="I94" i="8"/>
  <c r="I98" i="8"/>
  <c r="I5" i="8"/>
  <c r="I9" i="8"/>
  <c r="I13" i="8"/>
  <c r="I17" i="8"/>
  <c r="I21" i="8"/>
  <c r="I25" i="8"/>
  <c r="I29" i="8"/>
  <c r="I33" i="8"/>
  <c r="I37" i="8"/>
  <c r="I41" i="8"/>
  <c r="I45" i="8"/>
  <c r="I49" i="8"/>
  <c r="I53" i="8"/>
  <c r="I57" i="8"/>
  <c r="I61" i="8"/>
  <c r="I65" i="8"/>
  <c r="I69" i="8"/>
  <c r="I73" i="8"/>
  <c r="I77" i="8"/>
  <c r="I81" i="8"/>
  <c r="I85" i="8"/>
  <c r="I89" i="8"/>
  <c r="I93" i="8"/>
  <c r="I97" i="8"/>
  <c r="I101" i="8"/>
  <c r="I105" i="8"/>
  <c r="I109" i="8"/>
  <c r="I113" i="8"/>
  <c r="I117" i="8"/>
  <c r="I121" i="8"/>
  <c r="I125" i="8"/>
  <c r="I129" i="8"/>
  <c r="I133" i="8"/>
  <c r="I137" i="8"/>
  <c r="I141" i="8"/>
  <c r="I145" i="8"/>
  <c r="I149" i="8"/>
  <c r="I153" i="8"/>
  <c r="I157" i="8"/>
  <c r="I161" i="8"/>
  <c r="I165" i="8"/>
  <c r="I169" i="8"/>
  <c r="I173" i="8"/>
  <c r="I177" i="8"/>
  <c r="I181" i="8"/>
  <c r="I185" i="8"/>
  <c r="I189" i="8"/>
  <c r="I193" i="8"/>
  <c r="I197" i="8"/>
  <c r="I201" i="8"/>
  <c r="I205" i="8"/>
  <c r="I209" i="8"/>
  <c r="I213" i="8"/>
  <c r="I217" i="8"/>
  <c r="I221" i="8"/>
  <c r="I225" i="8"/>
  <c r="I229" i="8"/>
  <c r="I233" i="8"/>
  <c r="I237" i="8"/>
  <c r="I241" i="8"/>
  <c r="I245" i="8"/>
  <c r="I249" i="8"/>
  <c r="I7" i="8"/>
  <c r="I19" i="8"/>
  <c r="I35" i="8"/>
  <c r="I51" i="8"/>
  <c r="I67" i="8"/>
  <c r="I83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11" i="8"/>
  <c r="I43" i="8"/>
  <c r="I59" i="8"/>
  <c r="I91" i="8"/>
  <c r="I111" i="8"/>
  <c r="I127" i="8"/>
  <c r="I143" i="8"/>
  <c r="I159" i="8"/>
  <c r="I175" i="8"/>
  <c r="I191" i="8"/>
  <c r="I207" i="8"/>
  <c r="I223" i="8"/>
  <c r="I239" i="8"/>
  <c r="I15" i="8"/>
  <c r="I47" i="8"/>
  <c r="I63" i="8"/>
  <c r="I79" i="8"/>
  <c r="I95" i="8"/>
  <c r="I106" i="8"/>
  <c r="I114" i="8"/>
  <c r="I122" i="8"/>
  <c r="I138" i="8"/>
  <c r="I146" i="8"/>
  <c r="I162" i="8"/>
  <c r="I178" i="8"/>
  <c r="I194" i="8"/>
  <c r="I202" i="8"/>
  <c r="I218" i="8"/>
  <c r="I234" i="8"/>
  <c r="I250" i="8"/>
  <c r="I10" i="8"/>
  <c r="I23" i="8"/>
  <c r="I39" i="8"/>
  <c r="I55" i="8"/>
  <c r="I71" i="8"/>
  <c r="I87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7" i="8"/>
  <c r="I75" i="8"/>
  <c r="I103" i="8"/>
  <c r="I119" i="8"/>
  <c r="I135" i="8"/>
  <c r="I151" i="8"/>
  <c r="I167" i="8"/>
  <c r="I183" i="8"/>
  <c r="I199" i="8"/>
  <c r="I215" i="8"/>
  <c r="I231" i="8"/>
  <c r="I247" i="8"/>
  <c r="I31" i="8"/>
  <c r="I130" i="8"/>
  <c r="I154" i="8"/>
  <c r="I170" i="8"/>
  <c r="I186" i="8"/>
  <c r="I210" i="8"/>
  <c r="I226" i="8"/>
  <c r="I242" i="8"/>
  <c r="I3" i="8"/>
  <c r="M14" i="8" l="1"/>
  <c r="M16" i="8" l="1"/>
  <c r="M17" i="8"/>
  <c r="M18" i="8" s="1"/>
  <c r="M19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4A1BD-2A6E-4F63-A2EA-4D9911C4E96E}" keepAlive="1" name="Query - AAPL_tbl" description="Connection to the 'AAPL_tbl' query in the workbook." type="5" refreshedVersion="8" background="1" saveData="1">
    <dbPr connection="Provider=Microsoft.Mashup.OleDb.1;Data Source=$Workbook$;Location=AAPL_tbl;Extended Properties=&quot;&quot;" command="SELECT * FROM [AAPL_tbl]"/>
  </connection>
  <connection id="2" xr16:uid="{74B965EE-0F41-4245-975A-4B2C8A4AA341}" keepAlive="1" name="Query - AAPL_US" description="Connection to the 'AAPL_US' query in the workbook." type="5" refreshedVersion="8" background="1" saveData="1">
    <dbPr connection="Provider=Microsoft.Mashup.OleDb.1;Data Source=$Workbook$;Location=AAPL_US;Extended Properties=&quot;&quot;" command="SELECT * FROM [AAPL_US]"/>
  </connection>
  <connection id="3" xr16:uid="{60C2A8C2-9512-4280-9BEA-FA62C34E1890}" keepAlive="1" name="Query - BTC_tbl" description="Connection to the 'BTC_tbl' query in the workbook." type="5" refreshedVersion="8" background="1" saveData="1">
    <dbPr connection="Provider=Microsoft.Mashup.OleDb.1;Data Source=$Workbook$;Location=BTC_tbl;Extended Properties=&quot;&quot;" command="SELECT * FROM [BTC_tbl]"/>
  </connection>
  <connection id="4" xr16:uid="{D2CF3EC5-EB5C-411A-B073-CAFAF533E542}" keepAlive="1" name="Query - BTCUSD" description="Connection to the 'BTCUSD' query in the workbook." type="5" refreshedVersion="8" background="1" saveData="1">
    <dbPr connection="Provider=Microsoft.Mashup.OleDb.1;Data Source=$Workbook$;Location=BTCUSD;Extended Properties=&quot;&quot;" command="SELECT * FROM [BTCUSD]"/>
  </connection>
  <connection id="5" xr16:uid="{E7C3EF61-08C9-4E78-936E-CEE1E8CB743F}" keepAlive="1" name="Query - fnGetStooq_1Y" description="Connection to the 'fnGetStooq_1Y' query in the workbook." type="5" refreshedVersion="0" background="1">
    <dbPr connection="Provider=Microsoft.Mashup.OleDb.1;Data Source=$Workbook$;Location=fnGetStooq_1Y;Extended Properties=&quot;&quot;" command="SELECT * FROM [fnGetStooq_1Y]"/>
  </connection>
  <connection id="6" xr16:uid="{C72ED9F1-D94B-499D-9011-637D32977C6B}" keepAlive="1" name="Query - Gold_tbl" description="Connection to the 'Gold_tbl' query in the workbook." type="5" refreshedVersion="8" background="1" saveData="1">
    <dbPr connection="Provider=Microsoft.Mashup.OleDb.1;Data Source=$Workbook$;Location=Gold_tbl;Extended Properties=&quot;&quot;" command="SELECT * FROM [Gold_tbl]"/>
  </connection>
  <connection id="7" xr16:uid="{53751B1B-FE91-465B-BCFF-2E05A0F7D835}" keepAlive="1" name="Query - XAUUSD" description="Connection to the 'XAUUSD' query in the workbook." type="5" refreshedVersion="8" background="1" saveData="1">
    <dbPr connection="Provider=Microsoft.Mashup.OleDb.1;Data Source=$Workbook$;Location=XAUUSD;Extended Properties=&quot;&quot;" command="SELECT * FROM [XAUUS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<sst xmlns="http://schemas.openxmlformats.org/spreadsheetml/2006/main" count="151" uniqueCount="70">
  <si>
    <t>Date</t>
  </si>
  <si>
    <t>Close</t>
  </si>
  <si>
    <t>BTC_return</t>
  </si>
  <si>
    <t>Gold_return</t>
  </si>
  <si>
    <t>AAPL_return</t>
  </si>
  <si>
    <t>Weights</t>
  </si>
  <si>
    <t>BTC</t>
  </si>
  <si>
    <t>Gold</t>
  </si>
  <si>
    <t>AAPL</t>
  </si>
  <si>
    <t>Stocks</t>
  </si>
  <si>
    <t>Portfolio_return</t>
  </si>
  <si>
    <t>Asc_prt_ret</t>
  </si>
  <si>
    <t>Ranks</t>
  </si>
  <si>
    <t>VaR Using Historical Simulation Method</t>
  </si>
  <si>
    <t>Alpha</t>
  </si>
  <si>
    <t>Total no. of days</t>
  </si>
  <si>
    <t>Return rate</t>
  </si>
  <si>
    <t>Portfolio Value</t>
  </si>
  <si>
    <t>1 Day VaR</t>
  </si>
  <si>
    <t xml:space="preserve">Date </t>
  </si>
  <si>
    <t>Stock Value</t>
  </si>
  <si>
    <t xml:space="preserve">Portfolio Mean Return </t>
  </si>
  <si>
    <t xml:space="preserve">Covariance </t>
  </si>
  <si>
    <t>Standard Deviation</t>
  </si>
  <si>
    <t>Portfilio Standard Deviation</t>
  </si>
  <si>
    <t>VaR Using Parametric  Method</t>
  </si>
  <si>
    <t>Confidence Interval</t>
  </si>
  <si>
    <t>Z-value</t>
  </si>
  <si>
    <t>Profit and Loss</t>
  </si>
  <si>
    <t>His_99%_CI</t>
  </si>
  <si>
    <t xml:space="preserve">Parametric </t>
  </si>
  <si>
    <t xml:space="preserve">Historical </t>
  </si>
  <si>
    <t>VaR Methods</t>
  </si>
  <si>
    <t>99% CI</t>
  </si>
  <si>
    <t>95% CI</t>
  </si>
  <si>
    <t>Par_99%_CI</t>
  </si>
  <si>
    <t>1 Day VaR Backtest @99% CI</t>
  </si>
  <si>
    <t>Historical</t>
  </si>
  <si>
    <t>Parametric</t>
  </si>
  <si>
    <t>p</t>
  </si>
  <si>
    <t>x</t>
  </si>
  <si>
    <t>n</t>
  </si>
  <si>
    <t>p^</t>
  </si>
  <si>
    <t>LR</t>
  </si>
  <si>
    <t>p value</t>
  </si>
  <si>
    <t>p value &gt; 5%</t>
  </si>
  <si>
    <t>Uncorrelated Random Variable</t>
  </si>
  <si>
    <t>w1</t>
  </si>
  <si>
    <t>w2</t>
  </si>
  <si>
    <t>w3</t>
  </si>
  <si>
    <t>Correlation</t>
  </si>
  <si>
    <t>Cholesky</t>
  </si>
  <si>
    <t>Correlated Random Variable</t>
  </si>
  <si>
    <t>Risk free rate</t>
  </si>
  <si>
    <t>Volatility</t>
  </si>
  <si>
    <t>Drift</t>
  </si>
  <si>
    <t>S0</t>
  </si>
  <si>
    <t>Simulated Stock Prices</t>
  </si>
  <si>
    <t>Log Returns</t>
  </si>
  <si>
    <t>Asc Order</t>
  </si>
  <si>
    <t>Portfolio ret</t>
  </si>
  <si>
    <t>VaR Using Monte Carlo</t>
  </si>
  <si>
    <t>No. of returns</t>
  </si>
  <si>
    <t>CI</t>
  </si>
  <si>
    <t>Ret. at pos.</t>
  </si>
  <si>
    <t>Portfolio value</t>
  </si>
  <si>
    <t>1 Day Var</t>
  </si>
  <si>
    <t>Monte Carlo</t>
  </si>
  <si>
    <t>Mont_99%_CI</t>
  </si>
  <si>
    <t xml:space="preserve">Monte Carlo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</si>
</sst>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[$$-409]* #,##0.00_);_([$$-409]* \(#,##0.00\);_([$$-409]* &quot;-&quot;??_);_(@_)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9" fontId="0" fillId="0" borderId="0" xfId="0" applyNumberFormat="1"/>
    <xf numFmtId="14" fontId="2" fillId="2" borderId="0" xfId="0" applyNumberFormat="1" applyFont="1" applyFill="1"/>
    <xf numFmtId="10" fontId="0" fillId="0" borderId="0" xfId="0" applyNumberFormat="1"/>
    <xf numFmtId="10" fontId="2" fillId="2" borderId="0" xfId="0" applyNumberFormat="1" applyFont="1" applyFill="1"/>
    <xf numFmtId="0" fontId="2" fillId="2" borderId="0" xfId="0" applyFont="1" applyFill="1"/>
    <xf numFmtId="9" fontId="0" fillId="3" borderId="0" xfId="0" applyNumberFormat="1" applyFill="1"/>
    <xf numFmtId="165" fontId="0" fillId="0" borderId="0" xfId="1" applyNumberFormat="1" applyFont="1"/>
    <xf numFmtId="0" fontId="0" fillId="3" borderId="0" xfId="0" applyFill="1"/>
    <xf numFmtId="164" fontId="0" fillId="3" borderId="0" xfId="0" applyNumberFormat="1" applyFill="1"/>
    <xf numFmtId="166" fontId="0" fillId="0" borderId="0" xfId="0" applyNumberFormat="1"/>
    <xf numFmtId="165" fontId="0" fillId="0" borderId="0" xfId="0" applyNumberFormat="1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10" fontId="0" fillId="3" borderId="0" xfId="0" applyNumberFormat="1" applyFill="1"/>
    <xf numFmtId="165" fontId="0" fillId="3" borderId="0" xfId="1" applyNumberFormat="1" applyFont="1" applyFill="1"/>
    <xf numFmtId="167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9" fontId="0" fillId="0" borderId="0" xfId="2" applyFont="1"/>
    <xf numFmtId="14" fontId="2" fillId="0" borderId="0" xfId="0" applyNumberFormat="1" applyFont="1"/>
    <xf numFmtId="0" fontId="2" fillId="0" borderId="0" xfId="0" applyFont="1"/>
    <xf numFmtId="9" fontId="4" fillId="0" borderId="0" xfId="0" applyNumberFormat="1" applyFont="1"/>
    <xf numFmtId="10" fontId="2" fillId="2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colors>
    <mruColors>
      <color rgb="FFFFB7B7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6B17A75-AFC5-45B6-B0D4-7E076D50B2C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82D158B8-DACB-48A5-BEF3-987DB3660D1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B6541EFE-EE6A-4D29-83B6-057ED09D711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610D7D8-2B05-4AA3-A922-DC9533AEC01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5B5EEE7-03C1-43DE-9511-40A535147A8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DED41-99CE-4537-B2F9-50C733FAB37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D5E256-259C-4D95-8B5D-2318DC97DB0E}" name="AAPL_US" displayName="AAPL_US" ref="A1:B250" tableType="queryTable" totalsRowShown="0">
  <autoFilter ref="A1:B250" xr:uid="{A5D5E256-259C-4D95-8B5D-2318DC97DB0E}"/>
  <tableColumns count="2">
    <tableColumn id="1" xr3:uid="{D377B473-5E1E-45A3-B42D-E8DCE1B576ED}" uniqueName="1" name="Date" queryTableFieldId="1" dataDxfId="11"/>
    <tableColumn id="2" xr3:uid="{62229ADB-7A87-4947-B9F3-AE5682CA8FE6}" uniqueName="2" name="Clos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28B934-A3C4-47E4-8890-6B89FB8804B3}" name="XAUUSD" displayName="XAUUSD" ref="A1:B260" tableType="queryTable" totalsRowShown="0">
  <autoFilter ref="A1:B260" xr:uid="{0D28B934-A3C4-47E4-8890-6B89FB8804B3}"/>
  <tableColumns count="2">
    <tableColumn id="1" xr3:uid="{DE252ED1-676F-4097-AD39-1911D20916BC}" uniqueName="1" name="Date" queryTableFieldId="1" dataDxfId="10"/>
    <tableColumn id="2" xr3:uid="{00F74CCF-34CE-46A9-AA0D-48703BDE4DCC}" uniqueName="2" name="Clos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25A87F-87D4-4CCA-A54E-564D83CD3C96}" name="BTCUSD" displayName="BTCUSD" ref="A1:B260" tableType="queryTable" totalsRowShown="0">
  <autoFilter ref="A1:B260" xr:uid="{FE25A87F-87D4-4CCA-A54E-564D83CD3C96}"/>
  <tableColumns count="2">
    <tableColumn id="1" xr3:uid="{74BFBEAD-1028-4662-AB7B-8C0C0AEFBA5E}" uniqueName="1" name="Date" queryTableFieldId="1" dataDxfId="9"/>
    <tableColumn id="2" xr3:uid="{93A1C137-4F88-4E36-A70C-52F5260137AC}" uniqueName="2" name="Clos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850FE-7230-4AF3-A74F-EAE6DCE32B43}" name="BTC_tbl" displayName="BTC_tbl" ref="A1:B250" tableType="queryTable" totalsRowShown="0">
  <autoFilter ref="A1:B250" xr:uid="{6EC850FE-7230-4AF3-A74F-EAE6DCE32B43}"/>
  <tableColumns count="2">
    <tableColumn id="1" xr3:uid="{90F4D3B7-5D5E-422F-ADEE-D5B98D90908B}" uniqueName="1" name="Date" queryTableFieldId="1" dataDxfId="8"/>
    <tableColumn id="2" xr3:uid="{0935B283-61DA-4B4F-BC5A-7499B1B43E87}" uniqueName="2" name="Clos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702CC9-79A9-4292-8F61-4A39E345E71C}" name="Gold_tbl" displayName="Gold_tbl" ref="A1:B250" tableType="queryTable" totalsRowShown="0">
  <autoFilter ref="A1:B250" xr:uid="{21702CC9-79A9-4292-8F61-4A39E345E71C}"/>
  <tableColumns count="2">
    <tableColumn id="1" xr3:uid="{CAE1372E-4718-409E-BFF8-5A439D085911}" uniqueName="1" name="Date" queryTableFieldId="1" dataDxfId="7"/>
    <tableColumn id="2" xr3:uid="{06937825-175C-4597-A3F7-21AB00915D56}" uniqueName="2" name="Clos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DB1D0-024F-46E2-BEC3-3E806A6DE4D9}" name="AAPL_tbl" displayName="AAPL_tbl" ref="A1:B250" tableType="queryTable" totalsRowShown="0">
  <autoFilter ref="A1:B250" xr:uid="{A68DB1D0-024F-46E2-BEC3-3E806A6DE4D9}"/>
  <tableColumns count="2">
    <tableColumn id="1" xr3:uid="{D7E7A2D3-2326-4CE0-BB3B-924F1C13BC5C}" uniqueName="1" name="Date" queryTableFieldId="1" dataDxfId="6"/>
    <tableColumn id="2" xr3:uid="{18D8E522-ADEC-4051-A8E7-06CEEE63D0B8}" uniqueName="2" name="Clo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His@9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A8F9-0814-4ED1-AA77-140A091579FA}">
  <dimension ref="A1:B250"/>
  <sheetViews>
    <sheetView workbookViewId="0">
      <selection activeCell="E3" sqref="E3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45538</v>
      </c>
      <c r="B2">
        <v>222.28100000000001</v>
      </c>
    </row>
    <row r="3" spans="1:2" x14ac:dyDescent="0.25">
      <c r="A3" s="1">
        <v>45539</v>
      </c>
      <c r="B3">
        <v>220.36500000000001</v>
      </c>
    </row>
    <row r="4" spans="1:2" x14ac:dyDescent="0.25">
      <c r="A4" s="1">
        <v>45540</v>
      </c>
      <c r="B4">
        <v>221.892</v>
      </c>
    </row>
    <row r="5" spans="1:2" x14ac:dyDescent="0.25">
      <c r="A5" s="1">
        <v>45541</v>
      </c>
      <c r="B5">
        <v>220.33500000000001</v>
      </c>
    </row>
    <row r="6" spans="1:2" x14ac:dyDescent="0.25">
      <c r="A6" s="1">
        <v>45544</v>
      </c>
      <c r="B6">
        <v>220.42500000000001</v>
      </c>
    </row>
    <row r="7" spans="1:2" x14ac:dyDescent="0.25">
      <c r="A7" s="1">
        <v>45545</v>
      </c>
      <c r="B7">
        <v>219.62700000000001</v>
      </c>
    </row>
    <row r="8" spans="1:2" x14ac:dyDescent="0.25">
      <c r="A8" s="1">
        <v>45546</v>
      </c>
      <c r="B8">
        <v>222.17099999999999</v>
      </c>
    </row>
    <row r="9" spans="1:2" x14ac:dyDescent="0.25">
      <c r="A9" s="1">
        <v>45547</v>
      </c>
      <c r="B9">
        <v>222.28100000000001</v>
      </c>
    </row>
    <row r="10" spans="1:2" x14ac:dyDescent="0.25">
      <c r="A10" s="1">
        <v>45548</v>
      </c>
      <c r="B10">
        <v>222.011</v>
      </c>
    </row>
    <row r="11" spans="1:2" x14ac:dyDescent="0.25">
      <c r="A11" s="1">
        <v>45551</v>
      </c>
      <c r="B11">
        <v>215.845</v>
      </c>
    </row>
    <row r="12" spans="1:2" x14ac:dyDescent="0.25">
      <c r="A12" s="1">
        <v>45552</v>
      </c>
      <c r="B12">
        <v>216.31399999999999</v>
      </c>
    </row>
    <row r="13" spans="1:2" x14ac:dyDescent="0.25">
      <c r="A13" s="1">
        <v>45553</v>
      </c>
      <c r="B13">
        <v>220.20500000000001</v>
      </c>
    </row>
    <row r="14" spans="1:2" x14ac:dyDescent="0.25">
      <c r="A14" s="1">
        <v>45554</v>
      </c>
      <c r="B14">
        <v>228.36699999999999</v>
      </c>
    </row>
    <row r="15" spans="1:2" x14ac:dyDescent="0.25">
      <c r="A15" s="1">
        <v>45555</v>
      </c>
      <c r="B15">
        <v>227.69900000000001</v>
      </c>
    </row>
    <row r="16" spans="1:2" x14ac:dyDescent="0.25">
      <c r="A16" s="1">
        <v>45558</v>
      </c>
      <c r="B16">
        <v>225.97300000000001</v>
      </c>
    </row>
    <row r="17" spans="1:2" x14ac:dyDescent="0.25">
      <c r="A17" s="1">
        <v>45559</v>
      </c>
      <c r="B17">
        <v>226.87100000000001</v>
      </c>
    </row>
    <row r="18" spans="1:2" x14ac:dyDescent="0.25">
      <c r="A18" s="1">
        <v>45560</v>
      </c>
      <c r="B18">
        <v>225.87299999999999</v>
      </c>
    </row>
    <row r="19" spans="1:2" x14ac:dyDescent="0.25">
      <c r="A19" s="1">
        <v>45561</v>
      </c>
      <c r="B19">
        <v>227.02</v>
      </c>
    </row>
    <row r="20" spans="1:2" x14ac:dyDescent="0.25">
      <c r="A20" s="1">
        <v>45562</v>
      </c>
      <c r="B20">
        <v>227.29</v>
      </c>
    </row>
    <row r="21" spans="1:2" x14ac:dyDescent="0.25">
      <c r="A21" s="1">
        <v>45565</v>
      </c>
      <c r="B21">
        <v>232.488</v>
      </c>
    </row>
    <row r="22" spans="1:2" x14ac:dyDescent="0.25">
      <c r="A22" s="1">
        <v>45566</v>
      </c>
      <c r="B22">
        <v>225.71299999999999</v>
      </c>
    </row>
    <row r="23" spans="1:2" x14ac:dyDescent="0.25">
      <c r="A23" s="1">
        <v>45567</v>
      </c>
      <c r="B23">
        <v>226.28200000000001</v>
      </c>
    </row>
    <row r="24" spans="1:2" x14ac:dyDescent="0.25">
      <c r="A24" s="1">
        <v>45568</v>
      </c>
      <c r="B24">
        <v>225.17400000000001</v>
      </c>
    </row>
    <row r="25" spans="1:2" x14ac:dyDescent="0.25">
      <c r="A25" s="1">
        <v>45569</v>
      </c>
      <c r="B25">
        <v>226.30199999999999</v>
      </c>
    </row>
    <row r="26" spans="1:2" x14ac:dyDescent="0.25">
      <c r="A26" s="1">
        <v>45572</v>
      </c>
      <c r="B26">
        <v>221.203</v>
      </c>
    </row>
    <row r="27" spans="1:2" x14ac:dyDescent="0.25">
      <c r="A27" s="1">
        <v>45573</v>
      </c>
      <c r="B27">
        <v>225.274</v>
      </c>
    </row>
    <row r="28" spans="1:2" x14ac:dyDescent="0.25">
      <c r="A28" s="1">
        <v>45574</v>
      </c>
      <c r="B28">
        <v>229.036</v>
      </c>
    </row>
    <row r="29" spans="1:2" x14ac:dyDescent="0.25">
      <c r="A29" s="1">
        <v>45575</v>
      </c>
      <c r="B29">
        <v>228.53700000000001</v>
      </c>
    </row>
    <row r="30" spans="1:2" x14ac:dyDescent="0.25">
      <c r="A30" s="1">
        <v>45576</v>
      </c>
      <c r="B30">
        <v>227.05</v>
      </c>
    </row>
    <row r="31" spans="1:2" x14ac:dyDescent="0.25">
      <c r="A31" s="1">
        <v>45579</v>
      </c>
      <c r="B31">
        <v>230.792</v>
      </c>
    </row>
    <row r="32" spans="1:2" x14ac:dyDescent="0.25">
      <c r="A32" s="1">
        <v>45580</v>
      </c>
      <c r="B32">
        <v>233.33600000000001</v>
      </c>
    </row>
    <row r="33" spans="1:2" x14ac:dyDescent="0.25">
      <c r="A33" s="1">
        <v>45581</v>
      </c>
      <c r="B33">
        <v>231.27099999999999</v>
      </c>
    </row>
    <row r="34" spans="1:2" x14ac:dyDescent="0.25">
      <c r="A34" s="1">
        <v>45582</v>
      </c>
      <c r="B34">
        <v>231.64</v>
      </c>
    </row>
    <row r="35" spans="1:2" x14ac:dyDescent="0.25">
      <c r="A35" s="1">
        <v>45583</v>
      </c>
      <c r="B35">
        <v>234.48400000000001</v>
      </c>
    </row>
    <row r="36" spans="1:2" x14ac:dyDescent="0.25">
      <c r="A36" s="1">
        <v>45586</v>
      </c>
      <c r="B36">
        <v>235.96100000000001</v>
      </c>
    </row>
    <row r="37" spans="1:2" x14ac:dyDescent="0.25">
      <c r="A37" s="1">
        <v>45587</v>
      </c>
      <c r="B37">
        <v>235.34200000000001</v>
      </c>
    </row>
    <row r="38" spans="1:2" x14ac:dyDescent="0.25">
      <c r="A38" s="1">
        <v>45588</v>
      </c>
      <c r="B38">
        <v>230.25299999999999</v>
      </c>
    </row>
    <row r="39" spans="1:2" x14ac:dyDescent="0.25">
      <c r="A39" s="1">
        <v>45589</v>
      </c>
      <c r="B39">
        <v>230.06399999999999</v>
      </c>
    </row>
    <row r="40" spans="1:2" x14ac:dyDescent="0.25">
      <c r="A40" s="1">
        <v>45590</v>
      </c>
      <c r="B40">
        <v>230.90199999999999</v>
      </c>
    </row>
    <row r="41" spans="1:2" x14ac:dyDescent="0.25">
      <c r="A41" s="1">
        <v>45593</v>
      </c>
      <c r="B41">
        <v>232.887</v>
      </c>
    </row>
    <row r="42" spans="1:2" x14ac:dyDescent="0.25">
      <c r="A42" s="1">
        <v>45594</v>
      </c>
      <c r="B42">
        <v>233.15700000000001</v>
      </c>
    </row>
    <row r="43" spans="1:2" x14ac:dyDescent="0.25">
      <c r="A43" s="1">
        <v>45595</v>
      </c>
      <c r="B43">
        <v>229.595</v>
      </c>
    </row>
    <row r="44" spans="1:2" x14ac:dyDescent="0.25">
      <c r="A44" s="1">
        <v>45596</v>
      </c>
      <c r="B44">
        <v>225.41399999999999</v>
      </c>
    </row>
    <row r="45" spans="1:2" x14ac:dyDescent="0.25">
      <c r="A45" s="1">
        <v>45597</v>
      </c>
      <c r="B45">
        <v>222.42</v>
      </c>
    </row>
    <row r="46" spans="1:2" x14ac:dyDescent="0.25">
      <c r="A46" s="1">
        <v>45600</v>
      </c>
      <c r="B46">
        <v>221.52199999999999</v>
      </c>
    </row>
    <row r="47" spans="1:2" x14ac:dyDescent="0.25">
      <c r="A47" s="1">
        <v>45601</v>
      </c>
      <c r="B47">
        <v>222.959</v>
      </c>
    </row>
    <row r="48" spans="1:2" x14ac:dyDescent="0.25">
      <c r="A48" s="1">
        <v>45602</v>
      </c>
      <c r="B48">
        <v>222.23099999999999</v>
      </c>
    </row>
    <row r="49" spans="1:2" x14ac:dyDescent="0.25">
      <c r="A49" s="1">
        <v>45603</v>
      </c>
      <c r="B49">
        <v>226.98</v>
      </c>
    </row>
    <row r="50" spans="1:2" x14ac:dyDescent="0.25">
      <c r="A50" s="1">
        <v>45604</v>
      </c>
      <c r="B50">
        <v>226.71100000000001</v>
      </c>
    </row>
    <row r="51" spans="1:2" x14ac:dyDescent="0.25">
      <c r="A51" s="1">
        <v>45607</v>
      </c>
      <c r="B51">
        <v>223.98400000000001</v>
      </c>
    </row>
    <row r="52" spans="1:2" x14ac:dyDescent="0.25">
      <c r="A52" s="1">
        <v>45608</v>
      </c>
      <c r="B52">
        <v>223.98400000000001</v>
      </c>
    </row>
    <row r="53" spans="1:2" x14ac:dyDescent="0.25">
      <c r="A53" s="1">
        <v>45609</v>
      </c>
      <c r="B53">
        <v>224.87299999999999</v>
      </c>
    </row>
    <row r="54" spans="1:2" x14ac:dyDescent="0.25">
      <c r="A54" s="1">
        <v>45610</v>
      </c>
      <c r="B54">
        <v>227.96899999999999</v>
      </c>
    </row>
    <row r="55" spans="1:2" x14ac:dyDescent="0.25">
      <c r="A55" s="1">
        <v>45611</v>
      </c>
      <c r="B55">
        <v>224.75299999999999</v>
      </c>
    </row>
    <row r="56" spans="1:2" x14ac:dyDescent="0.25">
      <c r="A56" s="1">
        <v>45614</v>
      </c>
      <c r="B56">
        <v>227.77</v>
      </c>
    </row>
    <row r="57" spans="1:2" x14ac:dyDescent="0.25">
      <c r="A57" s="1">
        <v>45615</v>
      </c>
      <c r="B57">
        <v>228.029</v>
      </c>
    </row>
    <row r="58" spans="1:2" x14ac:dyDescent="0.25">
      <c r="A58" s="1">
        <v>45616</v>
      </c>
      <c r="B58">
        <v>228.74799999999999</v>
      </c>
    </row>
    <row r="59" spans="1:2" x14ac:dyDescent="0.25">
      <c r="A59" s="1">
        <v>45617</v>
      </c>
      <c r="B59">
        <v>228.26900000000001</v>
      </c>
    </row>
    <row r="60" spans="1:2" x14ac:dyDescent="0.25">
      <c r="A60" s="1">
        <v>45618</v>
      </c>
      <c r="B60">
        <v>229.61799999999999</v>
      </c>
    </row>
    <row r="61" spans="1:2" x14ac:dyDescent="0.25">
      <c r="A61" s="1">
        <v>45621</v>
      </c>
      <c r="B61">
        <v>232.614</v>
      </c>
    </row>
    <row r="62" spans="1:2" x14ac:dyDescent="0.25">
      <c r="A62" s="1">
        <v>45622</v>
      </c>
      <c r="B62">
        <v>234.80199999999999</v>
      </c>
    </row>
    <row r="63" spans="1:2" x14ac:dyDescent="0.25">
      <c r="A63" s="1">
        <v>45623</v>
      </c>
      <c r="B63">
        <v>234.672</v>
      </c>
    </row>
    <row r="64" spans="1:2" x14ac:dyDescent="0.25">
      <c r="A64" s="1">
        <v>45625</v>
      </c>
      <c r="B64">
        <v>237.06899999999999</v>
      </c>
    </row>
    <row r="65" spans="1:2" x14ac:dyDescent="0.25">
      <c r="A65" s="1">
        <v>45628</v>
      </c>
      <c r="B65">
        <v>239.327</v>
      </c>
    </row>
    <row r="66" spans="1:2" x14ac:dyDescent="0.25">
      <c r="A66" s="1">
        <v>45629</v>
      </c>
      <c r="B66">
        <v>242.38399999999999</v>
      </c>
    </row>
    <row r="67" spans="1:2" x14ac:dyDescent="0.25">
      <c r="A67" s="1">
        <v>45630</v>
      </c>
      <c r="B67">
        <v>242.74299999999999</v>
      </c>
    </row>
    <row r="68" spans="1:2" x14ac:dyDescent="0.25">
      <c r="A68" s="1">
        <v>45631</v>
      </c>
      <c r="B68">
        <v>242.773</v>
      </c>
    </row>
    <row r="69" spans="1:2" x14ac:dyDescent="0.25">
      <c r="A69" s="1">
        <v>45632</v>
      </c>
      <c r="B69">
        <v>242.57300000000001</v>
      </c>
    </row>
    <row r="70" spans="1:2" x14ac:dyDescent="0.25">
      <c r="A70" s="1">
        <v>45635</v>
      </c>
      <c r="B70">
        <v>246.47900000000001</v>
      </c>
    </row>
    <row r="71" spans="1:2" x14ac:dyDescent="0.25">
      <c r="A71" s="1">
        <v>45636</v>
      </c>
      <c r="B71">
        <v>247.49799999999999</v>
      </c>
    </row>
    <row r="72" spans="1:2" x14ac:dyDescent="0.25">
      <c r="A72" s="1">
        <v>45637</v>
      </c>
      <c r="B72">
        <v>246.21899999999999</v>
      </c>
    </row>
    <row r="73" spans="1:2" x14ac:dyDescent="0.25">
      <c r="A73" s="1">
        <v>45638</v>
      </c>
      <c r="B73">
        <v>247.68799999999999</v>
      </c>
    </row>
    <row r="74" spans="1:2" x14ac:dyDescent="0.25">
      <c r="A74" s="1">
        <v>45639</v>
      </c>
      <c r="B74">
        <v>247.857</v>
      </c>
    </row>
    <row r="75" spans="1:2" x14ac:dyDescent="0.25">
      <c r="A75" s="1">
        <v>45642</v>
      </c>
      <c r="B75">
        <v>250.76400000000001</v>
      </c>
    </row>
    <row r="76" spans="1:2" x14ac:dyDescent="0.25">
      <c r="A76" s="1">
        <v>45643</v>
      </c>
      <c r="B76">
        <v>253.202</v>
      </c>
    </row>
    <row r="77" spans="1:2" x14ac:dyDescent="0.25">
      <c r="A77" s="1">
        <v>45644</v>
      </c>
      <c r="B77">
        <v>247.77799999999999</v>
      </c>
    </row>
    <row r="78" spans="1:2" x14ac:dyDescent="0.25">
      <c r="A78" s="1">
        <v>45645</v>
      </c>
      <c r="B78">
        <v>249.51599999999999</v>
      </c>
    </row>
    <row r="79" spans="1:2" x14ac:dyDescent="0.25">
      <c r="A79" s="1">
        <v>45646</v>
      </c>
      <c r="B79">
        <v>254.21100000000001</v>
      </c>
    </row>
    <row r="80" spans="1:2" x14ac:dyDescent="0.25">
      <c r="A80" s="1">
        <v>45649</v>
      </c>
      <c r="B80">
        <v>254.99</v>
      </c>
    </row>
    <row r="81" spans="1:2" x14ac:dyDescent="0.25">
      <c r="A81" s="1">
        <v>45650</v>
      </c>
      <c r="B81">
        <v>257.916</v>
      </c>
    </row>
    <row r="82" spans="1:2" x14ac:dyDescent="0.25">
      <c r="A82" s="1">
        <v>45652</v>
      </c>
      <c r="B82">
        <v>258.73599999999999</v>
      </c>
    </row>
    <row r="83" spans="1:2" x14ac:dyDescent="0.25">
      <c r="A83" s="1">
        <v>45653</v>
      </c>
      <c r="B83">
        <v>255.309</v>
      </c>
    </row>
    <row r="84" spans="1:2" x14ac:dyDescent="0.25">
      <c r="A84" s="1">
        <v>45656</v>
      </c>
      <c r="B84">
        <v>251.923</v>
      </c>
    </row>
    <row r="85" spans="1:2" x14ac:dyDescent="0.25">
      <c r="A85" s="1">
        <v>45657</v>
      </c>
      <c r="B85">
        <v>250.14500000000001</v>
      </c>
    </row>
    <row r="86" spans="1:2" x14ac:dyDescent="0.25">
      <c r="A86" s="1">
        <v>45659</v>
      </c>
      <c r="B86">
        <v>243.58199999999999</v>
      </c>
    </row>
    <row r="87" spans="1:2" x14ac:dyDescent="0.25">
      <c r="A87" s="1">
        <v>45660</v>
      </c>
      <c r="B87">
        <v>243.09299999999999</v>
      </c>
    </row>
    <row r="88" spans="1:2" x14ac:dyDescent="0.25">
      <c r="A88" s="1">
        <v>45663</v>
      </c>
      <c r="B88">
        <v>244.73099999999999</v>
      </c>
    </row>
    <row r="89" spans="1:2" x14ac:dyDescent="0.25">
      <c r="A89" s="1">
        <v>45664</v>
      </c>
      <c r="B89">
        <v>241.94399999999999</v>
      </c>
    </row>
    <row r="90" spans="1:2" x14ac:dyDescent="0.25">
      <c r="A90" s="1">
        <v>45665</v>
      </c>
      <c r="B90">
        <v>242.43299999999999</v>
      </c>
    </row>
    <row r="91" spans="1:2" x14ac:dyDescent="0.25">
      <c r="A91" s="1">
        <v>45667</v>
      </c>
      <c r="B91">
        <v>236.59</v>
      </c>
    </row>
    <row r="92" spans="1:2" x14ac:dyDescent="0.25">
      <c r="A92" s="1">
        <v>45670</v>
      </c>
      <c r="B92">
        <v>234.143</v>
      </c>
    </row>
    <row r="93" spans="1:2" x14ac:dyDescent="0.25">
      <c r="A93" s="1">
        <v>45671</v>
      </c>
      <c r="B93">
        <v>233.024</v>
      </c>
    </row>
    <row r="94" spans="1:2" x14ac:dyDescent="0.25">
      <c r="A94" s="1">
        <v>45672</v>
      </c>
      <c r="B94">
        <v>237.60900000000001</v>
      </c>
    </row>
    <row r="95" spans="1:2" x14ac:dyDescent="0.25">
      <c r="A95" s="1">
        <v>45673</v>
      </c>
      <c r="B95">
        <v>228.00899999999999</v>
      </c>
    </row>
    <row r="96" spans="1:2" x14ac:dyDescent="0.25">
      <c r="A96" s="1">
        <v>45674</v>
      </c>
      <c r="B96">
        <v>229.727</v>
      </c>
    </row>
    <row r="97" spans="1:2" x14ac:dyDescent="0.25">
      <c r="A97" s="1">
        <v>45678</v>
      </c>
      <c r="B97">
        <v>222.39500000000001</v>
      </c>
    </row>
    <row r="98" spans="1:2" x14ac:dyDescent="0.25">
      <c r="A98" s="1">
        <v>45679</v>
      </c>
      <c r="B98">
        <v>223.584</v>
      </c>
    </row>
    <row r="99" spans="1:2" x14ac:dyDescent="0.25">
      <c r="A99" s="1">
        <v>45680</v>
      </c>
      <c r="B99">
        <v>223.41399999999999</v>
      </c>
    </row>
    <row r="100" spans="1:2" x14ac:dyDescent="0.25">
      <c r="A100" s="1">
        <v>45681</v>
      </c>
      <c r="B100">
        <v>222.535</v>
      </c>
    </row>
    <row r="101" spans="1:2" x14ac:dyDescent="0.25">
      <c r="A101" s="1">
        <v>45684</v>
      </c>
      <c r="B101">
        <v>229.608</v>
      </c>
    </row>
    <row r="102" spans="1:2" x14ac:dyDescent="0.25">
      <c r="A102" s="1">
        <v>45685</v>
      </c>
      <c r="B102">
        <v>237.99799999999999</v>
      </c>
    </row>
    <row r="103" spans="1:2" x14ac:dyDescent="0.25">
      <c r="A103" s="1">
        <v>45686</v>
      </c>
      <c r="B103">
        <v>239.09700000000001</v>
      </c>
    </row>
    <row r="104" spans="1:2" x14ac:dyDescent="0.25">
      <c r="A104" s="1">
        <v>45687</v>
      </c>
      <c r="B104">
        <v>237.32900000000001</v>
      </c>
    </row>
    <row r="105" spans="1:2" x14ac:dyDescent="0.25">
      <c r="A105" s="1">
        <v>45688</v>
      </c>
      <c r="B105">
        <v>235.74100000000001</v>
      </c>
    </row>
    <row r="106" spans="1:2" x14ac:dyDescent="0.25">
      <c r="A106" s="1">
        <v>45691</v>
      </c>
      <c r="B106">
        <v>227.76</v>
      </c>
    </row>
    <row r="107" spans="1:2" x14ac:dyDescent="0.25">
      <c r="A107" s="1">
        <v>45692</v>
      </c>
      <c r="B107">
        <v>232.54400000000001</v>
      </c>
    </row>
    <row r="108" spans="1:2" x14ac:dyDescent="0.25">
      <c r="A108" s="1">
        <v>45693</v>
      </c>
      <c r="B108">
        <v>232.215</v>
      </c>
    </row>
    <row r="109" spans="1:2" x14ac:dyDescent="0.25">
      <c r="A109" s="1">
        <v>45694</v>
      </c>
      <c r="B109">
        <v>232.964</v>
      </c>
    </row>
    <row r="110" spans="1:2" x14ac:dyDescent="0.25">
      <c r="A110" s="1">
        <v>45695</v>
      </c>
      <c r="B110">
        <v>227.38</v>
      </c>
    </row>
    <row r="111" spans="1:2" x14ac:dyDescent="0.25">
      <c r="A111" s="1">
        <v>45698</v>
      </c>
      <c r="B111">
        <v>227.65</v>
      </c>
    </row>
    <row r="112" spans="1:2" x14ac:dyDescent="0.25">
      <c r="A112" s="1">
        <v>45699</v>
      </c>
      <c r="B112">
        <v>232.62</v>
      </c>
    </row>
    <row r="113" spans="1:2" x14ac:dyDescent="0.25">
      <c r="A113" s="1">
        <v>45700</v>
      </c>
      <c r="B113">
        <v>236.87</v>
      </c>
    </row>
    <row r="114" spans="1:2" x14ac:dyDescent="0.25">
      <c r="A114" s="1">
        <v>45701</v>
      </c>
      <c r="B114">
        <v>241.53</v>
      </c>
    </row>
    <row r="115" spans="1:2" x14ac:dyDescent="0.25">
      <c r="A115" s="1">
        <v>45702</v>
      </c>
      <c r="B115">
        <v>244.6</v>
      </c>
    </row>
    <row r="116" spans="1:2" x14ac:dyDescent="0.25">
      <c r="A116" s="1">
        <v>45706</v>
      </c>
      <c r="B116">
        <v>244.47</v>
      </c>
    </row>
    <row r="117" spans="1:2" x14ac:dyDescent="0.25">
      <c r="A117" s="1">
        <v>45707</v>
      </c>
      <c r="B117">
        <v>244.87</v>
      </c>
    </row>
    <row r="118" spans="1:2" x14ac:dyDescent="0.25">
      <c r="A118" s="1">
        <v>45708</v>
      </c>
      <c r="B118">
        <v>245.83</v>
      </c>
    </row>
    <row r="119" spans="1:2" x14ac:dyDescent="0.25">
      <c r="A119" s="1">
        <v>45709</v>
      </c>
      <c r="B119">
        <v>245.55</v>
      </c>
    </row>
    <row r="120" spans="1:2" x14ac:dyDescent="0.25">
      <c r="A120" s="1">
        <v>45712</v>
      </c>
      <c r="B120">
        <v>247.172</v>
      </c>
    </row>
    <row r="121" spans="1:2" x14ac:dyDescent="0.25">
      <c r="A121" s="1">
        <v>45713</v>
      </c>
      <c r="B121">
        <v>247.04</v>
      </c>
    </row>
    <row r="122" spans="1:2" x14ac:dyDescent="0.25">
      <c r="A122" s="1">
        <v>45714</v>
      </c>
      <c r="B122">
        <v>240.36</v>
      </c>
    </row>
    <row r="123" spans="1:2" x14ac:dyDescent="0.25">
      <c r="A123" s="1">
        <v>45715</v>
      </c>
      <c r="B123">
        <v>237.3</v>
      </c>
    </row>
    <row r="124" spans="1:2" x14ac:dyDescent="0.25">
      <c r="A124" s="1">
        <v>45716</v>
      </c>
      <c r="B124">
        <v>241.84</v>
      </c>
    </row>
    <row r="125" spans="1:2" x14ac:dyDescent="0.25">
      <c r="A125" s="1">
        <v>45719</v>
      </c>
      <c r="B125">
        <v>238.03</v>
      </c>
    </row>
    <row r="126" spans="1:2" x14ac:dyDescent="0.25">
      <c r="A126" s="1">
        <v>45720</v>
      </c>
      <c r="B126">
        <v>235.93</v>
      </c>
    </row>
    <row r="127" spans="1:2" x14ac:dyDescent="0.25">
      <c r="A127" s="1">
        <v>45721</v>
      </c>
      <c r="B127">
        <v>235.74</v>
      </c>
    </row>
    <row r="128" spans="1:2" x14ac:dyDescent="0.25">
      <c r="A128" s="1">
        <v>45722</v>
      </c>
      <c r="B128">
        <v>235.33</v>
      </c>
    </row>
    <row r="129" spans="1:2" x14ac:dyDescent="0.25">
      <c r="A129" s="1">
        <v>45723</v>
      </c>
      <c r="B129">
        <v>239.07</v>
      </c>
    </row>
    <row r="130" spans="1:2" x14ac:dyDescent="0.25">
      <c r="A130" s="1">
        <v>45726</v>
      </c>
      <c r="B130">
        <v>227.48</v>
      </c>
    </row>
    <row r="131" spans="1:2" x14ac:dyDescent="0.25">
      <c r="A131" s="1">
        <v>45727</v>
      </c>
      <c r="B131">
        <v>220.84</v>
      </c>
    </row>
    <row r="132" spans="1:2" x14ac:dyDescent="0.25">
      <c r="A132" s="1">
        <v>45728</v>
      </c>
      <c r="B132">
        <v>216.98</v>
      </c>
    </row>
    <row r="133" spans="1:2" x14ac:dyDescent="0.25">
      <c r="A133" s="1">
        <v>45729</v>
      </c>
      <c r="B133">
        <v>209.68</v>
      </c>
    </row>
    <row r="134" spans="1:2" x14ac:dyDescent="0.25">
      <c r="A134" s="1">
        <v>45730</v>
      </c>
      <c r="B134">
        <v>213.49</v>
      </c>
    </row>
    <row r="135" spans="1:2" x14ac:dyDescent="0.25">
      <c r="A135" s="1">
        <v>45733</v>
      </c>
      <c r="B135">
        <v>214</v>
      </c>
    </row>
    <row r="136" spans="1:2" x14ac:dyDescent="0.25">
      <c r="A136" s="1">
        <v>45734</v>
      </c>
      <c r="B136">
        <v>212.69</v>
      </c>
    </row>
    <row r="137" spans="1:2" x14ac:dyDescent="0.25">
      <c r="A137" s="1">
        <v>45735</v>
      </c>
      <c r="B137">
        <v>215.24</v>
      </c>
    </row>
    <row r="138" spans="1:2" x14ac:dyDescent="0.25">
      <c r="A138" s="1">
        <v>45736</v>
      </c>
      <c r="B138">
        <v>214.1</v>
      </c>
    </row>
    <row r="139" spans="1:2" x14ac:dyDescent="0.25">
      <c r="A139" s="1">
        <v>45737</v>
      </c>
      <c r="B139">
        <v>218.27</v>
      </c>
    </row>
    <row r="140" spans="1:2" x14ac:dyDescent="0.25">
      <c r="A140" s="1">
        <v>45740</v>
      </c>
      <c r="B140">
        <v>220.73</v>
      </c>
    </row>
    <row r="141" spans="1:2" x14ac:dyDescent="0.25">
      <c r="A141" s="1">
        <v>45741</v>
      </c>
      <c r="B141">
        <v>223.75</v>
      </c>
    </row>
    <row r="142" spans="1:2" x14ac:dyDescent="0.25">
      <c r="A142" s="1">
        <v>45742</v>
      </c>
      <c r="B142">
        <v>221.53</v>
      </c>
    </row>
    <row r="143" spans="1:2" x14ac:dyDescent="0.25">
      <c r="A143" s="1">
        <v>45743</v>
      </c>
      <c r="B143">
        <v>223.85</v>
      </c>
    </row>
    <row r="144" spans="1:2" x14ac:dyDescent="0.25">
      <c r="A144" s="1">
        <v>45744</v>
      </c>
      <c r="B144">
        <v>217.9</v>
      </c>
    </row>
    <row r="145" spans="1:2" x14ac:dyDescent="0.25">
      <c r="A145" s="1">
        <v>45747</v>
      </c>
      <c r="B145">
        <v>222.13</v>
      </c>
    </row>
    <row r="146" spans="1:2" x14ac:dyDescent="0.25">
      <c r="A146" s="1">
        <v>45748</v>
      </c>
      <c r="B146">
        <v>223.19</v>
      </c>
    </row>
    <row r="147" spans="1:2" x14ac:dyDescent="0.25">
      <c r="A147" s="1">
        <v>45749</v>
      </c>
      <c r="B147">
        <v>223.89</v>
      </c>
    </row>
    <row r="148" spans="1:2" x14ac:dyDescent="0.25">
      <c r="A148" s="1">
        <v>45750</v>
      </c>
      <c r="B148">
        <v>203.19</v>
      </c>
    </row>
    <row r="149" spans="1:2" x14ac:dyDescent="0.25">
      <c r="A149" s="1">
        <v>45751</v>
      </c>
      <c r="B149">
        <v>188.38</v>
      </c>
    </row>
    <row r="150" spans="1:2" x14ac:dyDescent="0.25">
      <c r="A150" s="1">
        <v>45754</v>
      </c>
      <c r="B150">
        <v>181.46</v>
      </c>
    </row>
    <row r="151" spans="1:2" x14ac:dyDescent="0.25">
      <c r="A151" s="1">
        <v>45755</v>
      </c>
      <c r="B151">
        <v>172.42</v>
      </c>
    </row>
    <row r="152" spans="1:2" x14ac:dyDescent="0.25">
      <c r="A152" s="1">
        <v>45756</v>
      </c>
      <c r="B152">
        <v>198.85</v>
      </c>
    </row>
    <row r="153" spans="1:2" x14ac:dyDescent="0.25">
      <c r="A153" s="1">
        <v>45757</v>
      </c>
      <c r="B153">
        <v>190.42</v>
      </c>
    </row>
    <row r="154" spans="1:2" x14ac:dyDescent="0.25">
      <c r="A154" s="1">
        <v>45758</v>
      </c>
      <c r="B154">
        <v>198.15</v>
      </c>
    </row>
    <row r="155" spans="1:2" x14ac:dyDescent="0.25">
      <c r="A155" s="1">
        <v>45761</v>
      </c>
      <c r="B155">
        <v>202.52</v>
      </c>
    </row>
    <row r="156" spans="1:2" x14ac:dyDescent="0.25">
      <c r="A156" s="1">
        <v>45762</v>
      </c>
      <c r="B156">
        <v>202.14</v>
      </c>
    </row>
    <row r="157" spans="1:2" x14ac:dyDescent="0.25">
      <c r="A157" s="1">
        <v>45763</v>
      </c>
      <c r="B157">
        <v>194.27</v>
      </c>
    </row>
    <row r="158" spans="1:2" x14ac:dyDescent="0.25">
      <c r="A158" s="1">
        <v>45764</v>
      </c>
      <c r="B158">
        <v>196.98</v>
      </c>
    </row>
    <row r="159" spans="1:2" x14ac:dyDescent="0.25">
      <c r="A159" s="1">
        <v>45768</v>
      </c>
      <c r="B159">
        <v>193.16</v>
      </c>
    </row>
    <row r="160" spans="1:2" x14ac:dyDescent="0.25">
      <c r="A160" s="1">
        <v>45769</v>
      </c>
      <c r="B160">
        <v>199.74</v>
      </c>
    </row>
    <row r="161" spans="1:2" x14ac:dyDescent="0.25">
      <c r="A161" s="1">
        <v>45770</v>
      </c>
      <c r="B161">
        <v>204.6</v>
      </c>
    </row>
    <row r="162" spans="1:2" x14ac:dyDescent="0.25">
      <c r="A162" s="1">
        <v>45771</v>
      </c>
      <c r="B162">
        <v>208.37</v>
      </c>
    </row>
    <row r="163" spans="1:2" x14ac:dyDescent="0.25">
      <c r="A163" s="1">
        <v>45772</v>
      </c>
      <c r="B163">
        <v>209.28</v>
      </c>
    </row>
    <row r="164" spans="1:2" x14ac:dyDescent="0.25">
      <c r="A164" s="1">
        <v>45775</v>
      </c>
      <c r="B164">
        <v>210.14</v>
      </c>
    </row>
    <row r="165" spans="1:2" x14ac:dyDescent="0.25">
      <c r="A165" s="1">
        <v>45776</v>
      </c>
      <c r="B165">
        <v>211.21</v>
      </c>
    </row>
    <row r="166" spans="1:2" x14ac:dyDescent="0.25">
      <c r="A166" s="1">
        <v>45777</v>
      </c>
      <c r="B166">
        <v>212.5</v>
      </c>
    </row>
    <row r="167" spans="1:2" x14ac:dyDescent="0.25">
      <c r="A167" s="1">
        <v>45778</v>
      </c>
      <c r="B167">
        <v>213.32</v>
      </c>
    </row>
    <row r="168" spans="1:2" x14ac:dyDescent="0.25">
      <c r="A168" s="1">
        <v>45779</v>
      </c>
      <c r="B168">
        <v>205.35</v>
      </c>
    </row>
    <row r="169" spans="1:2" x14ac:dyDescent="0.25">
      <c r="A169" s="1">
        <v>45782</v>
      </c>
      <c r="B169">
        <v>198.89</v>
      </c>
    </row>
    <row r="170" spans="1:2" x14ac:dyDescent="0.25">
      <c r="A170" s="1">
        <v>45783</v>
      </c>
      <c r="B170">
        <v>198.51</v>
      </c>
    </row>
    <row r="171" spans="1:2" x14ac:dyDescent="0.25">
      <c r="A171" s="1">
        <v>45784</v>
      </c>
      <c r="B171">
        <v>196.25</v>
      </c>
    </row>
    <row r="172" spans="1:2" x14ac:dyDescent="0.25">
      <c r="A172" s="1">
        <v>45785</v>
      </c>
      <c r="B172">
        <v>197.49</v>
      </c>
    </row>
    <row r="173" spans="1:2" x14ac:dyDescent="0.25">
      <c r="A173" s="1">
        <v>45786</v>
      </c>
      <c r="B173">
        <v>198.53</v>
      </c>
    </row>
    <row r="174" spans="1:2" x14ac:dyDescent="0.25">
      <c r="A174" s="1">
        <v>45789</v>
      </c>
      <c r="B174">
        <v>210.79</v>
      </c>
    </row>
    <row r="175" spans="1:2" x14ac:dyDescent="0.25">
      <c r="A175" s="1">
        <v>45790</v>
      </c>
      <c r="B175">
        <v>212.93</v>
      </c>
    </row>
    <row r="176" spans="1:2" x14ac:dyDescent="0.25">
      <c r="A176" s="1">
        <v>45791</v>
      </c>
      <c r="B176">
        <v>212.33</v>
      </c>
    </row>
    <row r="177" spans="1:2" x14ac:dyDescent="0.25">
      <c r="A177" s="1">
        <v>45792</v>
      </c>
      <c r="B177">
        <v>211.45</v>
      </c>
    </row>
    <row r="178" spans="1:2" x14ac:dyDescent="0.25">
      <c r="A178" s="1">
        <v>45793</v>
      </c>
      <c r="B178">
        <v>211.26</v>
      </c>
    </row>
    <row r="179" spans="1:2" x14ac:dyDescent="0.25">
      <c r="A179" s="1">
        <v>45796</v>
      </c>
      <c r="B179">
        <v>208.78</v>
      </c>
    </row>
    <row r="180" spans="1:2" x14ac:dyDescent="0.25">
      <c r="A180" s="1">
        <v>45797</v>
      </c>
      <c r="B180">
        <v>206.86</v>
      </c>
    </row>
    <row r="181" spans="1:2" x14ac:dyDescent="0.25">
      <c r="A181" s="1">
        <v>45798</v>
      </c>
      <c r="B181">
        <v>202.09</v>
      </c>
    </row>
    <row r="182" spans="1:2" x14ac:dyDescent="0.25">
      <c r="A182" s="1">
        <v>45799</v>
      </c>
      <c r="B182">
        <v>201.36</v>
      </c>
    </row>
    <row r="183" spans="1:2" x14ac:dyDescent="0.25">
      <c r="A183" s="1">
        <v>45800</v>
      </c>
      <c r="B183">
        <v>195.27</v>
      </c>
    </row>
    <row r="184" spans="1:2" x14ac:dyDescent="0.25">
      <c r="A184" s="1">
        <v>45804</v>
      </c>
      <c r="B184">
        <v>200.21</v>
      </c>
    </row>
    <row r="185" spans="1:2" x14ac:dyDescent="0.25">
      <c r="A185" s="1">
        <v>45805</v>
      </c>
      <c r="B185">
        <v>200.42</v>
      </c>
    </row>
    <row r="186" spans="1:2" x14ac:dyDescent="0.25">
      <c r="A186" s="1">
        <v>45806</v>
      </c>
      <c r="B186">
        <v>199.95</v>
      </c>
    </row>
    <row r="187" spans="1:2" x14ac:dyDescent="0.25">
      <c r="A187" s="1">
        <v>45807</v>
      </c>
      <c r="B187">
        <v>200.85</v>
      </c>
    </row>
    <row r="188" spans="1:2" x14ac:dyDescent="0.25">
      <c r="A188" s="1">
        <v>45810</v>
      </c>
      <c r="B188">
        <v>201.7</v>
      </c>
    </row>
    <row r="189" spans="1:2" x14ac:dyDescent="0.25">
      <c r="A189" s="1">
        <v>45811</v>
      </c>
      <c r="B189">
        <v>203.27</v>
      </c>
    </row>
    <row r="190" spans="1:2" x14ac:dyDescent="0.25">
      <c r="A190" s="1">
        <v>45812</v>
      </c>
      <c r="B190">
        <v>202.82</v>
      </c>
    </row>
    <row r="191" spans="1:2" x14ac:dyDescent="0.25">
      <c r="A191" s="1">
        <v>45813</v>
      </c>
      <c r="B191">
        <v>200.63</v>
      </c>
    </row>
    <row r="192" spans="1:2" x14ac:dyDescent="0.25">
      <c r="A192" s="1">
        <v>45814</v>
      </c>
      <c r="B192">
        <v>203.92</v>
      </c>
    </row>
    <row r="193" spans="1:2" x14ac:dyDescent="0.25">
      <c r="A193" s="1">
        <v>45817</v>
      </c>
      <c r="B193">
        <v>201.45</v>
      </c>
    </row>
    <row r="194" spans="1:2" x14ac:dyDescent="0.25">
      <c r="A194" s="1">
        <v>45818</v>
      </c>
      <c r="B194">
        <v>202.67</v>
      </c>
    </row>
    <row r="195" spans="1:2" x14ac:dyDescent="0.25">
      <c r="A195" s="1">
        <v>45819</v>
      </c>
      <c r="B195">
        <v>198.78</v>
      </c>
    </row>
    <row r="196" spans="1:2" x14ac:dyDescent="0.25">
      <c r="A196" s="1">
        <v>45820</v>
      </c>
      <c r="B196">
        <v>199.2</v>
      </c>
    </row>
    <row r="197" spans="1:2" x14ac:dyDescent="0.25">
      <c r="A197" s="1">
        <v>45821</v>
      </c>
      <c r="B197">
        <v>196.45</v>
      </c>
    </row>
    <row r="198" spans="1:2" x14ac:dyDescent="0.25">
      <c r="A198" s="1">
        <v>45824</v>
      </c>
      <c r="B198">
        <v>198.42</v>
      </c>
    </row>
    <row r="199" spans="1:2" x14ac:dyDescent="0.25">
      <c r="A199" s="1">
        <v>45825</v>
      </c>
      <c r="B199">
        <v>195.64</v>
      </c>
    </row>
    <row r="200" spans="1:2" x14ac:dyDescent="0.25">
      <c r="A200" s="1">
        <v>45826</v>
      </c>
      <c r="B200">
        <v>196.58</v>
      </c>
    </row>
    <row r="201" spans="1:2" x14ac:dyDescent="0.25">
      <c r="A201" s="1">
        <v>45828</v>
      </c>
      <c r="B201">
        <v>201</v>
      </c>
    </row>
    <row r="202" spans="1:2" x14ac:dyDescent="0.25">
      <c r="A202" s="1">
        <v>45831</v>
      </c>
      <c r="B202">
        <v>201.5</v>
      </c>
    </row>
    <row r="203" spans="1:2" x14ac:dyDescent="0.25">
      <c r="A203" s="1">
        <v>45832</v>
      </c>
      <c r="B203">
        <v>200.3</v>
      </c>
    </row>
    <row r="204" spans="1:2" x14ac:dyDescent="0.25">
      <c r="A204" s="1">
        <v>45833</v>
      </c>
      <c r="B204">
        <v>201.56</v>
      </c>
    </row>
    <row r="205" spans="1:2" x14ac:dyDescent="0.25">
      <c r="A205" s="1">
        <v>45834</v>
      </c>
      <c r="B205">
        <v>201</v>
      </c>
    </row>
    <row r="206" spans="1:2" x14ac:dyDescent="0.25">
      <c r="A206" s="1">
        <v>45835</v>
      </c>
      <c r="B206">
        <v>201.08</v>
      </c>
    </row>
    <row r="207" spans="1:2" x14ac:dyDescent="0.25">
      <c r="A207" s="1">
        <v>45838</v>
      </c>
      <c r="B207">
        <v>205.17</v>
      </c>
    </row>
    <row r="208" spans="1:2" x14ac:dyDescent="0.25">
      <c r="A208" s="1">
        <v>45839</v>
      </c>
      <c r="B208">
        <v>207.82</v>
      </c>
    </row>
    <row r="209" spans="1:2" x14ac:dyDescent="0.25">
      <c r="A209" s="1">
        <v>45840</v>
      </c>
      <c r="B209">
        <v>212.44</v>
      </c>
    </row>
    <row r="210" spans="1:2" x14ac:dyDescent="0.25">
      <c r="A210" s="1">
        <v>45841</v>
      </c>
      <c r="B210">
        <v>213.55</v>
      </c>
    </row>
    <row r="211" spans="1:2" x14ac:dyDescent="0.25">
      <c r="A211" s="1">
        <v>45845</v>
      </c>
      <c r="B211">
        <v>209.95</v>
      </c>
    </row>
    <row r="212" spans="1:2" x14ac:dyDescent="0.25">
      <c r="A212" s="1">
        <v>45846</v>
      </c>
      <c r="B212">
        <v>210.01</v>
      </c>
    </row>
    <row r="213" spans="1:2" x14ac:dyDescent="0.25">
      <c r="A213" s="1">
        <v>45847</v>
      </c>
      <c r="B213">
        <v>211.14</v>
      </c>
    </row>
    <row r="214" spans="1:2" x14ac:dyDescent="0.25">
      <c r="A214" s="1">
        <v>45848</v>
      </c>
      <c r="B214">
        <v>212.41</v>
      </c>
    </row>
    <row r="215" spans="1:2" x14ac:dyDescent="0.25">
      <c r="A215" s="1">
        <v>45849</v>
      </c>
      <c r="B215">
        <v>211.16</v>
      </c>
    </row>
    <row r="216" spans="1:2" x14ac:dyDescent="0.25">
      <c r="A216" s="1">
        <v>45852</v>
      </c>
      <c r="B216">
        <v>208.62</v>
      </c>
    </row>
    <row r="217" spans="1:2" x14ac:dyDescent="0.25">
      <c r="A217" s="1">
        <v>45853</v>
      </c>
      <c r="B217">
        <v>209.11</v>
      </c>
    </row>
    <row r="218" spans="1:2" x14ac:dyDescent="0.25">
      <c r="A218" s="1">
        <v>45854</v>
      </c>
      <c r="B218">
        <v>210.16</v>
      </c>
    </row>
    <row r="219" spans="1:2" x14ac:dyDescent="0.25">
      <c r="A219" s="1">
        <v>45855</v>
      </c>
      <c r="B219">
        <v>210.02</v>
      </c>
    </row>
    <row r="220" spans="1:2" x14ac:dyDescent="0.25">
      <c r="A220" s="1">
        <v>45856</v>
      </c>
      <c r="B220">
        <v>211.18</v>
      </c>
    </row>
    <row r="221" spans="1:2" x14ac:dyDescent="0.25">
      <c r="A221" s="1">
        <v>45859</v>
      </c>
      <c r="B221">
        <v>212.48</v>
      </c>
    </row>
    <row r="222" spans="1:2" x14ac:dyDescent="0.25">
      <c r="A222" s="1">
        <v>45860</v>
      </c>
      <c r="B222">
        <v>214.4</v>
      </c>
    </row>
    <row r="223" spans="1:2" x14ac:dyDescent="0.25">
      <c r="A223" s="1">
        <v>45861</v>
      </c>
      <c r="B223">
        <v>214.15</v>
      </c>
    </row>
    <row r="224" spans="1:2" x14ac:dyDescent="0.25">
      <c r="A224" s="1">
        <v>45862</v>
      </c>
      <c r="B224">
        <v>213.76</v>
      </c>
    </row>
    <row r="225" spans="1:2" x14ac:dyDescent="0.25">
      <c r="A225" s="1">
        <v>45863</v>
      </c>
      <c r="B225">
        <v>213.88</v>
      </c>
    </row>
    <row r="226" spans="1:2" x14ac:dyDescent="0.25">
      <c r="A226" s="1">
        <v>45866</v>
      </c>
      <c r="B226">
        <v>214.05</v>
      </c>
    </row>
    <row r="227" spans="1:2" x14ac:dyDescent="0.25">
      <c r="A227" s="1">
        <v>45867</v>
      </c>
      <c r="B227">
        <v>211.27</v>
      </c>
    </row>
    <row r="228" spans="1:2" x14ac:dyDescent="0.25">
      <c r="A228" s="1">
        <v>45868</v>
      </c>
      <c r="B228">
        <v>209.05</v>
      </c>
    </row>
    <row r="229" spans="1:2" x14ac:dyDescent="0.25">
      <c r="A229" s="1">
        <v>45869</v>
      </c>
      <c r="B229">
        <v>207.57</v>
      </c>
    </row>
    <row r="230" spans="1:2" x14ac:dyDescent="0.25">
      <c r="A230" s="1">
        <v>45870</v>
      </c>
      <c r="B230">
        <v>202.38</v>
      </c>
    </row>
    <row r="231" spans="1:2" x14ac:dyDescent="0.25">
      <c r="A231" s="1">
        <v>45873</v>
      </c>
      <c r="B231">
        <v>203.35</v>
      </c>
    </row>
    <row r="232" spans="1:2" x14ac:dyDescent="0.25">
      <c r="A232" s="1">
        <v>45874</v>
      </c>
      <c r="B232">
        <v>202.92</v>
      </c>
    </row>
    <row r="233" spans="1:2" x14ac:dyDescent="0.25">
      <c r="A233" s="1">
        <v>45875</v>
      </c>
      <c r="B233">
        <v>213.25</v>
      </c>
    </row>
    <row r="234" spans="1:2" x14ac:dyDescent="0.25">
      <c r="A234" s="1">
        <v>45876</v>
      </c>
      <c r="B234">
        <v>220.03</v>
      </c>
    </row>
    <row r="235" spans="1:2" x14ac:dyDescent="0.25">
      <c r="A235" s="1">
        <v>45877</v>
      </c>
      <c r="B235">
        <v>229.35</v>
      </c>
    </row>
    <row r="236" spans="1:2" x14ac:dyDescent="0.25">
      <c r="A236" s="1">
        <v>45880</v>
      </c>
      <c r="B236">
        <v>227.18</v>
      </c>
    </row>
    <row r="237" spans="1:2" x14ac:dyDescent="0.25">
      <c r="A237" s="1">
        <v>45881</v>
      </c>
      <c r="B237">
        <v>229.65</v>
      </c>
    </row>
    <row r="238" spans="1:2" x14ac:dyDescent="0.25">
      <c r="A238" s="1">
        <v>45882</v>
      </c>
      <c r="B238">
        <v>233.33</v>
      </c>
    </row>
    <row r="239" spans="1:2" x14ac:dyDescent="0.25">
      <c r="A239" s="1">
        <v>45883</v>
      </c>
      <c r="B239">
        <v>232.78</v>
      </c>
    </row>
    <row r="240" spans="1:2" x14ac:dyDescent="0.25">
      <c r="A240" s="1">
        <v>45884</v>
      </c>
      <c r="B240">
        <v>231.59</v>
      </c>
    </row>
    <row r="241" spans="1:2" x14ac:dyDescent="0.25">
      <c r="A241" s="1">
        <v>45887</v>
      </c>
      <c r="B241">
        <v>230.89</v>
      </c>
    </row>
    <row r="242" spans="1:2" x14ac:dyDescent="0.25">
      <c r="A242" s="1">
        <v>45888</v>
      </c>
      <c r="B242">
        <v>230.56</v>
      </c>
    </row>
    <row r="243" spans="1:2" x14ac:dyDescent="0.25">
      <c r="A243" s="1">
        <v>45889</v>
      </c>
      <c r="B243">
        <v>226.01</v>
      </c>
    </row>
    <row r="244" spans="1:2" x14ac:dyDescent="0.25">
      <c r="A244" s="1">
        <v>45890</v>
      </c>
      <c r="B244">
        <v>224.9</v>
      </c>
    </row>
    <row r="245" spans="1:2" x14ac:dyDescent="0.25">
      <c r="A245" s="1">
        <v>45891</v>
      </c>
      <c r="B245">
        <v>227.76</v>
      </c>
    </row>
    <row r="246" spans="1:2" x14ac:dyDescent="0.25">
      <c r="A246" s="1">
        <v>45894</v>
      </c>
      <c r="B246">
        <v>227.16</v>
      </c>
    </row>
    <row r="247" spans="1:2" x14ac:dyDescent="0.25">
      <c r="A247" s="1">
        <v>45895</v>
      </c>
      <c r="B247">
        <v>229.31</v>
      </c>
    </row>
    <row r="248" spans="1:2" x14ac:dyDescent="0.25">
      <c r="A248" s="1">
        <v>45896</v>
      </c>
      <c r="B248">
        <v>230.49</v>
      </c>
    </row>
    <row r="249" spans="1:2" x14ac:dyDescent="0.25">
      <c r="A249" s="1">
        <v>45897</v>
      </c>
      <c r="B249">
        <v>232.56</v>
      </c>
    </row>
    <row r="250" spans="1:2" x14ac:dyDescent="0.25">
      <c r="A250" s="1">
        <v>45898</v>
      </c>
      <c r="B250">
        <v>232.14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033C-816C-424D-B8D3-3CDD97328525}">
  <dimension ref="A1:B260"/>
  <sheetViews>
    <sheetView workbookViewId="0">
      <selection activeCell="K5" sqref="K5"/>
    </sheetView>
  </sheetViews>
  <sheetFormatPr defaultRowHeight="15" x14ac:dyDescent="0.25"/>
  <cols>
    <col min="1" max="1" width="10.710937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45537</v>
      </c>
      <c r="B2">
        <v>2499.54</v>
      </c>
    </row>
    <row r="3" spans="1:2" x14ac:dyDescent="0.25">
      <c r="A3" s="1">
        <v>45538</v>
      </c>
      <c r="B3">
        <v>2492.96</v>
      </c>
    </row>
    <row r="4" spans="1:2" x14ac:dyDescent="0.25">
      <c r="A4" s="1">
        <v>45539</v>
      </c>
      <c r="B4">
        <v>2495.65</v>
      </c>
    </row>
    <row r="5" spans="1:2" x14ac:dyDescent="0.25">
      <c r="A5" s="1">
        <v>45540</v>
      </c>
      <c r="B5">
        <v>2516.7600000000002</v>
      </c>
    </row>
    <row r="6" spans="1:2" x14ac:dyDescent="0.25">
      <c r="A6" s="1">
        <v>45541</v>
      </c>
      <c r="B6">
        <v>2495.9499999999998</v>
      </c>
    </row>
    <row r="7" spans="1:2" x14ac:dyDescent="0.25">
      <c r="A7" s="1">
        <v>45544</v>
      </c>
      <c r="B7">
        <v>2506.2199999999998</v>
      </c>
    </row>
    <row r="8" spans="1:2" x14ac:dyDescent="0.25">
      <c r="A8" s="1">
        <v>45545</v>
      </c>
      <c r="B8">
        <v>2516.65</v>
      </c>
    </row>
    <row r="9" spans="1:2" x14ac:dyDescent="0.25">
      <c r="A9" s="1">
        <v>45546</v>
      </c>
      <c r="B9">
        <v>2511.52</v>
      </c>
    </row>
    <row r="10" spans="1:2" x14ac:dyDescent="0.25">
      <c r="A10" s="1">
        <v>45547</v>
      </c>
      <c r="B10">
        <v>2558.7950000000001</v>
      </c>
    </row>
    <row r="11" spans="1:2" x14ac:dyDescent="0.25">
      <c r="A11" s="1">
        <v>45548</v>
      </c>
      <c r="B11">
        <v>2582.8449999999998</v>
      </c>
    </row>
    <row r="12" spans="1:2" x14ac:dyDescent="0.25">
      <c r="A12" s="1">
        <v>45551</v>
      </c>
      <c r="B12">
        <v>2582.5100000000002</v>
      </c>
    </row>
    <row r="13" spans="1:2" x14ac:dyDescent="0.25">
      <c r="A13" s="1">
        <v>45552</v>
      </c>
      <c r="B13">
        <v>2569.59</v>
      </c>
    </row>
    <row r="14" spans="1:2" x14ac:dyDescent="0.25">
      <c r="A14" s="1">
        <v>45553</v>
      </c>
      <c r="B14">
        <v>2559.0050000000001</v>
      </c>
    </row>
    <row r="15" spans="1:2" x14ac:dyDescent="0.25">
      <c r="A15" s="1">
        <v>45554</v>
      </c>
      <c r="B15">
        <v>2586.77</v>
      </c>
    </row>
    <row r="16" spans="1:2" x14ac:dyDescent="0.25">
      <c r="A16" s="1">
        <v>45555</v>
      </c>
      <c r="B16">
        <v>2621.17</v>
      </c>
    </row>
    <row r="17" spans="1:2" x14ac:dyDescent="0.25">
      <c r="A17" s="1">
        <v>45558</v>
      </c>
      <c r="B17">
        <v>2628.5450000000001</v>
      </c>
    </row>
    <row r="18" spans="1:2" x14ac:dyDescent="0.25">
      <c r="A18" s="1">
        <v>45559</v>
      </c>
      <c r="B18">
        <v>2657.145</v>
      </c>
    </row>
    <row r="19" spans="1:2" x14ac:dyDescent="0.25">
      <c r="A19" s="1">
        <v>45560</v>
      </c>
      <c r="B19">
        <v>2657.17</v>
      </c>
    </row>
    <row r="20" spans="1:2" x14ac:dyDescent="0.25">
      <c r="A20" s="1">
        <v>45561</v>
      </c>
      <c r="B20">
        <v>2672.45</v>
      </c>
    </row>
    <row r="21" spans="1:2" x14ac:dyDescent="0.25">
      <c r="A21" s="1">
        <v>45562</v>
      </c>
      <c r="B21">
        <v>2652.05</v>
      </c>
    </row>
    <row r="22" spans="1:2" x14ac:dyDescent="0.25">
      <c r="A22" s="1">
        <v>45565</v>
      </c>
      <c r="B22">
        <v>2634.7350000000001</v>
      </c>
    </row>
    <row r="23" spans="1:2" x14ac:dyDescent="0.25">
      <c r="A23" s="1">
        <v>45566</v>
      </c>
      <c r="B23">
        <v>2663.4349999999999</v>
      </c>
    </row>
    <row r="24" spans="1:2" x14ac:dyDescent="0.25">
      <c r="A24" s="1">
        <v>45567</v>
      </c>
      <c r="B24">
        <v>2658.81</v>
      </c>
    </row>
    <row r="25" spans="1:2" x14ac:dyDescent="0.25">
      <c r="A25" s="1">
        <v>45568</v>
      </c>
      <c r="B25">
        <v>2656.21</v>
      </c>
    </row>
    <row r="26" spans="1:2" x14ac:dyDescent="0.25">
      <c r="A26" s="1">
        <v>45569</v>
      </c>
      <c r="B26">
        <v>2651.64</v>
      </c>
    </row>
    <row r="27" spans="1:2" x14ac:dyDescent="0.25">
      <c r="A27" s="1">
        <v>45572</v>
      </c>
      <c r="B27">
        <v>2642.66</v>
      </c>
    </row>
    <row r="28" spans="1:2" x14ac:dyDescent="0.25">
      <c r="A28" s="1">
        <v>45573</v>
      </c>
      <c r="B28">
        <v>2621.9549999999999</v>
      </c>
    </row>
    <row r="29" spans="1:2" x14ac:dyDescent="0.25">
      <c r="A29" s="1">
        <v>45574</v>
      </c>
      <c r="B29">
        <v>2607.8249999999998</v>
      </c>
    </row>
    <row r="30" spans="1:2" x14ac:dyDescent="0.25">
      <c r="A30" s="1">
        <v>45575</v>
      </c>
      <c r="B30">
        <v>2630.1550000000002</v>
      </c>
    </row>
    <row r="31" spans="1:2" x14ac:dyDescent="0.25">
      <c r="A31" s="1">
        <v>45576</v>
      </c>
      <c r="B31">
        <v>2656.1950000000002</v>
      </c>
    </row>
    <row r="32" spans="1:2" x14ac:dyDescent="0.25">
      <c r="A32" s="1">
        <v>45579</v>
      </c>
      <c r="B32">
        <v>2648.62</v>
      </c>
    </row>
    <row r="33" spans="1:2" x14ac:dyDescent="0.25">
      <c r="A33" s="1">
        <v>45580</v>
      </c>
      <c r="B33">
        <v>2662.855</v>
      </c>
    </row>
    <row r="34" spans="1:2" x14ac:dyDescent="0.25">
      <c r="A34" s="1">
        <v>45581</v>
      </c>
      <c r="B34">
        <v>2673.84</v>
      </c>
    </row>
    <row r="35" spans="1:2" x14ac:dyDescent="0.25">
      <c r="A35" s="1">
        <v>45582</v>
      </c>
      <c r="B35">
        <v>2693.1</v>
      </c>
    </row>
    <row r="36" spans="1:2" x14ac:dyDescent="0.25">
      <c r="A36" s="1">
        <v>45583</v>
      </c>
      <c r="B36">
        <v>2719.83</v>
      </c>
    </row>
    <row r="37" spans="1:2" x14ac:dyDescent="0.25">
      <c r="A37" s="1">
        <v>45586</v>
      </c>
      <c r="B37">
        <v>2719.7449999999999</v>
      </c>
    </row>
    <row r="38" spans="1:2" x14ac:dyDescent="0.25">
      <c r="A38" s="1">
        <v>45587</v>
      </c>
      <c r="B38">
        <v>2749.0149999999999</v>
      </c>
    </row>
    <row r="39" spans="1:2" x14ac:dyDescent="0.25">
      <c r="A39" s="1">
        <v>45588</v>
      </c>
      <c r="B39">
        <v>2715.52</v>
      </c>
    </row>
    <row r="40" spans="1:2" x14ac:dyDescent="0.25">
      <c r="A40" s="1">
        <v>45589</v>
      </c>
      <c r="B40">
        <v>2735.9850000000001</v>
      </c>
    </row>
    <row r="41" spans="1:2" x14ac:dyDescent="0.25">
      <c r="A41" s="1">
        <v>45590</v>
      </c>
      <c r="B41">
        <v>2742.5349999999999</v>
      </c>
    </row>
    <row r="42" spans="1:2" x14ac:dyDescent="0.25">
      <c r="A42" s="1">
        <v>45593</v>
      </c>
      <c r="B42">
        <v>2742.2249999999999</v>
      </c>
    </row>
    <row r="43" spans="1:2" x14ac:dyDescent="0.25">
      <c r="A43" s="1">
        <v>45594</v>
      </c>
      <c r="B43">
        <v>2774.68</v>
      </c>
    </row>
    <row r="44" spans="1:2" x14ac:dyDescent="0.25">
      <c r="A44" s="1">
        <v>45595</v>
      </c>
      <c r="B44">
        <v>2787.59</v>
      </c>
    </row>
    <row r="45" spans="1:2" x14ac:dyDescent="0.25">
      <c r="A45" s="1">
        <v>45596</v>
      </c>
      <c r="B45">
        <v>2746.2049999999999</v>
      </c>
    </row>
    <row r="46" spans="1:2" x14ac:dyDescent="0.25">
      <c r="A46" s="1">
        <v>45597</v>
      </c>
      <c r="B46">
        <v>2736.5149999999999</v>
      </c>
    </row>
    <row r="47" spans="1:2" x14ac:dyDescent="0.25">
      <c r="A47" s="1">
        <v>45600</v>
      </c>
      <c r="B47">
        <v>2736.6849999999999</v>
      </c>
    </row>
    <row r="48" spans="1:2" x14ac:dyDescent="0.25">
      <c r="A48" s="1">
        <v>45601</v>
      </c>
      <c r="B48">
        <v>2743.9949999999999</v>
      </c>
    </row>
    <row r="49" spans="1:2" x14ac:dyDescent="0.25">
      <c r="A49" s="1">
        <v>45602</v>
      </c>
      <c r="B49">
        <v>2659.0549999999998</v>
      </c>
    </row>
    <row r="50" spans="1:2" x14ac:dyDescent="0.25">
      <c r="A50" s="1">
        <v>45603</v>
      </c>
      <c r="B50">
        <v>2706.51</v>
      </c>
    </row>
    <row r="51" spans="1:2" x14ac:dyDescent="0.25">
      <c r="A51" s="1">
        <v>45604</v>
      </c>
      <c r="B51">
        <v>2685.17</v>
      </c>
    </row>
    <row r="52" spans="1:2" x14ac:dyDescent="0.25">
      <c r="A52" s="1">
        <v>45607</v>
      </c>
      <c r="B52">
        <v>2619.54</v>
      </c>
    </row>
    <row r="53" spans="1:2" x14ac:dyDescent="0.25">
      <c r="A53" s="1">
        <v>45608</v>
      </c>
      <c r="B53">
        <v>2598.2750000000001</v>
      </c>
    </row>
    <row r="54" spans="1:2" x14ac:dyDescent="0.25">
      <c r="A54" s="1">
        <v>45609</v>
      </c>
      <c r="B54">
        <v>2572.9349999999999</v>
      </c>
    </row>
    <row r="55" spans="1:2" x14ac:dyDescent="0.25">
      <c r="A55" s="1">
        <v>45610</v>
      </c>
      <c r="B55">
        <v>2565.0500000000002</v>
      </c>
    </row>
    <row r="56" spans="1:2" x14ac:dyDescent="0.25">
      <c r="A56" s="1">
        <v>45611</v>
      </c>
      <c r="B56">
        <v>2562.33</v>
      </c>
    </row>
    <row r="57" spans="1:2" x14ac:dyDescent="0.25">
      <c r="A57" s="1">
        <v>45614</v>
      </c>
      <c r="B57">
        <v>2611.87</v>
      </c>
    </row>
    <row r="58" spans="1:2" x14ac:dyDescent="0.25">
      <c r="A58" s="1">
        <v>45615</v>
      </c>
      <c r="B58">
        <v>2632.2649999999999</v>
      </c>
    </row>
    <row r="59" spans="1:2" x14ac:dyDescent="0.25">
      <c r="A59" s="1">
        <v>45616</v>
      </c>
      <c r="B59">
        <v>2650.2649999999999</v>
      </c>
    </row>
    <row r="60" spans="1:2" x14ac:dyDescent="0.25">
      <c r="A60" s="1">
        <v>45617</v>
      </c>
      <c r="B60">
        <v>2669.665</v>
      </c>
    </row>
    <row r="61" spans="1:2" x14ac:dyDescent="0.25">
      <c r="A61" s="1">
        <v>45618</v>
      </c>
      <c r="B61">
        <v>2705.95</v>
      </c>
    </row>
    <row r="62" spans="1:2" x14ac:dyDescent="0.25">
      <c r="A62" s="1">
        <v>45621</v>
      </c>
      <c r="B62">
        <v>2625.23</v>
      </c>
    </row>
    <row r="63" spans="1:2" x14ac:dyDescent="0.25">
      <c r="A63" s="1">
        <v>45622</v>
      </c>
      <c r="B63">
        <v>2633.2249999999999</v>
      </c>
    </row>
    <row r="64" spans="1:2" x14ac:dyDescent="0.25">
      <c r="A64" s="1">
        <v>45623</v>
      </c>
      <c r="B64">
        <v>2635.9450000000002</v>
      </c>
    </row>
    <row r="65" spans="1:2" x14ac:dyDescent="0.25">
      <c r="A65" s="1">
        <v>45624</v>
      </c>
      <c r="B65">
        <v>2637.585</v>
      </c>
    </row>
    <row r="66" spans="1:2" x14ac:dyDescent="0.25">
      <c r="A66" s="1">
        <v>45625</v>
      </c>
      <c r="B66">
        <v>2650.4549999999999</v>
      </c>
    </row>
    <row r="67" spans="1:2" x14ac:dyDescent="0.25">
      <c r="A67" s="1">
        <v>45628</v>
      </c>
      <c r="B67">
        <v>2639.06</v>
      </c>
    </row>
    <row r="68" spans="1:2" x14ac:dyDescent="0.25">
      <c r="A68" s="1">
        <v>45629</v>
      </c>
      <c r="B68">
        <v>2643.665</v>
      </c>
    </row>
    <row r="69" spans="1:2" x14ac:dyDescent="0.25">
      <c r="A69" s="1">
        <v>45630</v>
      </c>
      <c r="B69">
        <v>2650.0949999999998</v>
      </c>
    </row>
    <row r="70" spans="1:2" x14ac:dyDescent="0.25">
      <c r="A70" s="1">
        <v>45631</v>
      </c>
      <c r="B70">
        <v>2631.9850000000001</v>
      </c>
    </row>
    <row r="71" spans="1:2" x14ac:dyDescent="0.25">
      <c r="A71" s="1">
        <v>45632</v>
      </c>
      <c r="B71">
        <v>2631.9850000000001</v>
      </c>
    </row>
    <row r="72" spans="1:2" x14ac:dyDescent="0.25">
      <c r="A72" s="1">
        <v>45635</v>
      </c>
      <c r="B72">
        <v>2660.395</v>
      </c>
    </row>
    <row r="73" spans="1:2" x14ac:dyDescent="0.25">
      <c r="A73" s="1">
        <v>45636</v>
      </c>
      <c r="B73">
        <v>2693.9450000000002</v>
      </c>
    </row>
    <row r="74" spans="1:2" x14ac:dyDescent="0.25">
      <c r="A74" s="1">
        <v>45637</v>
      </c>
      <c r="B74">
        <v>2718.13</v>
      </c>
    </row>
    <row r="75" spans="1:2" x14ac:dyDescent="0.25">
      <c r="A75" s="1">
        <v>45638</v>
      </c>
      <c r="B75">
        <v>2680.8649999999998</v>
      </c>
    </row>
    <row r="76" spans="1:2" x14ac:dyDescent="0.25">
      <c r="A76" s="1">
        <v>45639</v>
      </c>
      <c r="B76">
        <v>2647.72</v>
      </c>
    </row>
    <row r="77" spans="1:2" x14ac:dyDescent="0.25">
      <c r="A77" s="1">
        <v>45642</v>
      </c>
      <c r="B77">
        <v>2652.7249999999999</v>
      </c>
    </row>
    <row r="78" spans="1:2" x14ac:dyDescent="0.25">
      <c r="A78" s="1">
        <v>45643</v>
      </c>
      <c r="B78">
        <v>2646.63</v>
      </c>
    </row>
    <row r="79" spans="1:2" x14ac:dyDescent="0.25">
      <c r="A79" s="1">
        <v>45644</v>
      </c>
      <c r="B79">
        <v>2585.34</v>
      </c>
    </row>
    <row r="80" spans="1:2" x14ac:dyDescent="0.25">
      <c r="A80" s="1">
        <v>45645</v>
      </c>
      <c r="B80">
        <v>2594.2849999999999</v>
      </c>
    </row>
    <row r="81" spans="1:2" x14ac:dyDescent="0.25">
      <c r="A81" s="1">
        <v>45646</v>
      </c>
      <c r="B81">
        <v>2623.09</v>
      </c>
    </row>
    <row r="82" spans="1:2" x14ac:dyDescent="0.25">
      <c r="A82" s="1">
        <v>45649</v>
      </c>
      <c r="B82">
        <v>2612.9450000000002</v>
      </c>
    </row>
    <row r="83" spans="1:2" x14ac:dyDescent="0.25">
      <c r="A83" s="1">
        <v>45650</v>
      </c>
      <c r="B83">
        <v>2616.1799999999998</v>
      </c>
    </row>
    <row r="84" spans="1:2" x14ac:dyDescent="0.25">
      <c r="A84" s="1">
        <v>45652</v>
      </c>
      <c r="B84">
        <v>2633.7950000000001</v>
      </c>
    </row>
    <row r="85" spans="1:2" x14ac:dyDescent="0.25">
      <c r="A85" s="1">
        <v>45653</v>
      </c>
      <c r="B85">
        <v>2615.5549999999998</v>
      </c>
    </row>
    <row r="86" spans="1:2" x14ac:dyDescent="0.25">
      <c r="A86" s="1">
        <v>45656</v>
      </c>
      <c r="B86">
        <v>2605.9650000000001</v>
      </c>
    </row>
    <row r="87" spans="1:2" x14ac:dyDescent="0.25">
      <c r="A87" s="1">
        <v>45657</v>
      </c>
      <c r="B87">
        <v>2624.585</v>
      </c>
    </row>
    <row r="88" spans="1:2" x14ac:dyDescent="0.25">
      <c r="A88" s="1">
        <v>45659</v>
      </c>
      <c r="B88">
        <v>2658.01</v>
      </c>
    </row>
    <row r="89" spans="1:2" x14ac:dyDescent="0.25">
      <c r="A89" s="1">
        <v>45660</v>
      </c>
      <c r="B89">
        <v>2638.26</v>
      </c>
    </row>
    <row r="90" spans="1:2" x14ac:dyDescent="0.25">
      <c r="A90" s="1">
        <v>45663</v>
      </c>
      <c r="B90">
        <v>2636.085</v>
      </c>
    </row>
    <row r="91" spans="1:2" x14ac:dyDescent="0.25">
      <c r="A91" s="1">
        <v>45664</v>
      </c>
      <c r="B91">
        <v>2648.7350000000001</v>
      </c>
    </row>
    <row r="92" spans="1:2" x14ac:dyDescent="0.25">
      <c r="A92" s="1">
        <v>45665</v>
      </c>
      <c r="B92">
        <v>2662.1</v>
      </c>
    </row>
    <row r="93" spans="1:2" x14ac:dyDescent="0.25">
      <c r="A93" s="1">
        <v>45666</v>
      </c>
      <c r="B93">
        <v>2670.36</v>
      </c>
    </row>
    <row r="94" spans="1:2" x14ac:dyDescent="0.25">
      <c r="A94" s="1">
        <v>45667</v>
      </c>
      <c r="B94">
        <v>2690.62</v>
      </c>
    </row>
    <row r="95" spans="1:2" x14ac:dyDescent="0.25">
      <c r="A95" s="1">
        <v>45670</v>
      </c>
      <c r="B95">
        <v>2663.0450000000001</v>
      </c>
    </row>
    <row r="96" spans="1:2" x14ac:dyDescent="0.25">
      <c r="A96" s="1">
        <v>45671</v>
      </c>
      <c r="B96">
        <v>2677.36</v>
      </c>
    </row>
    <row r="97" spans="1:2" x14ac:dyDescent="0.25">
      <c r="A97" s="1">
        <v>45672</v>
      </c>
      <c r="B97">
        <v>2696.5250000000001</v>
      </c>
    </row>
    <row r="98" spans="1:2" x14ac:dyDescent="0.25">
      <c r="A98" s="1">
        <v>45673</v>
      </c>
      <c r="B98">
        <v>2714.6849999999999</v>
      </c>
    </row>
    <row r="99" spans="1:2" x14ac:dyDescent="0.25">
      <c r="A99" s="1">
        <v>45674</v>
      </c>
      <c r="B99">
        <v>2700.8649999999998</v>
      </c>
    </row>
    <row r="100" spans="1:2" x14ac:dyDescent="0.25">
      <c r="A100" s="1">
        <v>45677</v>
      </c>
      <c r="B100">
        <v>2706.4250000000002</v>
      </c>
    </row>
    <row r="101" spans="1:2" x14ac:dyDescent="0.25">
      <c r="A101" s="1">
        <v>45678</v>
      </c>
      <c r="B101">
        <v>2744.81</v>
      </c>
    </row>
    <row r="102" spans="1:2" x14ac:dyDescent="0.25">
      <c r="A102" s="1">
        <v>45679</v>
      </c>
      <c r="B102">
        <v>2756.3049999999998</v>
      </c>
    </row>
    <row r="103" spans="1:2" x14ac:dyDescent="0.25">
      <c r="A103" s="1">
        <v>45680</v>
      </c>
      <c r="B103">
        <v>2754.8850000000002</v>
      </c>
    </row>
    <row r="104" spans="1:2" x14ac:dyDescent="0.25">
      <c r="A104" s="1">
        <v>45681</v>
      </c>
      <c r="B104">
        <v>2771.105</v>
      </c>
    </row>
    <row r="105" spans="1:2" x14ac:dyDescent="0.25">
      <c r="A105" s="1">
        <v>45684</v>
      </c>
      <c r="B105">
        <v>2740.93</v>
      </c>
    </row>
    <row r="106" spans="1:2" x14ac:dyDescent="0.25">
      <c r="A106" s="1">
        <v>45685</v>
      </c>
      <c r="B106">
        <v>2763.89</v>
      </c>
    </row>
    <row r="107" spans="1:2" x14ac:dyDescent="0.25">
      <c r="A107" s="1">
        <v>45686</v>
      </c>
      <c r="B107">
        <v>2759.62</v>
      </c>
    </row>
    <row r="108" spans="1:2" x14ac:dyDescent="0.25">
      <c r="A108" s="1">
        <v>45687</v>
      </c>
      <c r="B108">
        <v>2794.1950000000002</v>
      </c>
    </row>
    <row r="109" spans="1:2" x14ac:dyDescent="0.25">
      <c r="A109" s="1">
        <v>45688</v>
      </c>
      <c r="B109">
        <v>2801.28</v>
      </c>
    </row>
    <row r="110" spans="1:2" x14ac:dyDescent="0.25">
      <c r="A110" s="1">
        <v>45691</v>
      </c>
      <c r="B110">
        <v>2815</v>
      </c>
    </row>
    <row r="111" spans="1:2" x14ac:dyDescent="0.25">
      <c r="A111" s="1">
        <v>45692</v>
      </c>
      <c r="B111">
        <v>2842.58</v>
      </c>
    </row>
    <row r="112" spans="1:2" x14ac:dyDescent="0.25">
      <c r="A112" s="1">
        <v>45693</v>
      </c>
      <c r="B112">
        <v>2866.67</v>
      </c>
    </row>
    <row r="113" spans="1:2" x14ac:dyDescent="0.25">
      <c r="A113" s="1">
        <v>45694</v>
      </c>
      <c r="B113">
        <v>2856.0349999999999</v>
      </c>
    </row>
    <row r="114" spans="1:2" x14ac:dyDescent="0.25">
      <c r="A114" s="1">
        <v>45695</v>
      </c>
      <c r="B114">
        <v>2860.6550000000002</v>
      </c>
    </row>
    <row r="115" spans="1:2" x14ac:dyDescent="0.25">
      <c r="A115" s="1">
        <v>45698</v>
      </c>
      <c r="B115">
        <v>2908.0450000000001</v>
      </c>
    </row>
    <row r="116" spans="1:2" x14ac:dyDescent="0.25">
      <c r="A116" s="1">
        <v>45699</v>
      </c>
      <c r="B116">
        <v>2897.58</v>
      </c>
    </row>
    <row r="117" spans="1:2" x14ac:dyDescent="0.25">
      <c r="A117" s="1">
        <v>45700</v>
      </c>
      <c r="B117">
        <v>2903.91</v>
      </c>
    </row>
    <row r="118" spans="1:2" x14ac:dyDescent="0.25">
      <c r="A118" s="1">
        <v>45701</v>
      </c>
      <c r="B118">
        <v>2928.14</v>
      </c>
    </row>
    <row r="119" spans="1:2" x14ac:dyDescent="0.25">
      <c r="A119" s="1">
        <v>45702</v>
      </c>
      <c r="B119">
        <v>2885.16</v>
      </c>
    </row>
    <row r="120" spans="1:2" x14ac:dyDescent="0.25">
      <c r="A120" s="1">
        <v>45705</v>
      </c>
      <c r="B120">
        <v>2899.2649999999999</v>
      </c>
    </row>
    <row r="121" spans="1:2" x14ac:dyDescent="0.25">
      <c r="A121" s="1">
        <v>45706</v>
      </c>
      <c r="B121">
        <v>2935.29</v>
      </c>
    </row>
    <row r="122" spans="1:2" x14ac:dyDescent="0.25">
      <c r="A122" s="1">
        <v>45707</v>
      </c>
      <c r="B122">
        <v>2932.94</v>
      </c>
    </row>
    <row r="123" spans="1:2" x14ac:dyDescent="0.25">
      <c r="A123" s="1">
        <v>45708</v>
      </c>
      <c r="B123">
        <v>2939.6750000000002</v>
      </c>
    </row>
    <row r="124" spans="1:2" x14ac:dyDescent="0.25">
      <c r="A124" s="1">
        <v>45709</v>
      </c>
      <c r="B124">
        <v>2934.92</v>
      </c>
    </row>
    <row r="125" spans="1:2" x14ac:dyDescent="0.25">
      <c r="A125" s="1">
        <v>45712</v>
      </c>
      <c r="B125">
        <v>2952.76</v>
      </c>
    </row>
    <row r="126" spans="1:2" x14ac:dyDescent="0.25">
      <c r="A126" s="1">
        <v>45713</v>
      </c>
      <c r="B126">
        <v>2914.9949999999999</v>
      </c>
    </row>
    <row r="127" spans="1:2" x14ac:dyDescent="0.25">
      <c r="A127" s="1">
        <v>45714</v>
      </c>
      <c r="B127">
        <v>2916.38</v>
      </c>
    </row>
    <row r="128" spans="1:2" x14ac:dyDescent="0.25">
      <c r="A128" s="1">
        <v>45715</v>
      </c>
      <c r="B128">
        <v>2877.07</v>
      </c>
    </row>
    <row r="129" spans="1:2" x14ac:dyDescent="0.25">
      <c r="A129" s="1">
        <v>45716</v>
      </c>
      <c r="B129">
        <v>2854.9450000000002</v>
      </c>
    </row>
    <row r="130" spans="1:2" x14ac:dyDescent="0.25">
      <c r="A130" s="1">
        <v>45719</v>
      </c>
      <c r="B130">
        <v>2892.82</v>
      </c>
    </row>
    <row r="131" spans="1:2" x14ac:dyDescent="0.25">
      <c r="A131" s="1">
        <v>45720</v>
      </c>
      <c r="B131">
        <v>2917.99</v>
      </c>
    </row>
    <row r="132" spans="1:2" x14ac:dyDescent="0.25">
      <c r="A132" s="1">
        <v>45721</v>
      </c>
      <c r="B132">
        <v>2919.17</v>
      </c>
    </row>
    <row r="133" spans="1:2" x14ac:dyDescent="0.25">
      <c r="A133" s="1">
        <v>45722</v>
      </c>
      <c r="B133">
        <v>2911.14</v>
      </c>
    </row>
    <row r="134" spans="1:2" x14ac:dyDescent="0.25">
      <c r="A134" s="1">
        <v>45723</v>
      </c>
      <c r="B134">
        <v>2909.36</v>
      </c>
    </row>
    <row r="135" spans="1:2" x14ac:dyDescent="0.25">
      <c r="A135" s="1">
        <v>45726</v>
      </c>
      <c r="B135">
        <v>2884.98</v>
      </c>
    </row>
    <row r="136" spans="1:2" x14ac:dyDescent="0.25">
      <c r="A136" s="1">
        <v>45727</v>
      </c>
      <c r="B136">
        <v>2917.51</v>
      </c>
    </row>
    <row r="137" spans="1:2" x14ac:dyDescent="0.25">
      <c r="A137" s="1">
        <v>45728</v>
      </c>
      <c r="B137">
        <v>2938.16</v>
      </c>
    </row>
    <row r="138" spans="1:2" x14ac:dyDescent="0.25">
      <c r="A138" s="1">
        <v>45729</v>
      </c>
      <c r="B138">
        <v>2987.3249999999998</v>
      </c>
    </row>
    <row r="139" spans="1:2" x14ac:dyDescent="0.25">
      <c r="A139" s="1">
        <v>45730</v>
      </c>
      <c r="B139">
        <v>2985.0450000000001</v>
      </c>
    </row>
    <row r="140" spans="1:2" x14ac:dyDescent="0.25">
      <c r="A140" s="1">
        <v>45733</v>
      </c>
      <c r="B140">
        <v>3000.2849999999999</v>
      </c>
    </row>
    <row r="141" spans="1:2" x14ac:dyDescent="0.25">
      <c r="A141" s="1">
        <v>45734</v>
      </c>
      <c r="B141">
        <v>3034.55</v>
      </c>
    </row>
    <row r="142" spans="1:2" x14ac:dyDescent="0.25">
      <c r="A142" s="1">
        <v>45735</v>
      </c>
      <c r="B142">
        <v>3050.21</v>
      </c>
    </row>
    <row r="143" spans="1:2" x14ac:dyDescent="0.25">
      <c r="A143" s="1">
        <v>45736</v>
      </c>
      <c r="B143">
        <v>3045.81</v>
      </c>
    </row>
    <row r="144" spans="1:2" x14ac:dyDescent="0.25">
      <c r="A144" s="1">
        <v>45737</v>
      </c>
      <c r="B144">
        <v>3023.84</v>
      </c>
    </row>
    <row r="145" spans="1:2" x14ac:dyDescent="0.25">
      <c r="A145" s="1">
        <v>45740</v>
      </c>
      <c r="B145">
        <v>3011.56</v>
      </c>
    </row>
    <row r="146" spans="1:2" x14ac:dyDescent="0.25">
      <c r="A146" s="1">
        <v>45741</v>
      </c>
      <c r="B146">
        <v>3021.42</v>
      </c>
    </row>
    <row r="147" spans="1:2" x14ac:dyDescent="0.25">
      <c r="A147" s="1">
        <v>45742</v>
      </c>
      <c r="B147">
        <v>3019.32</v>
      </c>
    </row>
    <row r="148" spans="1:2" x14ac:dyDescent="0.25">
      <c r="A148" s="1">
        <v>45743</v>
      </c>
      <c r="B148">
        <v>3055.22</v>
      </c>
    </row>
    <row r="149" spans="1:2" x14ac:dyDescent="0.25">
      <c r="A149" s="1">
        <v>45744</v>
      </c>
      <c r="B149">
        <v>3085.25</v>
      </c>
    </row>
    <row r="150" spans="1:2" x14ac:dyDescent="0.25">
      <c r="A150" s="1">
        <v>45747</v>
      </c>
      <c r="B150">
        <v>3123.2750000000001</v>
      </c>
    </row>
    <row r="151" spans="1:2" x14ac:dyDescent="0.25">
      <c r="A151" s="1">
        <v>45748</v>
      </c>
      <c r="B151">
        <v>3114.36</v>
      </c>
    </row>
    <row r="152" spans="1:2" x14ac:dyDescent="0.25">
      <c r="A152" s="1">
        <v>45749</v>
      </c>
      <c r="B152">
        <v>3135.5650000000001</v>
      </c>
    </row>
    <row r="153" spans="1:2" x14ac:dyDescent="0.25">
      <c r="A153" s="1">
        <v>45750</v>
      </c>
      <c r="B153">
        <v>3114.7350000000001</v>
      </c>
    </row>
    <row r="154" spans="1:2" x14ac:dyDescent="0.25">
      <c r="A154" s="1">
        <v>45751</v>
      </c>
      <c r="B154">
        <v>3036.3850000000002</v>
      </c>
    </row>
    <row r="155" spans="1:2" x14ac:dyDescent="0.25">
      <c r="A155" s="1">
        <v>45754</v>
      </c>
      <c r="B155">
        <v>2983.2350000000001</v>
      </c>
    </row>
    <row r="156" spans="1:2" x14ac:dyDescent="0.25">
      <c r="A156" s="1">
        <v>45755</v>
      </c>
      <c r="B156">
        <v>2982.835</v>
      </c>
    </row>
    <row r="157" spans="1:2" x14ac:dyDescent="0.25">
      <c r="A157" s="1">
        <v>45756</v>
      </c>
      <c r="B157">
        <v>3082.94</v>
      </c>
    </row>
    <row r="158" spans="1:2" x14ac:dyDescent="0.25">
      <c r="A158" s="1">
        <v>45757</v>
      </c>
      <c r="B158">
        <v>3175.605</v>
      </c>
    </row>
    <row r="159" spans="1:2" x14ac:dyDescent="0.25">
      <c r="A159" s="1">
        <v>45758</v>
      </c>
      <c r="B159">
        <v>3230.98</v>
      </c>
    </row>
    <row r="160" spans="1:2" x14ac:dyDescent="0.25">
      <c r="A160" s="1">
        <v>45761</v>
      </c>
      <c r="B160">
        <v>3210.7049999999999</v>
      </c>
    </row>
    <row r="161" spans="1:2" x14ac:dyDescent="0.25">
      <c r="A161" s="1">
        <v>45762</v>
      </c>
      <c r="B161">
        <v>3230.0650000000001</v>
      </c>
    </row>
    <row r="162" spans="1:2" x14ac:dyDescent="0.25">
      <c r="A162" s="1">
        <v>45763</v>
      </c>
      <c r="B162">
        <v>3343.0549999999998</v>
      </c>
    </row>
    <row r="163" spans="1:2" x14ac:dyDescent="0.25">
      <c r="A163" s="1">
        <v>45764</v>
      </c>
      <c r="B163">
        <v>3327.3649999999998</v>
      </c>
    </row>
    <row r="164" spans="1:2" x14ac:dyDescent="0.25">
      <c r="A164" s="1">
        <v>45768</v>
      </c>
      <c r="B164">
        <v>3424.4050000000002</v>
      </c>
    </row>
    <row r="165" spans="1:2" x14ac:dyDescent="0.25">
      <c r="A165" s="1">
        <v>45769</v>
      </c>
      <c r="B165">
        <v>3381.16</v>
      </c>
    </row>
    <row r="166" spans="1:2" x14ac:dyDescent="0.25">
      <c r="A166" s="1">
        <v>45770</v>
      </c>
      <c r="B166">
        <v>3288.33</v>
      </c>
    </row>
    <row r="167" spans="1:2" x14ac:dyDescent="0.25">
      <c r="A167" s="1">
        <v>45771</v>
      </c>
      <c r="B167">
        <v>3349.5949999999998</v>
      </c>
    </row>
    <row r="168" spans="1:2" x14ac:dyDescent="0.25">
      <c r="A168" s="1">
        <v>45772</v>
      </c>
      <c r="B168">
        <v>3304.9850000000001</v>
      </c>
    </row>
    <row r="169" spans="1:2" x14ac:dyDescent="0.25">
      <c r="A169" s="1">
        <v>45775</v>
      </c>
      <c r="B169">
        <v>3343.8850000000002</v>
      </c>
    </row>
    <row r="170" spans="1:2" x14ac:dyDescent="0.25">
      <c r="A170" s="1">
        <v>45776</v>
      </c>
      <c r="B170">
        <v>3317.2449999999999</v>
      </c>
    </row>
    <row r="171" spans="1:2" x14ac:dyDescent="0.25">
      <c r="A171" s="1">
        <v>45777</v>
      </c>
      <c r="B171">
        <v>3288.4</v>
      </c>
    </row>
    <row r="172" spans="1:2" x14ac:dyDescent="0.25">
      <c r="A172" s="1">
        <v>45778</v>
      </c>
      <c r="B172">
        <v>3238.95</v>
      </c>
    </row>
    <row r="173" spans="1:2" x14ac:dyDescent="0.25">
      <c r="A173" s="1">
        <v>45779</v>
      </c>
      <c r="B173">
        <v>3233.67</v>
      </c>
    </row>
    <row r="174" spans="1:2" x14ac:dyDescent="0.25">
      <c r="A174" s="1">
        <v>45782</v>
      </c>
      <c r="B174">
        <v>3333.915</v>
      </c>
    </row>
    <row r="175" spans="1:2" x14ac:dyDescent="0.25">
      <c r="A175" s="1">
        <v>45783</v>
      </c>
      <c r="B175">
        <v>3431.7649999999999</v>
      </c>
    </row>
    <row r="176" spans="1:2" x14ac:dyDescent="0.25">
      <c r="A176" s="1">
        <v>45784</v>
      </c>
      <c r="B176">
        <v>3364.4850000000001</v>
      </c>
    </row>
    <row r="177" spans="1:2" x14ac:dyDescent="0.25">
      <c r="A177" s="1">
        <v>45785</v>
      </c>
      <c r="B177">
        <v>3305.51</v>
      </c>
    </row>
    <row r="178" spans="1:2" x14ac:dyDescent="0.25">
      <c r="A178" s="1">
        <v>45786</v>
      </c>
      <c r="B178">
        <v>3328.9450000000002</v>
      </c>
    </row>
    <row r="179" spans="1:2" x14ac:dyDescent="0.25">
      <c r="A179" s="1">
        <v>45789</v>
      </c>
      <c r="B179">
        <v>3235.915</v>
      </c>
    </row>
    <row r="180" spans="1:2" x14ac:dyDescent="0.25">
      <c r="A180" s="1">
        <v>45790</v>
      </c>
      <c r="B180">
        <v>3250.2249999999999</v>
      </c>
    </row>
    <row r="181" spans="1:2" x14ac:dyDescent="0.25">
      <c r="A181" s="1">
        <v>45791</v>
      </c>
      <c r="B181">
        <v>3177.53</v>
      </c>
    </row>
    <row r="182" spans="1:2" x14ac:dyDescent="0.25">
      <c r="A182" s="1">
        <v>45792</v>
      </c>
      <c r="B182">
        <v>3239.83</v>
      </c>
    </row>
    <row r="183" spans="1:2" x14ac:dyDescent="0.25">
      <c r="A183" s="1">
        <v>45793</v>
      </c>
      <c r="B183">
        <v>3192.46</v>
      </c>
    </row>
    <row r="184" spans="1:2" x14ac:dyDescent="0.25">
      <c r="A184" s="1">
        <v>45796</v>
      </c>
      <c r="B184">
        <v>3229.7550000000001</v>
      </c>
    </row>
    <row r="185" spans="1:2" x14ac:dyDescent="0.25">
      <c r="A185" s="1">
        <v>45797</v>
      </c>
      <c r="B185">
        <v>3289.9850000000001</v>
      </c>
    </row>
    <row r="186" spans="1:2" x14ac:dyDescent="0.25">
      <c r="A186" s="1">
        <v>45798</v>
      </c>
      <c r="B186">
        <v>3315.43</v>
      </c>
    </row>
    <row r="187" spans="1:2" x14ac:dyDescent="0.25">
      <c r="A187" s="1">
        <v>45799</v>
      </c>
      <c r="B187">
        <v>3294.7449999999999</v>
      </c>
    </row>
    <row r="188" spans="1:2" x14ac:dyDescent="0.25">
      <c r="A188" s="1">
        <v>45800</v>
      </c>
      <c r="B188">
        <v>3360.91</v>
      </c>
    </row>
    <row r="189" spans="1:2" x14ac:dyDescent="0.25">
      <c r="A189" s="1">
        <v>45803</v>
      </c>
      <c r="B189">
        <v>3342.25</v>
      </c>
    </row>
    <row r="190" spans="1:2" x14ac:dyDescent="0.25">
      <c r="A190" s="1">
        <v>45804</v>
      </c>
      <c r="B190">
        <v>3300.7049999999999</v>
      </c>
    </row>
    <row r="191" spans="1:2" x14ac:dyDescent="0.25">
      <c r="A191" s="1">
        <v>45805</v>
      </c>
      <c r="B191">
        <v>3287.5250000000001</v>
      </c>
    </row>
    <row r="192" spans="1:2" x14ac:dyDescent="0.25">
      <c r="A192" s="1">
        <v>45806</v>
      </c>
      <c r="B192">
        <v>3317.72</v>
      </c>
    </row>
    <row r="193" spans="1:2" x14ac:dyDescent="0.25">
      <c r="A193" s="1">
        <v>45807</v>
      </c>
      <c r="B193">
        <v>3294.895</v>
      </c>
    </row>
    <row r="194" spans="1:2" x14ac:dyDescent="0.25">
      <c r="A194" s="1">
        <v>45810</v>
      </c>
      <c r="B194">
        <v>3381.62</v>
      </c>
    </row>
    <row r="195" spans="1:2" x14ac:dyDescent="0.25">
      <c r="A195" s="1">
        <v>45811</v>
      </c>
      <c r="B195">
        <v>3353.45</v>
      </c>
    </row>
    <row r="196" spans="1:2" x14ac:dyDescent="0.25">
      <c r="A196" s="1">
        <v>45812</v>
      </c>
      <c r="B196">
        <v>3372.6950000000002</v>
      </c>
    </row>
    <row r="197" spans="1:2" x14ac:dyDescent="0.25">
      <c r="A197" s="1">
        <v>45813</v>
      </c>
      <c r="B197">
        <v>3352.82</v>
      </c>
    </row>
    <row r="198" spans="1:2" x14ac:dyDescent="0.25">
      <c r="A198" s="1">
        <v>45814</v>
      </c>
      <c r="B198">
        <v>3312.4349999999999</v>
      </c>
    </row>
    <row r="199" spans="1:2" x14ac:dyDescent="0.25">
      <c r="A199" s="1">
        <v>45817</v>
      </c>
      <c r="B199">
        <v>3325.665</v>
      </c>
    </row>
    <row r="200" spans="1:2" x14ac:dyDescent="0.25">
      <c r="A200" s="1">
        <v>45818</v>
      </c>
      <c r="B200">
        <v>3323.2249999999999</v>
      </c>
    </row>
    <row r="201" spans="1:2" x14ac:dyDescent="0.25">
      <c r="A201" s="1">
        <v>45819</v>
      </c>
      <c r="B201">
        <v>3355.0749999999998</v>
      </c>
    </row>
    <row r="202" spans="1:2" x14ac:dyDescent="0.25">
      <c r="A202" s="1">
        <v>45820</v>
      </c>
      <c r="B202">
        <v>3385.88</v>
      </c>
    </row>
    <row r="203" spans="1:2" x14ac:dyDescent="0.25">
      <c r="A203" s="1">
        <v>45821</v>
      </c>
      <c r="B203">
        <v>3432.53</v>
      </c>
    </row>
    <row r="204" spans="1:2" x14ac:dyDescent="0.25">
      <c r="A204" s="1">
        <v>45824</v>
      </c>
      <c r="B204">
        <v>3385.24</v>
      </c>
    </row>
    <row r="205" spans="1:2" x14ac:dyDescent="0.25">
      <c r="A205" s="1">
        <v>45825</v>
      </c>
      <c r="B205">
        <v>3388.63</v>
      </c>
    </row>
    <row r="206" spans="1:2" x14ac:dyDescent="0.25">
      <c r="A206" s="1">
        <v>45826</v>
      </c>
      <c r="B206">
        <v>3369.41</v>
      </c>
    </row>
    <row r="207" spans="1:2" x14ac:dyDescent="0.25">
      <c r="A207" s="1">
        <v>45827</v>
      </c>
      <c r="B207">
        <v>3370.625</v>
      </c>
    </row>
    <row r="208" spans="1:2" x14ac:dyDescent="0.25">
      <c r="A208" s="1">
        <v>45828</v>
      </c>
      <c r="B208">
        <v>3365.4650000000001</v>
      </c>
    </row>
    <row r="209" spans="1:2" x14ac:dyDescent="0.25">
      <c r="A209" s="1">
        <v>45831</v>
      </c>
      <c r="B209">
        <v>3368.7550000000001</v>
      </c>
    </row>
    <row r="210" spans="1:2" x14ac:dyDescent="0.25">
      <c r="A210" s="1">
        <v>45832</v>
      </c>
      <c r="B210">
        <v>3324.0349999999999</v>
      </c>
    </row>
    <row r="211" spans="1:2" x14ac:dyDescent="0.25">
      <c r="A211" s="1">
        <v>45833</v>
      </c>
      <c r="B211">
        <v>3332.2950000000001</v>
      </c>
    </row>
    <row r="212" spans="1:2" x14ac:dyDescent="0.25">
      <c r="A212" s="1">
        <v>45834</v>
      </c>
      <c r="B212">
        <v>3327.9050000000002</v>
      </c>
    </row>
    <row r="213" spans="1:2" x14ac:dyDescent="0.25">
      <c r="A213" s="1">
        <v>45835</v>
      </c>
      <c r="B213">
        <v>3271.1350000000002</v>
      </c>
    </row>
    <row r="214" spans="1:2" x14ac:dyDescent="0.25">
      <c r="A214" s="1">
        <v>45838</v>
      </c>
      <c r="B214">
        <v>3303.05</v>
      </c>
    </row>
    <row r="215" spans="1:2" x14ac:dyDescent="0.25">
      <c r="A215" s="1">
        <v>45839</v>
      </c>
      <c r="B215">
        <v>3338.5250000000001</v>
      </c>
    </row>
    <row r="216" spans="1:2" x14ac:dyDescent="0.25">
      <c r="A216" s="1">
        <v>45840</v>
      </c>
      <c r="B216">
        <v>3357.6750000000002</v>
      </c>
    </row>
    <row r="217" spans="1:2" x14ac:dyDescent="0.25">
      <c r="A217" s="1">
        <v>45841</v>
      </c>
      <c r="B217">
        <v>3326.105</v>
      </c>
    </row>
    <row r="218" spans="1:2" x14ac:dyDescent="0.25">
      <c r="A218" s="1">
        <v>45842</v>
      </c>
      <c r="B218">
        <v>3337.3449999999998</v>
      </c>
    </row>
    <row r="219" spans="1:2" x14ac:dyDescent="0.25">
      <c r="A219" s="1">
        <v>45845</v>
      </c>
      <c r="B219">
        <v>3336.9650000000001</v>
      </c>
    </row>
    <row r="220" spans="1:2" x14ac:dyDescent="0.25">
      <c r="A220" s="1">
        <v>45846</v>
      </c>
      <c r="B220">
        <v>3301.605</v>
      </c>
    </row>
    <row r="221" spans="1:2" x14ac:dyDescent="0.25">
      <c r="A221" s="1">
        <v>45847</v>
      </c>
      <c r="B221">
        <v>3313.6849999999999</v>
      </c>
    </row>
    <row r="222" spans="1:2" x14ac:dyDescent="0.25">
      <c r="A222" s="1">
        <v>45848</v>
      </c>
      <c r="B222">
        <v>3324.0450000000001</v>
      </c>
    </row>
    <row r="223" spans="1:2" x14ac:dyDescent="0.25">
      <c r="A223" s="1">
        <v>45849</v>
      </c>
      <c r="B223">
        <v>3356.4450000000002</v>
      </c>
    </row>
    <row r="224" spans="1:2" x14ac:dyDescent="0.25">
      <c r="A224" s="1">
        <v>45852</v>
      </c>
      <c r="B224">
        <v>3343.5050000000001</v>
      </c>
    </row>
    <row r="225" spans="1:2" x14ac:dyDescent="0.25">
      <c r="A225" s="1">
        <v>45853</v>
      </c>
      <c r="B225">
        <v>3323.9850000000001</v>
      </c>
    </row>
    <row r="226" spans="1:2" x14ac:dyDescent="0.25">
      <c r="A226" s="1">
        <v>45854</v>
      </c>
      <c r="B226">
        <v>3347.5749999999998</v>
      </c>
    </row>
    <row r="227" spans="1:2" x14ac:dyDescent="0.25">
      <c r="A227" s="1">
        <v>45855</v>
      </c>
      <c r="B227">
        <v>3339.2049999999999</v>
      </c>
    </row>
    <row r="228" spans="1:2" x14ac:dyDescent="0.25">
      <c r="A228" s="1">
        <v>45856</v>
      </c>
      <c r="B228">
        <v>3348.2950000000001</v>
      </c>
    </row>
    <row r="229" spans="1:2" x14ac:dyDescent="0.25">
      <c r="A229" s="1">
        <v>45859</v>
      </c>
      <c r="B229">
        <v>3397.1350000000002</v>
      </c>
    </row>
    <row r="230" spans="1:2" x14ac:dyDescent="0.25">
      <c r="A230" s="1">
        <v>45860</v>
      </c>
      <c r="B230">
        <v>3431.7449999999999</v>
      </c>
    </row>
    <row r="231" spans="1:2" x14ac:dyDescent="0.25">
      <c r="A231" s="1">
        <v>45861</v>
      </c>
      <c r="B231">
        <v>3387.2649999999999</v>
      </c>
    </row>
    <row r="232" spans="1:2" x14ac:dyDescent="0.25">
      <c r="A232" s="1">
        <v>45862</v>
      </c>
      <c r="B232">
        <v>3368.625</v>
      </c>
    </row>
    <row r="233" spans="1:2" x14ac:dyDescent="0.25">
      <c r="A233" s="1">
        <v>45863</v>
      </c>
      <c r="B233">
        <v>3337.5349999999999</v>
      </c>
    </row>
    <row r="234" spans="1:2" x14ac:dyDescent="0.25">
      <c r="A234" s="1">
        <v>45866</v>
      </c>
      <c r="B234">
        <v>3314.625</v>
      </c>
    </row>
    <row r="235" spans="1:2" x14ac:dyDescent="0.25">
      <c r="A235" s="1">
        <v>45867</v>
      </c>
      <c r="B235">
        <v>3326.6149999999998</v>
      </c>
    </row>
    <row r="236" spans="1:2" x14ac:dyDescent="0.25">
      <c r="A236" s="1">
        <v>45868</v>
      </c>
      <c r="B236">
        <v>3275.52</v>
      </c>
    </row>
    <row r="237" spans="1:2" x14ac:dyDescent="0.25">
      <c r="A237" s="1">
        <v>45869</v>
      </c>
      <c r="B237">
        <v>3289.9850000000001</v>
      </c>
    </row>
    <row r="238" spans="1:2" x14ac:dyDescent="0.25">
      <c r="A238" s="1">
        <v>45870</v>
      </c>
      <c r="B238">
        <v>3357.0949999999998</v>
      </c>
    </row>
    <row r="239" spans="1:2" x14ac:dyDescent="0.25">
      <c r="A239" s="1">
        <v>45873</v>
      </c>
      <c r="B239">
        <v>3373.7049999999999</v>
      </c>
    </row>
    <row r="240" spans="1:2" x14ac:dyDescent="0.25">
      <c r="A240" s="1">
        <v>45874</v>
      </c>
      <c r="B240">
        <v>3380.895</v>
      </c>
    </row>
    <row r="241" spans="1:2" x14ac:dyDescent="0.25">
      <c r="A241" s="1">
        <v>45875</v>
      </c>
      <c r="B241">
        <v>3369.3649999999998</v>
      </c>
    </row>
    <row r="242" spans="1:2" x14ac:dyDescent="0.25">
      <c r="A242" s="1">
        <v>45876</v>
      </c>
      <c r="B242">
        <v>3397.78</v>
      </c>
    </row>
    <row r="243" spans="1:2" x14ac:dyDescent="0.25">
      <c r="A243" s="1">
        <v>45877</v>
      </c>
      <c r="B243">
        <v>3398.5050000000001</v>
      </c>
    </row>
    <row r="244" spans="1:2" x14ac:dyDescent="0.25">
      <c r="A244" s="1">
        <v>45880</v>
      </c>
      <c r="B244">
        <v>3342.625</v>
      </c>
    </row>
    <row r="245" spans="1:2" x14ac:dyDescent="0.25">
      <c r="A245" s="1">
        <v>45881</v>
      </c>
      <c r="B245">
        <v>3348.2049999999999</v>
      </c>
    </row>
    <row r="246" spans="1:2" x14ac:dyDescent="0.25">
      <c r="A246" s="1">
        <v>45882</v>
      </c>
      <c r="B246">
        <v>3355.9949999999999</v>
      </c>
    </row>
    <row r="247" spans="1:2" x14ac:dyDescent="0.25">
      <c r="A247" s="1">
        <v>45883</v>
      </c>
      <c r="B247">
        <v>3335.5349999999999</v>
      </c>
    </row>
    <row r="248" spans="1:2" x14ac:dyDescent="0.25">
      <c r="A248" s="1">
        <v>45884</v>
      </c>
      <c r="B248">
        <v>3339.1350000000002</v>
      </c>
    </row>
    <row r="249" spans="1:2" x14ac:dyDescent="0.25">
      <c r="A249" s="1">
        <v>45887</v>
      </c>
      <c r="B249">
        <v>3332.915</v>
      </c>
    </row>
    <row r="250" spans="1:2" x14ac:dyDescent="0.25">
      <c r="A250" s="1">
        <v>45888</v>
      </c>
      <c r="B250">
        <v>3315.9</v>
      </c>
    </row>
    <row r="251" spans="1:2" x14ac:dyDescent="0.25">
      <c r="A251" s="1">
        <v>45889</v>
      </c>
      <c r="B251">
        <v>3348.5149999999999</v>
      </c>
    </row>
    <row r="252" spans="1:2" x14ac:dyDescent="0.25">
      <c r="A252" s="1">
        <v>45890</v>
      </c>
      <c r="B252">
        <v>3339.0749999999998</v>
      </c>
    </row>
    <row r="253" spans="1:2" x14ac:dyDescent="0.25">
      <c r="A253" s="1">
        <v>45891</v>
      </c>
      <c r="B253">
        <v>3373.2350000000001</v>
      </c>
    </row>
    <row r="254" spans="1:2" x14ac:dyDescent="0.25">
      <c r="A254" s="1">
        <v>45894</v>
      </c>
      <c r="B254">
        <v>3365.7750000000001</v>
      </c>
    </row>
    <row r="255" spans="1:2" x14ac:dyDescent="0.25">
      <c r="A255" s="1">
        <v>45895</v>
      </c>
      <c r="B255">
        <v>3393.6849999999999</v>
      </c>
    </row>
    <row r="256" spans="1:2" x14ac:dyDescent="0.25">
      <c r="A256" s="1">
        <v>45896</v>
      </c>
      <c r="B256">
        <v>3397.4749999999999</v>
      </c>
    </row>
    <row r="257" spans="1:2" x14ac:dyDescent="0.25">
      <c r="A257" s="1">
        <v>45897</v>
      </c>
      <c r="B257">
        <v>3416.6149999999998</v>
      </c>
    </row>
    <row r="258" spans="1:2" x14ac:dyDescent="0.25">
      <c r="A258" s="1">
        <v>45898</v>
      </c>
      <c r="B258">
        <v>3452.355</v>
      </c>
    </row>
    <row r="259" spans="1:2" x14ac:dyDescent="0.25">
      <c r="A259" s="1">
        <v>45901</v>
      </c>
      <c r="B259">
        <v>3476.665</v>
      </c>
    </row>
    <row r="260" spans="1:2" x14ac:dyDescent="0.25">
      <c r="A260" s="1">
        <v>45902</v>
      </c>
      <c r="B260">
        <v>3493.0450000000001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91F-820E-4813-BBCD-AE286D58C111}">
  <dimension ref="A1:B260"/>
  <sheetViews>
    <sheetView topLeftCell="A239" workbookViewId="0">
      <selection activeCell="M10" sqref="M10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45537</v>
      </c>
      <c r="B2">
        <v>59037.1</v>
      </c>
    </row>
    <row r="3" spans="1:2" x14ac:dyDescent="0.25">
      <c r="A3" s="1">
        <v>45538</v>
      </c>
      <c r="B3">
        <v>58097.3</v>
      </c>
    </row>
    <row r="4" spans="1:2" x14ac:dyDescent="0.25">
      <c r="A4" s="1">
        <v>45539</v>
      </c>
      <c r="B4">
        <v>58093.599999999999</v>
      </c>
    </row>
    <row r="5" spans="1:2" x14ac:dyDescent="0.25">
      <c r="A5" s="1">
        <v>45540</v>
      </c>
      <c r="B5">
        <v>56130.8</v>
      </c>
    </row>
    <row r="6" spans="1:2" x14ac:dyDescent="0.25">
      <c r="A6" s="1">
        <v>45541</v>
      </c>
      <c r="B6">
        <v>53512.800000000003</v>
      </c>
    </row>
    <row r="7" spans="1:2" x14ac:dyDescent="0.25">
      <c r="A7" s="1">
        <v>45544</v>
      </c>
      <c r="B7">
        <v>57464.6</v>
      </c>
    </row>
    <row r="8" spans="1:2" x14ac:dyDescent="0.25">
      <c r="A8" s="1">
        <v>45545</v>
      </c>
      <c r="B8">
        <v>57503.9</v>
      </c>
    </row>
    <row r="9" spans="1:2" x14ac:dyDescent="0.25">
      <c r="A9" s="1">
        <v>45546</v>
      </c>
      <c r="B9">
        <v>57353.2</v>
      </c>
    </row>
    <row r="10" spans="1:2" x14ac:dyDescent="0.25">
      <c r="A10" s="1">
        <v>45547</v>
      </c>
      <c r="B10">
        <v>57916.6</v>
      </c>
    </row>
    <row r="11" spans="1:2" x14ac:dyDescent="0.25">
      <c r="A11" s="1">
        <v>45548</v>
      </c>
      <c r="B11">
        <v>59693.599999999999</v>
      </c>
    </row>
    <row r="12" spans="1:2" x14ac:dyDescent="0.25">
      <c r="A12" s="1">
        <v>45551</v>
      </c>
      <c r="B12">
        <v>57977</v>
      </c>
    </row>
    <row r="13" spans="1:2" x14ac:dyDescent="0.25">
      <c r="A13" s="1">
        <v>45552</v>
      </c>
      <c r="B13">
        <v>60338.7</v>
      </c>
    </row>
    <row r="14" spans="1:2" x14ac:dyDescent="0.25">
      <c r="A14" s="1">
        <v>45553</v>
      </c>
      <c r="B14">
        <v>60201.4</v>
      </c>
    </row>
    <row r="15" spans="1:2" x14ac:dyDescent="0.25">
      <c r="A15" s="1">
        <v>45554</v>
      </c>
      <c r="B15">
        <v>62899</v>
      </c>
    </row>
    <row r="16" spans="1:2" x14ac:dyDescent="0.25">
      <c r="A16" s="1">
        <v>45555</v>
      </c>
      <c r="B16">
        <v>62865.4</v>
      </c>
    </row>
    <row r="17" spans="1:2" x14ac:dyDescent="0.25">
      <c r="A17" s="1">
        <v>45558</v>
      </c>
      <c r="B17">
        <v>63386.2</v>
      </c>
    </row>
    <row r="18" spans="1:2" x14ac:dyDescent="0.25">
      <c r="A18" s="1">
        <v>45559</v>
      </c>
      <c r="B18">
        <v>64027</v>
      </c>
    </row>
    <row r="19" spans="1:2" x14ac:dyDescent="0.25">
      <c r="A19" s="1">
        <v>45560</v>
      </c>
      <c r="B19">
        <v>63427.199999999997</v>
      </c>
    </row>
    <row r="20" spans="1:2" x14ac:dyDescent="0.25">
      <c r="A20" s="1">
        <v>45561</v>
      </c>
      <c r="B20">
        <v>65063.9</v>
      </c>
    </row>
    <row r="21" spans="1:2" x14ac:dyDescent="0.25">
      <c r="A21" s="1">
        <v>45562</v>
      </c>
      <c r="B21">
        <v>65719.8</v>
      </c>
    </row>
    <row r="22" spans="1:2" x14ac:dyDescent="0.25">
      <c r="A22" s="1">
        <v>45565</v>
      </c>
      <c r="B22">
        <v>63686.5</v>
      </c>
    </row>
    <row r="23" spans="1:2" x14ac:dyDescent="0.25">
      <c r="A23" s="1">
        <v>45566</v>
      </c>
      <c r="B23">
        <v>61153.1</v>
      </c>
    </row>
    <row r="24" spans="1:2" x14ac:dyDescent="0.25">
      <c r="A24" s="1">
        <v>45567</v>
      </c>
      <c r="B24">
        <v>60815.7</v>
      </c>
    </row>
    <row r="25" spans="1:2" x14ac:dyDescent="0.25">
      <c r="A25" s="1">
        <v>45568</v>
      </c>
      <c r="B25">
        <v>60799.8</v>
      </c>
    </row>
    <row r="26" spans="1:2" x14ac:dyDescent="0.25">
      <c r="A26" s="1">
        <v>45569</v>
      </c>
      <c r="B26">
        <v>62343.7</v>
      </c>
    </row>
    <row r="27" spans="1:2" x14ac:dyDescent="0.25">
      <c r="A27" s="1">
        <v>45572</v>
      </c>
      <c r="B27">
        <v>63355.199999999997</v>
      </c>
    </row>
    <row r="28" spans="1:2" x14ac:dyDescent="0.25">
      <c r="A28" s="1">
        <v>45573</v>
      </c>
      <c r="B28">
        <v>62401.3</v>
      </c>
    </row>
    <row r="29" spans="1:2" x14ac:dyDescent="0.25">
      <c r="A29" s="1">
        <v>45574</v>
      </c>
      <c r="B29">
        <v>60850.9</v>
      </c>
    </row>
    <row r="30" spans="1:2" x14ac:dyDescent="0.25">
      <c r="A30" s="1">
        <v>45575</v>
      </c>
      <c r="B30">
        <v>60122.1</v>
      </c>
    </row>
    <row r="31" spans="1:2" x14ac:dyDescent="0.25">
      <c r="A31" s="1">
        <v>45576</v>
      </c>
      <c r="B31">
        <v>63022.6</v>
      </c>
    </row>
    <row r="32" spans="1:2" x14ac:dyDescent="0.25">
      <c r="A32" s="1">
        <v>45579</v>
      </c>
      <c r="B32">
        <v>65777.7</v>
      </c>
    </row>
    <row r="33" spans="1:2" x14ac:dyDescent="0.25">
      <c r="A33" s="1">
        <v>45580</v>
      </c>
      <c r="B33">
        <v>66421.3</v>
      </c>
    </row>
    <row r="34" spans="1:2" x14ac:dyDescent="0.25">
      <c r="A34" s="1">
        <v>45581</v>
      </c>
      <c r="B34">
        <v>67556.600000000006</v>
      </c>
    </row>
    <row r="35" spans="1:2" x14ac:dyDescent="0.25">
      <c r="A35" s="1">
        <v>45582</v>
      </c>
      <c r="B35">
        <v>67064.5</v>
      </c>
    </row>
    <row r="36" spans="1:2" x14ac:dyDescent="0.25">
      <c r="A36" s="1">
        <v>45583</v>
      </c>
      <c r="B36">
        <v>68585.2</v>
      </c>
    </row>
    <row r="37" spans="1:2" x14ac:dyDescent="0.25">
      <c r="A37" s="1">
        <v>45586</v>
      </c>
      <c r="B37">
        <v>67786.399999999994</v>
      </c>
    </row>
    <row r="38" spans="1:2" x14ac:dyDescent="0.25">
      <c r="A38" s="1">
        <v>45587</v>
      </c>
      <c r="B38">
        <v>67486.399999999994</v>
      </c>
    </row>
    <row r="39" spans="1:2" x14ac:dyDescent="0.25">
      <c r="A39" s="1">
        <v>45588</v>
      </c>
      <c r="B39">
        <v>66343.7</v>
      </c>
    </row>
    <row r="40" spans="1:2" x14ac:dyDescent="0.25">
      <c r="A40" s="1">
        <v>45589</v>
      </c>
      <c r="B40">
        <v>68306.399999999994</v>
      </c>
    </row>
    <row r="41" spans="1:2" x14ac:dyDescent="0.25">
      <c r="A41" s="1">
        <v>45590</v>
      </c>
      <c r="B41">
        <v>66786.399999999994</v>
      </c>
    </row>
    <row r="42" spans="1:2" x14ac:dyDescent="0.25">
      <c r="A42" s="1">
        <v>45593</v>
      </c>
      <c r="B42">
        <v>69912.899999999994</v>
      </c>
    </row>
    <row r="43" spans="1:2" x14ac:dyDescent="0.25">
      <c r="A43" s="1">
        <v>45594</v>
      </c>
      <c r="B43">
        <v>72616.800000000003</v>
      </c>
    </row>
    <row r="44" spans="1:2" x14ac:dyDescent="0.25">
      <c r="A44" s="1">
        <v>45595</v>
      </c>
      <c r="B44">
        <v>72374.600000000006</v>
      </c>
    </row>
    <row r="45" spans="1:2" x14ac:dyDescent="0.25">
      <c r="A45" s="1">
        <v>45596</v>
      </c>
      <c r="B45">
        <v>70371.899999999994</v>
      </c>
    </row>
    <row r="46" spans="1:2" x14ac:dyDescent="0.25">
      <c r="A46" s="1">
        <v>45597</v>
      </c>
      <c r="B46">
        <v>69192.600000000006</v>
      </c>
    </row>
    <row r="47" spans="1:2" x14ac:dyDescent="0.25">
      <c r="A47" s="1">
        <v>45600</v>
      </c>
      <c r="B47">
        <v>67885.399999999994</v>
      </c>
    </row>
    <row r="48" spans="1:2" x14ac:dyDescent="0.25">
      <c r="A48" s="1">
        <v>45601</v>
      </c>
      <c r="B48">
        <v>69586</v>
      </c>
    </row>
    <row r="49" spans="1:2" x14ac:dyDescent="0.25">
      <c r="A49" s="1">
        <v>45602</v>
      </c>
      <c r="B49">
        <v>75684.100000000006</v>
      </c>
    </row>
    <row r="50" spans="1:2" x14ac:dyDescent="0.25">
      <c r="A50" s="1">
        <v>45603</v>
      </c>
      <c r="B50">
        <v>75908.2</v>
      </c>
    </row>
    <row r="51" spans="1:2" x14ac:dyDescent="0.25">
      <c r="A51" s="1">
        <v>45604</v>
      </c>
      <c r="B51">
        <v>76677.7</v>
      </c>
    </row>
    <row r="52" spans="1:2" x14ac:dyDescent="0.25">
      <c r="A52" s="1">
        <v>45607</v>
      </c>
      <c r="B52">
        <v>88143.7</v>
      </c>
    </row>
    <row r="53" spans="1:2" x14ac:dyDescent="0.25">
      <c r="A53" s="1">
        <v>45608</v>
      </c>
      <c r="B53">
        <v>88638.3</v>
      </c>
    </row>
    <row r="54" spans="1:2" x14ac:dyDescent="0.25">
      <c r="A54" s="1">
        <v>45609</v>
      </c>
      <c r="B54">
        <v>89785.1</v>
      </c>
    </row>
    <row r="55" spans="1:2" x14ac:dyDescent="0.25">
      <c r="A55" s="1">
        <v>45610</v>
      </c>
      <c r="B55">
        <v>87718.5</v>
      </c>
    </row>
    <row r="56" spans="1:2" x14ac:dyDescent="0.25">
      <c r="A56" s="1">
        <v>45611</v>
      </c>
      <c r="B56">
        <v>91283.3</v>
      </c>
    </row>
    <row r="57" spans="1:2" x14ac:dyDescent="0.25">
      <c r="A57" s="1">
        <v>45614</v>
      </c>
      <c r="B57">
        <v>91239.2</v>
      </c>
    </row>
    <row r="58" spans="1:2" x14ac:dyDescent="0.25">
      <c r="A58" s="1">
        <v>45615</v>
      </c>
      <c r="B58">
        <v>91942.1</v>
      </c>
    </row>
    <row r="59" spans="1:2" x14ac:dyDescent="0.25">
      <c r="A59" s="1">
        <v>45616</v>
      </c>
      <c r="B59">
        <v>94225.8</v>
      </c>
    </row>
    <row r="60" spans="1:2" x14ac:dyDescent="0.25">
      <c r="A60" s="1">
        <v>45617</v>
      </c>
      <c r="B60">
        <v>98427.1</v>
      </c>
    </row>
    <row r="61" spans="1:2" x14ac:dyDescent="0.25">
      <c r="A61" s="1">
        <v>45618</v>
      </c>
      <c r="B61">
        <v>99189.6</v>
      </c>
    </row>
    <row r="62" spans="1:2" x14ac:dyDescent="0.25">
      <c r="A62" s="1">
        <v>45621</v>
      </c>
      <c r="B62">
        <v>94373.4</v>
      </c>
    </row>
    <row r="63" spans="1:2" x14ac:dyDescent="0.25">
      <c r="A63" s="1">
        <v>45622</v>
      </c>
      <c r="B63">
        <v>91754.9</v>
      </c>
    </row>
    <row r="64" spans="1:2" x14ac:dyDescent="0.25">
      <c r="A64" s="1">
        <v>45623</v>
      </c>
      <c r="B64">
        <v>96132.5</v>
      </c>
    </row>
    <row r="65" spans="1:2" x14ac:dyDescent="0.25">
      <c r="A65" s="1">
        <v>45624</v>
      </c>
      <c r="B65">
        <v>95650.7</v>
      </c>
    </row>
    <row r="66" spans="1:2" x14ac:dyDescent="0.25">
      <c r="A66" s="1">
        <v>45625</v>
      </c>
      <c r="B66">
        <v>97373.8</v>
      </c>
    </row>
    <row r="67" spans="1:2" x14ac:dyDescent="0.25">
      <c r="A67" s="1">
        <v>45628</v>
      </c>
      <c r="B67">
        <v>95406.1</v>
      </c>
    </row>
    <row r="68" spans="1:2" x14ac:dyDescent="0.25">
      <c r="A68" s="1">
        <v>45629</v>
      </c>
      <c r="B68">
        <v>96151</v>
      </c>
    </row>
    <row r="69" spans="1:2" x14ac:dyDescent="0.25">
      <c r="A69" s="1">
        <v>45630</v>
      </c>
      <c r="B69">
        <v>98312.9</v>
      </c>
    </row>
    <row r="70" spans="1:2" x14ac:dyDescent="0.25">
      <c r="A70" s="1">
        <v>45631</v>
      </c>
      <c r="B70">
        <v>96737.9</v>
      </c>
    </row>
    <row r="71" spans="1:2" x14ac:dyDescent="0.25">
      <c r="A71" s="1">
        <v>45632</v>
      </c>
      <c r="B71">
        <v>101517</v>
      </c>
    </row>
    <row r="72" spans="1:2" x14ac:dyDescent="0.25">
      <c r="A72" s="1">
        <v>45635</v>
      </c>
      <c r="B72">
        <v>96993.2</v>
      </c>
    </row>
    <row r="73" spans="1:2" x14ac:dyDescent="0.25">
      <c r="A73" s="1">
        <v>45636</v>
      </c>
      <c r="B73">
        <v>96898.2</v>
      </c>
    </row>
    <row r="74" spans="1:2" x14ac:dyDescent="0.25">
      <c r="A74" s="1">
        <v>45637</v>
      </c>
      <c r="B74">
        <v>101252</v>
      </c>
    </row>
    <row r="75" spans="1:2" x14ac:dyDescent="0.25">
      <c r="A75" s="1">
        <v>45638</v>
      </c>
      <c r="B75">
        <v>100467</v>
      </c>
    </row>
    <row r="76" spans="1:2" x14ac:dyDescent="0.25">
      <c r="A76" s="1">
        <v>45639</v>
      </c>
      <c r="B76">
        <v>101631</v>
      </c>
    </row>
    <row r="77" spans="1:2" x14ac:dyDescent="0.25">
      <c r="A77" s="1">
        <v>45642</v>
      </c>
      <c r="B77">
        <v>105844</v>
      </c>
    </row>
    <row r="78" spans="1:2" x14ac:dyDescent="0.25">
      <c r="A78" s="1">
        <v>45643</v>
      </c>
      <c r="B78">
        <v>105982</v>
      </c>
    </row>
    <row r="79" spans="1:2" x14ac:dyDescent="0.25">
      <c r="A79" s="1">
        <v>45644</v>
      </c>
      <c r="B79">
        <v>101110</v>
      </c>
    </row>
    <row r="80" spans="1:2" x14ac:dyDescent="0.25">
      <c r="A80" s="1">
        <v>45645</v>
      </c>
      <c r="B80">
        <v>98219.199999999997</v>
      </c>
    </row>
    <row r="81" spans="1:2" x14ac:dyDescent="0.25">
      <c r="A81" s="1">
        <v>45646</v>
      </c>
      <c r="B81">
        <v>96413.4</v>
      </c>
    </row>
    <row r="82" spans="1:2" x14ac:dyDescent="0.25">
      <c r="A82" s="1">
        <v>45649</v>
      </c>
      <c r="B82">
        <v>95049.8</v>
      </c>
    </row>
    <row r="83" spans="1:2" x14ac:dyDescent="0.25">
      <c r="A83" s="1">
        <v>45650</v>
      </c>
      <c r="B83">
        <v>98705.9</v>
      </c>
    </row>
    <row r="84" spans="1:2" x14ac:dyDescent="0.25">
      <c r="A84" s="1">
        <v>45652</v>
      </c>
      <c r="B84">
        <v>95708.4</v>
      </c>
    </row>
    <row r="85" spans="1:2" x14ac:dyDescent="0.25">
      <c r="A85" s="1">
        <v>45653</v>
      </c>
      <c r="B85">
        <v>94500</v>
      </c>
    </row>
    <row r="86" spans="1:2" x14ac:dyDescent="0.25">
      <c r="A86" s="1">
        <v>45656</v>
      </c>
      <c r="B86">
        <v>92611.4</v>
      </c>
    </row>
    <row r="87" spans="1:2" x14ac:dyDescent="0.25">
      <c r="A87" s="1">
        <v>45657</v>
      </c>
      <c r="B87">
        <v>93315.7</v>
      </c>
    </row>
    <row r="88" spans="1:2" x14ac:dyDescent="0.25">
      <c r="A88" s="1">
        <v>45659</v>
      </c>
      <c r="B88">
        <v>96812.9</v>
      </c>
    </row>
    <row r="89" spans="1:2" x14ac:dyDescent="0.25">
      <c r="A89" s="1">
        <v>45660</v>
      </c>
      <c r="B89">
        <v>98303.2</v>
      </c>
    </row>
    <row r="90" spans="1:2" x14ac:dyDescent="0.25">
      <c r="A90" s="1">
        <v>45663</v>
      </c>
      <c r="B90">
        <v>102041</v>
      </c>
    </row>
    <row r="91" spans="1:2" x14ac:dyDescent="0.25">
      <c r="A91" s="1">
        <v>45664</v>
      </c>
      <c r="B91">
        <v>97128.8</v>
      </c>
    </row>
    <row r="92" spans="1:2" x14ac:dyDescent="0.25">
      <c r="A92" s="1">
        <v>45665</v>
      </c>
      <c r="B92">
        <v>95261.6</v>
      </c>
    </row>
    <row r="93" spans="1:2" x14ac:dyDescent="0.25">
      <c r="A93" s="1">
        <v>45666</v>
      </c>
      <c r="B93">
        <v>92466.7</v>
      </c>
    </row>
    <row r="94" spans="1:2" x14ac:dyDescent="0.25">
      <c r="A94" s="1">
        <v>45667</v>
      </c>
      <c r="B94">
        <v>94616.3</v>
      </c>
    </row>
    <row r="95" spans="1:2" x14ac:dyDescent="0.25">
      <c r="A95" s="1">
        <v>45670</v>
      </c>
      <c r="B95">
        <v>94360.9</v>
      </c>
    </row>
    <row r="96" spans="1:2" x14ac:dyDescent="0.25">
      <c r="A96" s="1">
        <v>45671</v>
      </c>
      <c r="B96">
        <v>96688.4</v>
      </c>
    </row>
    <row r="97" spans="1:2" x14ac:dyDescent="0.25">
      <c r="A97" s="1">
        <v>45672</v>
      </c>
      <c r="B97">
        <v>99708.800000000003</v>
      </c>
    </row>
    <row r="98" spans="1:2" x14ac:dyDescent="0.25">
      <c r="A98" s="1">
        <v>45673</v>
      </c>
      <c r="B98">
        <v>99820.3</v>
      </c>
    </row>
    <row r="99" spans="1:2" x14ac:dyDescent="0.25">
      <c r="A99" s="1">
        <v>45674</v>
      </c>
      <c r="B99">
        <v>104748</v>
      </c>
    </row>
    <row r="100" spans="1:2" x14ac:dyDescent="0.25">
      <c r="A100" s="1">
        <v>45677</v>
      </c>
      <c r="B100">
        <v>103466</v>
      </c>
    </row>
    <row r="101" spans="1:2" x14ac:dyDescent="0.25">
      <c r="A101" s="1">
        <v>45678</v>
      </c>
      <c r="B101">
        <v>106013</v>
      </c>
    </row>
    <row r="102" spans="1:2" x14ac:dyDescent="0.25">
      <c r="A102" s="1">
        <v>45679</v>
      </c>
      <c r="B102">
        <v>103803</v>
      </c>
    </row>
    <row r="103" spans="1:2" x14ac:dyDescent="0.25">
      <c r="A103" s="1">
        <v>45680</v>
      </c>
      <c r="B103">
        <v>103996</v>
      </c>
    </row>
    <row r="104" spans="1:2" x14ac:dyDescent="0.25">
      <c r="A104" s="1">
        <v>45681</v>
      </c>
      <c r="B104">
        <v>105020</v>
      </c>
    </row>
    <row r="105" spans="1:2" x14ac:dyDescent="0.25">
      <c r="A105" s="1">
        <v>45684</v>
      </c>
      <c r="B105">
        <v>101607</v>
      </c>
    </row>
    <row r="106" spans="1:2" x14ac:dyDescent="0.25">
      <c r="A106" s="1">
        <v>45685</v>
      </c>
      <c r="B106">
        <v>101199</v>
      </c>
    </row>
    <row r="107" spans="1:2" x14ac:dyDescent="0.25">
      <c r="A107" s="1">
        <v>45686</v>
      </c>
      <c r="B107">
        <v>103488</v>
      </c>
    </row>
    <row r="108" spans="1:2" x14ac:dyDescent="0.25">
      <c r="A108" s="1">
        <v>45687</v>
      </c>
      <c r="B108">
        <v>105119</v>
      </c>
    </row>
    <row r="109" spans="1:2" x14ac:dyDescent="0.25">
      <c r="A109" s="1">
        <v>45688</v>
      </c>
      <c r="B109">
        <v>101597</v>
      </c>
    </row>
    <row r="110" spans="1:2" x14ac:dyDescent="0.25">
      <c r="A110" s="1">
        <v>45691</v>
      </c>
      <c r="B110">
        <v>101715</v>
      </c>
    </row>
    <row r="111" spans="1:2" x14ac:dyDescent="0.25">
      <c r="A111" s="1">
        <v>45692</v>
      </c>
      <c r="B111">
        <v>97688.6</v>
      </c>
    </row>
    <row r="112" spans="1:2" x14ac:dyDescent="0.25">
      <c r="A112" s="1">
        <v>45693</v>
      </c>
      <c r="B112">
        <v>96502.7</v>
      </c>
    </row>
    <row r="113" spans="1:2" x14ac:dyDescent="0.25">
      <c r="A113" s="1">
        <v>45694</v>
      </c>
      <c r="B113">
        <v>96945.2</v>
      </c>
    </row>
    <row r="114" spans="1:2" x14ac:dyDescent="0.25">
      <c r="A114" s="1">
        <v>45695</v>
      </c>
      <c r="B114">
        <v>95919.5</v>
      </c>
    </row>
    <row r="115" spans="1:2" x14ac:dyDescent="0.25">
      <c r="A115" s="1">
        <v>45698</v>
      </c>
      <c r="B115">
        <v>97427.9</v>
      </c>
    </row>
    <row r="116" spans="1:2" x14ac:dyDescent="0.25">
      <c r="A116" s="1">
        <v>45699</v>
      </c>
      <c r="B116">
        <v>95537.4</v>
      </c>
    </row>
    <row r="117" spans="1:2" x14ac:dyDescent="0.25">
      <c r="A117" s="1">
        <v>45700</v>
      </c>
      <c r="B117">
        <v>97817.600000000006</v>
      </c>
    </row>
    <row r="118" spans="1:2" x14ac:dyDescent="0.25">
      <c r="A118" s="1">
        <v>45701</v>
      </c>
      <c r="B118">
        <v>96360.4</v>
      </c>
    </row>
    <row r="119" spans="1:2" x14ac:dyDescent="0.25">
      <c r="A119" s="1">
        <v>45702</v>
      </c>
      <c r="B119">
        <v>97153.4</v>
      </c>
    </row>
    <row r="120" spans="1:2" x14ac:dyDescent="0.25">
      <c r="A120" s="1">
        <v>45705</v>
      </c>
      <c r="B120">
        <v>95867.1</v>
      </c>
    </row>
    <row r="121" spans="1:2" x14ac:dyDescent="0.25">
      <c r="A121" s="1">
        <v>45706</v>
      </c>
      <c r="B121">
        <v>95267.1</v>
      </c>
    </row>
    <row r="122" spans="1:2" x14ac:dyDescent="0.25">
      <c r="A122" s="1">
        <v>45707</v>
      </c>
      <c r="B122">
        <v>96527.8</v>
      </c>
    </row>
    <row r="123" spans="1:2" x14ac:dyDescent="0.25">
      <c r="A123" s="1">
        <v>45708</v>
      </c>
      <c r="B123">
        <v>98149.8</v>
      </c>
    </row>
    <row r="124" spans="1:2" x14ac:dyDescent="0.25">
      <c r="A124" s="1">
        <v>45709</v>
      </c>
      <c r="B124">
        <v>95143.8</v>
      </c>
    </row>
    <row r="125" spans="1:2" x14ac:dyDescent="0.25">
      <c r="A125" s="1">
        <v>45712</v>
      </c>
      <c r="B125">
        <v>92437.6</v>
      </c>
    </row>
    <row r="126" spans="1:2" x14ac:dyDescent="0.25">
      <c r="A126" s="1">
        <v>45713</v>
      </c>
      <c r="B126">
        <v>88719.3</v>
      </c>
    </row>
    <row r="127" spans="1:2" x14ac:dyDescent="0.25">
      <c r="A127" s="1">
        <v>45714</v>
      </c>
      <c r="B127">
        <v>84219.7</v>
      </c>
    </row>
    <row r="128" spans="1:2" x14ac:dyDescent="0.25">
      <c r="A128" s="1">
        <v>45715</v>
      </c>
      <c r="B128">
        <v>84604.5</v>
      </c>
    </row>
    <row r="129" spans="1:2" x14ac:dyDescent="0.25">
      <c r="A129" s="1">
        <v>45716</v>
      </c>
      <c r="B129">
        <v>84128.3</v>
      </c>
    </row>
    <row r="130" spans="1:2" x14ac:dyDescent="0.25">
      <c r="A130" s="1">
        <v>45719</v>
      </c>
      <c r="B130">
        <v>86574.8</v>
      </c>
    </row>
    <row r="131" spans="1:2" x14ac:dyDescent="0.25">
      <c r="A131" s="1">
        <v>45720</v>
      </c>
      <c r="B131">
        <v>87456.9</v>
      </c>
    </row>
    <row r="132" spans="1:2" x14ac:dyDescent="0.25">
      <c r="A132" s="1">
        <v>45721</v>
      </c>
      <c r="B132">
        <v>90446.9</v>
      </c>
    </row>
    <row r="133" spans="1:2" x14ac:dyDescent="0.25">
      <c r="A133" s="1">
        <v>45722</v>
      </c>
      <c r="B133">
        <v>90297.5</v>
      </c>
    </row>
    <row r="134" spans="1:2" x14ac:dyDescent="0.25">
      <c r="A134" s="1">
        <v>45723</v>
      </c>
      <c r="B134">
        <v>87704.6</v>
      </c>
    </row>
    <row r="135" spans="1:2" x14ac:dyDescent="0.25">
      <c r="A135" s="1">
        <v>45726</v>
      </c>
      <c r="B135">
        <v>79453.3</v>
      </c>
    </row>
    <row r="136" spans="1:2" x14ac:dyDescent="0.25">
      <c r="A136" s="1">
        <v>45727</v>
      </c>
      <c r="B136">
        <v>83111.7</v>
      </c>
    </row>
    <row r="137" spans="1:2" x14ac:dyDescent="0.25">
      <c r="A137" s="1">
        <v>45728</v>
      </c>
      <c r="B137">
        <v>83634.399999999994</v>
      </c>
    </row>
    <row r="138" spans="1:2" x14ac:dyDescent="0.25">
      <c r="A138" s="1">
        <v>45729</v>
      </c>
      <c r="B138">
        <v>81362.3</v>
      </c>
    </row>
    <row r="139" spans="1:2" x14ac:dyDescent="0.25">
      <c r="A139" s="1">
        <v>45730</v>
      </c>
      <c r="B139">
        <v>84147.4</v>
      </c>
    </row>
    <row r="140" spans="1:2" x14ac:dyDescent="0.25">
      <c r="A140" s="1">
        <v>45733</v>
      </c>
      <c r="B140">
        <v>84055.5</v>
      </c>
    </row>
    <row r="141" spans="1:2" x14ac:dyDescent="0.25">
      <c r="A141" s="1">
        <v>45734</v>
      </c>
      <c r="B141">
        <v>82370.2</v>
      </c>
    </row>
    <row r="142" spans="1:2" x14ac:dyDescent="0.25">
      <c r="A142" s="1">
        <v>45735</v>
      </c>
      <c r="B142">
        <v>86148.9</v>
      </c>
    </row>
    <row r="143" spans="1:2" x14ac:dyDescent="0.25">
      <c r="A143" s="1">
        <v>45736</v>
      </c>
      <c r="B143">
        <v>84092.9</v>
      </c>
    </row>
    <row r="144" spans="1:2" x14ac:dyDescent="0.25">
      <c r="A144" s="1">
        <v>45737</v>
      </c>
      <c r="B144">
        <v>84170.8</v>
      </c>
    </row>
    <row r="145" spans="1:2" x14ac:dyDescent="0.25">
      <c r="A145" s="1">
        <v>45740</v>
      </c>
      <c r="B145">
        <v>87437</v>
      </c>
    </row>
    <row r="146" spans="1:2" x14ac:dyDescent="0.25">
      <c r="A146" s="1">
        <v>45741</v>
      </c>
      <c r="B146">
        <v>87492.800000000003</v>
      </c>
    </row>
    <row r="147" spans="1:2" x14ac:dyDescent="0.25">
      <c r="A147" s="1">
        <v>45742</v>
      </c>
      <c r="B147">
        <v>86834.1</v>
      </c>
    </row>
    <row r="148" spans="1:2" x14ac:dyDescent="0.25">
      <c r="A148" s="1">
        <v>45743</v>
      </c>
      <c r="B148">
        <v>87355.3</v>
      </c>
    </row>
    <row r="149" spans="1:2" x14ac:dyDescent="0.25">
      <c r="A149" s="1">
        <v>45744</v>
      </c>
      <c r="B149">
        <v>83761.899999999994</v>
      </c>
    </row>
    <row r="150" spans="1:2" x14ac:dyDescent="0.25">
      <c r="A150" s="1">
        <v>45747</v>
      </c>
      <c r="B150">
        <v>82519.100000000006</v>
      </c>
    </row>
    <row r="151" spans="1:2" x14ac:dyDescent="0.25">
      <c r="A151" s="1">
        <v>45748</v>
      </c>
      <c r="B151">
        <v>85176.6</v>
      </c>
    </row>
    <row r="152" spans="1:2" x14ac:dyDescent="0.25">
      <c r="A152" s="1">
        <v>45749</v>
      </c>
      <c r="B152">
        <v>84792.4</v>
      </c>
    </row>
    <row r="153" spans="1:2" x14ac:dyDescent="0.25">
      <c r="A153" s="1">
        <v>45750</v>
      </c>
      <c r="B153">
        <v>82688.3</v>
      </c>
    </row>
    <row r="154" spans="1:2" x14ac:dyDescent="0.25">
      <c r="A154" s="1">
        <v>45751</v>
      </c>
      <c r="B154">
        <v>84016.6</v>
      </c>
    </row>
    <row r="155" spans="1:2" x14ac:dyDescent="0.25">
      <c r="A155" s="1">
        <v>45754</v>
      </c>
      <c r="B155">
        <v>79192.800000000003</v>
      </c>
    </row>
    <row r="156" spans="1:2" x14ac:dyDescent="0.25">
      <c r="A156" s="1">
        <v>45755</v>
      </c>
      <c r="B156">
        <v>77016.600000000006</v>
      </c>
    </row>
    <row r="157" spans="1:2" x14ac:dyDescent="0.25">
      <c r="A157" s="1">
        <v>45756</v>
      </c>
      <c r="B157">
        <v>83277.8</v>
      </c>
    </row>
    <row r="158" spans="1:2" x14ac:dyDescent="0.25">
      <c r="A158" s="1">
        <v>45757</v>
      </c>
      <c r="B158">
        <v>79672.3</v>
      </c>
    </row>
    <row r="159" spans="1:2" x14ac:dyDescent="0.25">
      <c r="A159" s="1">
        <v>45758</v>
      </c>
      <c r="B159">
        <v>83869.3</v>
      </c>
    </row>
    <row r="160" spans="1:2" x14ac:dyDescent="0.25">
      <c r="A160" s="1">
        <v>45761</v>
      </c>
      <c r="B160">
        <v>84721.3</v>
      </c>
    </row>
    <row r="161" spans="1:2" x14ac:dyDescent="0.25">
      <c r="A161" s="1">
        <v>45762</v>
      </c>
      <c r="B161">
        <v>84211.9</v>
      </c>
    </row>
    <row r="162" spans="1:2" x14ac:dyDescent="0.25">
      <c r="A162" s="1">
        <v>45763</v>
      </c>
      <c r="B162">
        <v>84510.8</v>
      </c>
    </row>
    <row r="163" spans="1:2" x14ac:dyDescent="0.25">
      <c r="A163" s="1">
        <v>45764</v>
      </c>
      <c r="B163">
        <v>85070.1</v>
      </c>
    </row>
    <row r="164" spans="1:2" x14ac:dyDescent="0.25">
      <c r="A164" s="1">
        <v>45768</v>
      </c>
      <c r="B164">
        <v>87284.4</v>
      </c>
    </row>
    <row r="165" spans="1:2" x14ac:dyDescent="0.25">
      <c r="A165" s="1">
        <v>45769</v>
      </c>
      <c r="B165">
        <v>93010.2</v>
      </c>
    </row>
    <row r="166" spans="1:2" x14ac:dyDescent="0.25">
      <c r="A166" s="1">
        <v>45770</v>
      </c>
      <c r="B166">
        <v>93513.8</v>
      </c>
    </row>
    <row r="167" spans="1:2" x14ac:dyDescent="0.25">
      <c r="A167" s="1">
        <v>45771</v>
      </c>
      <c r="B167">
        <v>93382</v>
      </c>
    </row>
    <row r="168" spans="1:2" x14ac:dyDescent="0.25">
      <c r="A168" s="1">
        <v>45772</v>
      </c>
      <c r="B168">
        <v>95333.4</v>
      </c>
    </row>
    <row r="169" spans="1:2" x14ac:dyDescent="0.25">
      <c r="A169" s="1">
        <v>45775</v>
      </c>
      <c r="B169">
        <v>94541.1</v>
      </c>
    </row>
    <row r="170" spans="1:2" x14ac:dyDescent="0.25">
      <c r="A170" s="1">
        <v>45776</v>
      </c>
      <c r="B170">
        <v>94726.5</v>
      </c>
    </row>
    <row r="171" spans="1:2" x14ac:dyDescent="0.25">
      <c r="A171" s="1">
        <v>45777</v>
      </c>
      <c r="B171">
        <v>94400.1</v>
      </c>
    </row>
    <row r="172" spans="1:2" x14ac:dyDescent="0.25">
      <c r="A172" s="1">
        <v>45778</v>
      </c>
      <c r="B172">
        <v>96455.2</v>
      </c>
    </row>
    <row r="173" spans="1:2" x14ac:dyDescent="0.25">
      <c r="A173" s="1">
        <v>45779</v>
      </c>
      <c r="B173">
        <v>96935.8</v>
      </c>
    </row>
    <row r="174" spans="1:2" x14ac:dyDescent="0.25">
      <c r="A174" s="1">
        <v>45782</v>
      </c>
      <c r="B174">
        <v>94663.8</v>
      </c>
    </row>
    <row r="175" spans="1:2" x14ac:dyDescent="0.25">
      <c r="A175" s="1">
        <v>45783</v>
      </c>
      <c r="B175">
        <v>94679.9</v>
      </c>
    </row>
    <row r="176" spans="1:2" x14ac:dyDescent="0.25">
      <c r="A176" s="1">
        <v>45784</v>
      </c>
      <c r="B176">
        <v>97121.3</v>
      </c>
    </row>
    <row r="177" spans="1:2" x14ac:dyDescent="0.25">
      <c r="A177" s="1">
        <v>45785</v>
      </c>
      <c r="B177">
        <v>102778</v>
      </c>
    </row>
    <row r="178" spans="1:2" x14ac:dyDescent="0.25">
      <c r="A178" s="1">
        <v>45786</v>
      </c>
      <c r="B178">
        <v>103184</v>
      </c>
    </row>
    <row r="179" spans="1:2" x14ac:dyDescent="0.25">
      <c r="A179" s="1">
        <v>45789</v>
      </c>
      <c r="B179">
        <v>102482</v>
      </c>
    </row>
    <row r="180" spans="1:2" x14ac:dyDescent="0.25">
      <c r="A180" s="1">
        <v>45790</v>
      </c>
      <c r="B180">
        <v>104342</v>
      </c>
    </row>
    <row r="181" spans="1:2" x14ac:dyDescent="0.25">
      <c r="A181" s="1">
        <v>45791</v>
      </c>
      <c r="B181">
        <v>103616</v>
      </c>
    </row>
    <row r="182" spans="1:2" x14ac:dyDescent="0.25">
      <c r="A182" s="1">
        <v>45792</v>
      </c>
      <c r="B182">
        <v>103288</v>
      </c>
    </row>
    <row r="183" spans="1:2" x14ac:dyDescent="0.25">
      <c r="A183" s="1">
        <v>45793</v>
      </c>
      <c r="B183">
        <v>103924</v>
      </c>
    </row>
    <row r="184" spans="1:2" x14ac:dyDescent="0.25">
      <c r="A184" s="1">
        <v>45796</v>
      </c>
      <c r="B184">
        <v>105474</v>
      </c>
    </row>
    <row r="185" spans="1:2" x14ac:dyDescent="0.25">
      <c r="A185" s="1">
        <v>45797</v>
      </c>
      <c r="B185">
        <v>106619</v>
      </c>
    </row>
    <row r="186" spans="1:2" x14ac:dyDescent="0.25">
      <c r="A186" s="1">
        <v>45798</v>
      </c>
      <c r="B186">
        <v>108456</v>
      </c>
    </row>
    <row r="187" spans="1:2" x14ac:dyDescent="0.25">
      <c r="A187" s="1">
        <v>45799</v>
      </c>
      <c r="B187">
        <v>110868</v>
      </c>
    </row>
    <row r="188" spans="1:2" x14ac:dyDescent="0.25">
      <c r="A188" s="1">
        <v>45800</v>
      </c>
      <c r="B188">
        <v>108696</v>
      </c>
    </row>
    <row r="189" spans="1:2" x14ac:dyDescent="0.25">
      <c r="A189" s="1">
        <v>45803</v>
      </c>
      <c r="B189">
        <v>109324</v>
      </c>
    </row>
    <row r="190" spans="1:2" x14ac:dyDescent="0.25">
      <c r="A190" s="1">
        <v>45804</v>
      </c>
      <c r="B190">
        <v>108871</v>
      </c>
    </row>
    <row r="191" spans="1:2" x14ac:dyDescent="0.25">
      <c r="A191" s="1">
        <v>45805</v>
      </c>
      <c r="B191">
        <v>107542</v>
      </c>
    </row>
    <row r="192" spans="1:2" x14ac:dyDescent="0.25">
      <c r="A192" s="1">
        <v>45806</v>
      </c>
      <c r="B192">
        <v>106421</v>
      </c>
    </row>
    <row r="193" spans="1:2" x14ac:dyDescent="0.25">
      <c r="A193" s="1">
        <v>45807</v>
      </c>
      <c r="B193">
        <v>104584</v>
      </c>
    </row>
    <row r="194" spans="1:2" x14ac:dyDescent="0.25">
      <c r="A194" s="1">
        <v>45810</v>
      </c>
      <c r="B194">
        <v>104952</v>
      </c>
    </row>
    <row r="195" spans="1:2" x14ac:dyDescent="0.25">
      <c r="A195" s="1">
        <v>45811</v>
      </c>
      <c r="B195">
        <v>105455</v>
      </c>
    </row>
    <row r="196" spans="1:2" x14ac:dyDescent="0.25">
      <c r="A196" s="1">
        <v>45812</v>
      </c>
      <c r="B196">
        <v>104983</v>
      </c>
    </row>
    <row r="197" spans="1:2" x14ac:dyDescent="0.25">
      <c r="A197" s="1">
        <v>45813</v>
      </c>
      <c r="B197">
        <v>101619</v>
      </c>
    </row>
    <row r="198" spans="1:2" x14ac:dyDescent="0.25">
      <c r="A198" s="1">
        <v>45814</v>
      </c>
      <c r="B198">
        <v>104303</v>
      </c>
    </row>
    <row r="199" spans="1:2" x14ac:dyDescent="0.25">
      <c r="A199" s="1">
        <v>45817</v>
      </c>
      <c r="B199">
        <v>109947</v>
      </c>
    </row>
    <row r="200" spans="1:2" x14ac:dyDescent="0.25">
      <c r="A200" s="1">
        <v>45818</v>
      </c>
      <c r="B200">
        <v>109918</v>
      </c>
    </row>
    <row r="201" spans="1:2" x14ac:dyDescent="0.25">
      <c r="A201" s="1">
        <v>45819</v>
      </c>
      <c r="B201">
        <v>108551</v>
      </c>
    </row>
    <row r="202" spans="1:2" x14ac:dyDescent="0.25">
      <c r="A202" s="1">
        <v>45820</v>
      </c>
      <c r="B202">
        <v>105971</v>
      </c>
    </row>
    <row r="203" spans="1:2" x14ac:dyDescent="0.25">
      <c r="A203" s="1">
        <v>45821</v>
      </c>
      <c r="B203">
        <v>105248</v>
      </c>
    </row>
    <row r="204" spans="1:2" x14ac:dyDescent="0.25">
      <c r="A204" s="1">
        <v>45824</v>
      </c>
      <c r="B204">
        <v>108567</v>
      </c>
    </row>
    <row r="205" spans="1:2" x14ac:dyDescent="0.25">
      <c r="A205" s="1">
        <v>45825</v>
      </c>
      <c r="B205">
        <v>104579</v>
      </c>
    </row>
    <row r="206" spans="1:2" x14ac:dyDescent="0.25">
      <c r="A206" s="1">
        <v>45826</v>
      </c>
      <c r="B206">
        <v>105106</v>
      </c>
    </row>
    <row r="207" spans="1:2" x14ac:dyDescent="0.25">
      <c r="A207" s="1">
        <v>45827</v>
      </c>
      <c r="B207">
        <v>104395</v>
      </c>
    </row>
    <row r="208" spans="1:2" x14ac:dyDescent="0.25">
      <c r="A208" s="1">
        <v>45828</v>
      </c>
      <c r="B208">
        <v>103437</v>
      </c>
    </row>
    <row r="209" spans="1:2" x14ac:dyDescent="0.25">
      <c r="A209" s="1">
        <v>45831</v>
      </c>
      <c r="B209">
        <v>103788</v>
      </c>
    </row>
    <row r="210" spans="1:2" x14ac:dyDescent="0.25">
      <c r="A210" s="1">
        <v>45832</v>
      </c>
      <c r="B210">
        <v>106105</v>
      </c>
    </row>
    <row r="211" spans="1:2" x14ac:dyDescent="0.25">
      <c r="A211" s="1">
        <v>45833</v>
      </c>
      <c r="B211">
        <v>107677</v>
      </c>
    </row>
    <row r="212" spans="1:2" x14ac:dyDescent="0.25">
      <c r="A212" s="1">
        <v>45834</v>
      </c>
      <c r="B212">
        <v>107106</v>
      </c>
    </row>
    <row r="213" spans="1:2" x14ac:dyDescent="0.25">
      <c r="A213" s="1">
        <v>45835</v>
      </c>
      <c r="B213">
        <v>106883</v>
      </c>
    </row>
    <row r="214" spans="1:2" x14ac:dyDescent="0.25">
      <c r="A214" s="1">
        <v>45838</v>
      </c>
      <c r="B214">
        <v>107173</v>
      </c>
    </row>
    <row r="215" spans="1:2" x14ac:dyDescent="0.25">
      <c r="A215" s="1">
        <v>45839</v>
      </c>
      <c r="B215">
        <v>105808</v>
      </c>
    </row>
    <row r="216" spans="1:2" x14ac:dyDescent="0.25">
      <c r="A216" s="1">
        <v>45840</v>
      </c>
      <c r="B216">
        <v>109496</v>
      </c>
    </row>
    <row r="217" spans="1:2" x14ac:dyDescent="0.25">
      <c r="A217" s="1">
        <v>45841</v>
      </c>
      <c r="B217">
        <v>109864</v>
      </c>
    </row>
    <row r="218" spans="1:2" x14ac:dyDescent="0.25">
      <c r="A218" s="1">
        <v>45842</v>
      </c>
      <c r="B218">
        <v>107484</v>
      </c>
    </row>
    <row r="219" spans="1:2" x14ac:dyDescent="0.25">
      <c r="A219" s="1">
        <v>45845</v>
      </c>
      <c r="B219">
        <v>108221</v>
      </c>
    </row>
    <row r="220" spans="1:2" x14ac:dyDescent="0.25">
      <c r="A220" s="1">
        <v>45846</v>
      </c>
      <c r="B220">
        <v>108900</v>
      </c>
    </row>
    <row r="221" spans="1:2" x14ac:dyDescent="0.25">
      <c r="A221" s="1">
        <v>45847</v>
      </c>
      <c r="B221">
        <v>110857</v>
      </c>
    </row>
    <row r="222" spans="1:2" x14ac:dyDescent="0.25">
      <c r="A222" s="1">
        <v>45848</v>
      </c>
      <c r="B222">
        <v>116482</v>
      </c>
    </row>
    <row r="223" spans="1:2" x14ac:dyDescent="0.25">
      <c r="A223" s="1">
        <v>45849</v>
      </c>
      <c r="B223">
        <v>118028</v>
      </c>
    </row>
    <row r="224" spans="1:2" x14ac:dyDescent="0.25">
      <c r="A224" s="1">
        <v>45852</v>
      </c>
      <c r="B224">
        <v>120035</v>
      </c>
    </row>
    <row r="225" spans="1:2" x14ac:dyDescent="0.25">
      <c r="A225" s="1">
        <v>45853</v>
      </c>
      <c r="B225">
        <v>117548</v>
      </c>
    </row>
    <row r="226" spans="1:2" x14ac:dyDescent="0.25">
      <c r="A226" s="1">
        <v>45854</v>
      </c>
      <c r="B226">
        <v>119345</v>
      </c>
    </row>
    <row r="227" spans="1:2" x14ac:dyDescent="0.25">
      <c r="A227" s="1">
        <v>45855</v>
      </c>
      <c r="B227">
        <v>120334</v>
      </c>
    </row>
    <row r="228" spans="1:2" x14ac:dyDescent="0.25">
      <c r="A228" s="1">
        <v>45856</v>
      </c>
      <c r="B228">
        <v>117437</v>
      </c>
    </row>
    <row r="229" spans="1:2" x14ac:dyDescent="0.25">
      <c r="A229" s="1">
        <v>45859</v>
      </c>
      <c r="B229">
        <v>117274</v>
      </c>
    </row>
    <row r="230" spans="1:2" x14ac:dyDescent="0.25">
      <c r="A230" s="1">
        <v>45860</v>
      </c>
      <c r="B230">
        <v>119435</v>
      </c>
    </row>
    <row r="231" spans="1:2" x14ac:dyDescent="0.25">
      <c r="A231" s="1">
        <v>45861</v>
      </c>
      <c r="B231">
        <v>118120</v>
      </c>
    </row>
    <row r="232" spans="1:2" x14ac:dyDescent="0.25">
      <c r="A232" s="1">
        <v>45862</v>
      </c>
      <c r="B232">
        <v>118598</v>
      </c>
    </row>
    <row r="233" spans="1:2" x14ac:dyDescent="0.25">
      <c r="A233" s="1">
        <v>45863</v>
      </c>
      <c r="B233">
        <v>116758</v>
      </c>
    </row>
    <row r="234" spans="1:2" x14ac:dyDescent="0.25">
      <c r="A234" s="1">
        <v>45866</v>
      </c>
      <c r="B234">
        <v>118118</v>
      </c>
    </row>
    <row r="235" spans="1:2" x14ac:dyDescent="0.25">
      <c r="A235" s="1">
        <v>45867</v>
      </c>
      <c r="B235">
        <v>117598</v>
      </c>
    </row>
    <row r="236" spans="1:2" x14ac:dyDescent="0.25">
      <c r="A236" s="1">
        <v>45868</v>
      </c>
      <c r="B236">
        <v>117315</v>
      </c>
    </row>
    <row r="237" spans="1:2" x14ac:dyDescent="0.25">
      <c r="A237" s="1">
        <v>45869</v>
      </c>
      <c r="B237">
        <v>116545</v>
      </c>
    </row>
    <row r="238" spans="1:2" x14ac:dyDescent="0.25">
      <c r="A238" s="1">
        <v>45870</v>
      </c>
      <c r="B238">
        <v>113290</v>
      </c>
    </row>
    <row r="239" spans="1:2" x14ac:dyDescent="0.25">
      <c r="A239" s="1">
        <v>45873</v>
      </c>
      <c r="B239">
        <v>115105</v>
      </c>
    </row>
    <row r="240" spans="1:2" x14ac:dyDescent="0.25">
      <c r="A240" s="1">
        <v>45874</v>
      </c>
      <c r="B240">
        <v>113606</v>
      </c>
    </row>
    <row r="241" spans="1:2" x14ac:dyDescent="0.25">
      <c r="A241" s="1">
        <v>45875</v>
      </c>
      <c r="B241">
        <v>115083</v>
      </c>
    </row>
    <row r="242" spans="1:2" x14ac:dyDescent="0.25">
      <c r="A242" s="1">
        <v>45876</v>
      </c>
      <c r="B242">
        <v>117152</v>
      </c>
    </row>
    <row r="243" spans="1:2" x14ac:dyDescent="0.25">
      <c r="A243" s="1">
        <v>45877</v>
      </c>
      <c r="B243">
        <v>116483</v>
      </c>
    </row>
    <row r="244" spans="1:2" x14ac:dyDescent="0.25">
      <c r="A244" s="1">
        <v>45880</v>
      </c>
      <c r="B244">
        <v>118724</v>
      </c>
    </row>
    <row r="245" spans="1:2" x14ac:dyDescent="0.25">
      <c r="A245" s="1">
        <v>45881</v>
      </c>
      <c r="B245">
        <v>119903</v>
      </c>
    </row>
    <row r="246" spans="1:2" x14ac:dyDescent="0.25">
      <c r="A246" s="1">
        <v>45882</v>
      </c>
      <c r="B246">
        <v>122579</v>
      </c>
    </row>
    <row r="247" spans="1:2" x14ac:dyDescent="0.25">
      <c r="A247" s="1">
        <v>45883</v>
      </c>
      <c r="B247">
        <v>117979</v>
      </c>
    </row>
    <row r="248" spans="1:2" x14ac:dyDescent="0.25">
      <c r="A248" s="1">
        <v>45884</v>
      </c>
      <c r="B248">
        <v>116974</v>
      </c>
    </row>
    <row r="249" spans="1:2" x14ac:dyDescent="0.25">
      <c r="A249" s="1">
        <v>45887</v>
      </c>
      <c r="B249">
        <v>116719</v>
      </c>
    </row>
    <row r="250" spans="1:2" x14ac:dyDescent="0.25">
      <c r="A250" s="1">
        <v>45888</v>
      </c>
      <c r="B250">
        <v>113430</v>
      </c>
    </row>
    <row r="251" spans="1:2" x14ac:dyDescent="0.25">
      <c r="A251" s="1">
        <v>45889</v>
      </c>
      <c r="B251">
        <v>114390</v>
      </c>
    </row>
    <row r="252" spans="1:2" x14ac:dyDescent="0.25">
      <c r="A252" s="1">
        <v>45890</v>
      </c>
      <c r="B252">
        <v>112619</v>
      </c>
    </row>
    <row r="253" spans="1:2" x14ac:dyDescent="0.25">
      <c r="A253" s="1">
        <v>45891</v>
      </c>
      <c r="B253">
        <v>116617</v>
      </c>
    </row>
    <row r="254" spans="1:2" x14ac:dyDescent="0.25">
      <c r="A254" s="1">
        <v>45894</v>
      </c>
      <c r="B254">
        <v>109899</v>
      </c>
    </row>
    <row r="255" spans="1:2" x14ac:dyDescent="0.25">
      <c r="A255" s="1">
        <v>45895</v>
      </c>
      <c r="B255">
        <v>111607</v>
      </c>
    </row>
    <row r="256" spans="1:2" x14ac:dyDescent="0.25">
      <c r="A256" s="1">
        <v>45896</v>
      </c>
      <c r="B256">
        <v>111549</v>
      </c>
    </row>
    <row r="257" spans="1:2" x14ac:dyDescent="0.25">
      <c r="A257" s="1">
        <v>45897</v>
      </c>
      <c r="B257">
        <v>112047</v>
      </c>
    </row>
    <row r="258" spans="1:2" x14ac:dyDescent="0.25">
      <c r="A258" s="1">
        <v>45898</v>
      </c>
      <c r="B258">
        <v>108198</v>
      </c>
    </row>
    <row r="259" spans="1:2" x14ac:dyDescent="0.25">
      <c r="A259" s="1">
        <v>45901</v>
      </c>
      <c r="B259">
        <v>107526</v>
      </c>
    </row>
    <row r="260" spans="1:2" x14ac:dyDescent="0.25">
      <c r="A260" s="1">
        <v>45902</v>
      </c>
      <c r="B260">
        <v>110139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FC78-5C7E-41C9-A78C-AD29A888AC28}">
  <dimension ref="A1:B250"/>
  <sheetViews>
    <sheetView workbookViewId="0">
      <selection activeCell="C235" sqref="C235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45538</v>
      </c>
      <c r="B2">
        <v>25.75</v>
      </c>
    </row>
    <row r="3" spans="1:2" x14ac:dyDescent="0.25">
      <c r="A3" s="1">
        <v>45539</v>
      </c>
      <c r="B3">
        <v>25.75</v>
      </c>
    </row>
    <row r="4" spans="1:2" x14ac:dyDescent="0.25">
      <c r="A4" s="1">
        <v>45540</v>
      </c>
      <c r="B4">
        <v>24.85</v>
      </c>
    </row>
    <row r="5" spans="1:2" x14ac:dyDescent="0.25">
      <c r="A5" s="1">
        <v>45541</v>
      </c>
      <c r="B5">
        <v>23.75</v>
      </c>
    </row>
    <row r="6" spans="1:2" x14ac:dyDescent="0.25">
      <c r="A6" s="1">
        <v>45544</v>
      </c>
      <c r="B6">
        <v>25.35</v>
      </c>
    </row>
    <row r="7" spans="1:2" x14ac:dyDescent="0.25">
      <c r="A7" s="1">
        <v>45545</v>
      </c>
      <c r="B7">
        <v>25.7</v>
      </c>
    </row>
    <row r="8" spans="1:2" x14ac:dyDescent="0.25">
      <c r="A8" s="1">
        <v>45546</v>
      </c>
      <c r="B8">
        <v>25.55</v>
      </c>
    </row>
    <row r="9" spans="1:2" x14ac:dyDescent="0.25">
      <c r="A9" s="1">
        <v>45547</v>
      </c>
      <c r="B9">
        <v>25.85</v>
      </c>
    </row>
    <row r="10" spans="1:2" x14ac:dyDescent="0.25">
      <c r="A10" s="1">
        <v>45548</v>
      </c>
      <c r="B10">
        <v>26.5</v>
      </c>
    </row>
    <row r="11" spans="1:2" x14ac:dyDescent="0.25">
      <c r="A11" s="1">
        <v>45551</v>
      </c>
      <c r="B11">
        <v>25.7</v>
      </c>
    </row>
    <row r="12" spans="1:2" x14ac:dyDescent="0.25">
      <c r="A12" s="1">
        <v>45552</v>
      </c>
      <c r="B12">
        <v>26.6</v>
      </c>
    </row>
    <row r="13" spans="1:2" x14ac:dyDescent="0.25">
      <c r="A13" s="1">
        <v>45553</v>
      </c>
      <c r="B13">
        <v>26.65</v>
      </c>
    </row>
    <row r="14" spans="1:2" x14ac:dyDescent="0.25">
      <c r="A14" s="1">
        <v>45554</v>
      </c>
      <c r="B14">
        <v>28.05</v>
      </c>
    </row>
    <row r="15" spans="1:2" x14ac:dyDescent="0.25">
      <c r="A15" s="1">
        <v>45555</v>
      </c>
      <c r="B15">
        <v>27.9</v>
      </c>
    </row>
    <row r="16" spans="1:2" x14ac:dyDescent="0.25">
      <c r="A16" s="1">
        <v>45558</v>
      </c>
      <c r="B16">
        <v>28.05</v>
      </c>
    </row>
    <row r="17" spans="1:2" x14ac:dyDescent="0.25">
      <c r="A17" s="1">
        <v>45559</v>
      </c>
      <c r="B17">
        <v>28.55</v>
      </c>
    </row>
    <row r="18" spans="1:2" x14ac:dyDescent="0.25">
      <c r="A18" s="1">
        <v>45560</v>
      </c>
      <c r="B18">
        <v>28</v>
      </c>
    </row>
    <row r="19" spans="1:2" x14ac:dyDescent="0.25">
      <c r="A19" s="1">
        <v>45561</v>
      </c>
      <c r="B19">
        <v>28.7</v>
      </c>
    </row>
    <row r="20" spans="1:2" x14ac:dyDescent="0.25">
      <c r="A20" s="1">
        <v>45562</v>
      </c>
      <c r="B20">
        <v>29.1</v>
      </c>
    </row>
    <row r="21" spans="1:2" x14ac:dyDescent="0.25">
      <c r="A21" s="1">
        <v>45565</v>
      </c>
      <c r="B21">
        <v>28.15</v>
      </c>
    </row>
    <row r="22" spans="1:2" x14ac:dyDescent="0.25">
      <c r="A22" s="1">
        <v>45566</v>
      </c>
      <c r="B22">
        <v>27.4</v>
      </c>
    </row>
    <row r="23" spans="1:2" x14ac:dyDescent="0.25">
      <c r="A23" s="1">
        <v>45567</v>
      </c>
      <c r="B23">
        <v>26.7</v>
      </c>
    </row>
    <row r="24" spans="1:2" x14ac:dyDescent="0.25">
      <c r="A24" s="1">
        <v>45568</v>
      </c>
      <c r="B24">
        <v>27.05</v>
      </c>
    </row>
    <row r="25" spans="1:2" x14ac:dyDescent="0.25">
      <c r="A25" s="1">
        <v>45569</v>
      </c>
      <c r="B25">
        <v>27.7</v>
      </c>
    </row>
    <row r="26" spans="1:2" x14ac:dyDescent="0.25">
      <c r="A26" s="1">
        <v>45572</v>
      </c>
      <c r="B26">
        <v>28.1</v>
      </c>
    </row>
    <row r="27" spans="1:2" x14ac:dyDescent="0.25">
      <c r="A27" s="1">
        <v>45573</v>
      </c>
      <c r="B27">
        <v>27.6</v>
      </c>
    </row>
    <row r="28" spans="1:2" x14ac:dyDescent="0.25">
      <c r="A28" s="1">
        <v>45574</v>
      </c>
      <c r="B28">
        <v>27</v>
      </c>
    </row>
    <row r="29" spans="1:2" x14ac:dyDescent="0.25">
      <c r="A29" s="1">
        <v>45575</v>
      </c>
      <c r="B29">
        <v>26.45</v>
      </c>
    </row>
    <row r="30" spans="1:2" x14ac:dyDescent="0.25">
      <c r="A30" s="1">
        <v>45576</v>
      </c>
      <c r="B30">
        <v>28.05</v>
      </c>
    </row>
    <row r="31" spans="1:2" x14ac:dyDescent="0.25">
      <c r="A31" s="1">
        <v>45579</v>
      </c>
      <c r="B31">
        <v>29.25</v>
      </c>
    </row>
    <row r="32" spans="1:2" x14ac:dyDescent="0.25">
      <c r="A32" s="1">
        <v>45580</v>
      </c>
      <c r="B32">
        <v>29.7</v>
      </c>
    </row>
    <row r="33" spans="1:2" x14ac:dyDescent="0.25">
      <c r="A33" s="1">
        <v>45581</v>
      </c>
      <c r="B33">
        <v>30.05</v>
      </c>
    </row>
    <row r="34" spans="1:2" x14ac:dyDescent="0.25">
      <c r="A34" s="1">
        <v>45582</v>
      </c>
      <c r="B34">
        <v>29.6</v>
      </c>
    </row>
    <row r="35" spans="1:2" x14ac:dyDescent="0.25">
      <c r="A35" s="1">
        <v>45583</v>
      </c>
      <c r="B35">
        <v>30.4</v>
      </c>
    </row>
    <row r="36" spans="1:2" x14ac:dyDescent="0.25">
      <c r="A36" s="1">
        <v>45586</v>
      </c>
      <c r="B36">
        <v>30.05</v>
      </c>
    </row>
    <row r="37" spans="1:2" x14ac:dyDescent="0.25">
      <c r="A37" s="1">
        <v>45587</v>
      </c>
      <c r="B37">
        <v>29.9</v>
      </c>
    </row>
    <row r="38" spans="1:2" x14ac:dyDescent="0.25">
      <c r="A38" s="1">
        <v>45588</v>
      </c>
      <c r="B38">
        <v>29.4</v>
      </c>
    </row>
    <row r="39" spans="1:2" x14ac:dyDescent="0.25">
      <c r="A39" s="1">
        <v>45589</v>
      </c>
      <c r="B39">
        <v>30.3</v>
      </c>
    </row>
    <row r="40" spans="1:2" x14ac:dyDescent="0.25">
      <c r="A40" s="1">
        <v>45590</v>
      </c>
      <c r="B40">
        <v>29.6</v>
      </c>
    </row>
    <row r="41" spans="1:2" x14ac:dyDescent="0.25">
      <c r="A41" s="1">
        <v>45593</v>
      </c>
      <c r="B41">
        <v>30.85</v>
      </c>
    </row>
    <row r="42" spans="1:2" x14ac:dyDescent="0.25">
      <c r="A42" s="1">
        <v>45594</v>
      </c>
      <c r="B42">
        <v>32.200000000000003</v>
      </c>
    </row>
    <row r="43" spans="1:2" x14ac:dyDescent="0.25">
      <c r="A43" s="1">
        <v>45595</v>
      </c>
      <c r="B43">
        <v>31.85</v>
      </c>
    </row>
    <row r="44" spans="1:2" x14ac:dyDescent="0.25">
      <c r="A44" s="1">
        <v>45596</v>
      </c>
      <c r="B44">
        <v>31.05</v>
      </c>
    </row>
    <row r="45" spans="1:2" x14ac:dyDescent="0.25">
      <c r="A45" s="1">
        <v>45597</v>
      </c>
      <c r="B45">
        <v>30.7</v>
      </c>
    </row>
    <row r="46" spans="1:2" x14ac:dyDescent="0.25">
      <c r="A46" s="1">
        <v>45600</v>
      </c>
      <c r="B46">
        <v>29.85</v>
      </c>
    </row>
    <row r="47" spans="1:2" x14ac:dyDescent="0.25">
      <c r="A47" s="1">
        <v>45601</v>
      </c>
      <c r="B47">
        <v>30.8</v>
      </c>
    </row>
    <row r="48" spans="1:2" x14ac:dyDescent="0.25">
      <c r="A48" s="1">
        <v>45602</v>
      </c>
      <c r="B48">
        <v>33.799999999999997</v>
      </c>
    </row>
    <row r="49" spans="1:2" x14ac:dyDescent="0.25">
      <c r="A49" s="1">
        <v>45603</v>
      </c>
      <c r="B49">
        <v>34</v>
      </c>
    </row>
    <row r="50" spans="1:2" x14ac:dyDescent="0.25">
      <c r="A50" s="1">
        <v>45604</v>
      </c>
      <c r="B50">
        <v>34</v>
      </c>
    </row>
    <row r="51" spans="1:2" x14ac:dyDescent="0.25">
      <c r="A51" s="1">
        <v>45607</v>
      </c>
      <c r="B51">
        <v>38.65</v>
      </c>
    </row>
    <row r="52" spans="1:2" x14ac:dyDescent="0.25">
      <c r="A52" s="1">
        <v>45608</v>
      </c>
      <c r="B52">
        <v>39.799999999999997</v>
      </c>
    </row>
    <row r="53" spans="1:2" x14ac:dyDescent="0.25">
      <c r="A53" s="1">
        <v>45609</v>
      </c>
      <c r="B53">
        <v>39.85</v>
      </c>
    </row>
    <row r="54" spans="1:2" x14ac:dyDescent="0.25">
      <c r="A54" s="1">
        <v>45610</v>
      </c>
      <c r="B54">
        <v>38.85</v>
      </c>
    </row>
    <row r="55" spans="1:2" x14ac:dyDescent="0.25">
      <c r="A55" s="1">
        <v>45611</v>
      </c>
      <c r="B55">
        <v>40.6</v>
      </c>
    </row>
    <row r="56" spans="1:2" x14ac:dyDescent="0.25">
      <c r="A56" s="1">
        <v>45614</v>
      </c>
      <c r="B56">
        <v>40.65</v>
      </c>
    </row>
    <row r="57" spans="1:2" x14ac:dyDescent="0.25">
      <c r="A57" s="1">
        <v>45615</v>
      </c>
      <c r="B57">
        <v>41.1</v>
      </c>
    </row>
    <row r="58" spans="1:2" x14ac:dyDescent="0.25">
      <c r="A58" s="1">
        <v>45616</v>
      </c>
      <c r="B58">
        <v>41.84</v>
      </c>
    </row>
    <row r="59" spans="1:2" x14ac:dyDescent="0.25">
      <c r="A59" s="1">
        <v>45617</v>
      </c>
      <c r="B59">
        <v>43.6</v>
      </c>
    </row>
    <row r="60" spans="1:2" x14ac:dyDescent="0.25">
      <c r="A60" s="1">
        <v>45618</v>
      </c>
      <c r="B60">
        <v>44.05</v>
      </c>
    </row>
    <row r="61" spans="1:2" x14ac:dyDescent="0.25">
      <c r="A61" s="1">
        <v>45621</v>
      </c>
      <c r="B61">
        <v>42.16</v>
      </c>
    </row>
    <row r="62" spans="1:2" x14ac:dyDescent="0.25">
      <c r="A62" s="1">
        <v>45622</v>
      </c>
      <c r="B62">
        <v>40.32</v>
      </c>
    </row>
    <row r="63" spans="1:2" x14ac:dyDescent="0.25">
      <c r="A63" s="1">
        <v>45623</v>
      </c>
      <c r="B63">
        <v>42.93</v>
      </c>
    </row>
    <row r="64" spans="1:2" x14ac:dyDescent="0.25">
      <c r="A64" s="1">
        <v>45625</v>
      </c>
      <c r="B64">
        <v>43.09</v>
      </c>
    </row>
    <row r="65" spans="1:2" x14ac:dyDescent="0.25">
      <c r="A65" s="1">
        <v>45628</v>
      </c>
      <c r="B65">
        <v>42.46</v>
      </c>
    </row>
    <row r="66" spans="1:2" x14ac:dyDescent="0.25">
      <c r="A66" s="1">
        <v>45629</v>
      </c>
      <c r="B66">
        <v>42.42</v>
      </c>
    </row>
    <row r="67" spans="1:2" x14ac:dyDescent="0.25">
      <c r="A67" s="1">
        <v>45630</v>
      </c>
      <c r="B67">
        <v>43.94</v>
      </c>
    </row>
    <row r="68" spans="1:2" x14ac:dyDescent="0.25">
      <c r="A68" s="1">
        <v>45631</v>
      </c>
      <c r="B68">
        <v>43.94</v>
      </c>
    </row>
    <row r="69" spans="1:2" x14ac:dyDescent="0.25">
      <c r="A69" s="1">
        <v>45632</v>
      </c>
      <c r="B69">
        <v>45.1</v>
      </c>
    </row>
    <row r="70" spans="1:2" x14ac:dyDescent="0.25">
      <c r="A70" s="1">
        <v>45635</v>
      </c>
      <c r="B70">
        <v>42.63</v>
      </c>
    </row>
    <row r="71" spans="1:2" x14ac:dyDescent="0.25">
      <c r="A71" s="1">
        <v>45636</v>
      </c>
      <c r="B71">
        <v>42.75</v>
      </c>
    </row>
    <row r="72" spans="1:2" x14ac:dyDescent="0.25">
      <c r="A72" s="1">
        <v>45637</v>
      </c>
      <c r="B72">
        <v>44.94</v>
      </c>
    </row>
    <row r="73" spans="1:2" x14ac:dyDescent="0.25">
      <c r="A73" s="1">
        <v>45638</v>
      </c>
      <c r="B73">
        <v>44.34</v>
      </c>
    </row>
    <row r="74" spans="1:2" x14ac:dyDescent="0.25">
      <c r="A74" s="1">
        <v>45639</v>
      </c>
      <c r="B74">
        <v>45.11</v>
      </c>
    </row>
    <row r="75" spans="1:2" x14ac:dyDescent="0.25">
      <c r="A75" s="1">
        <v>45642</v>
      </c>
      <c r="B75">
        <v>46.94</v>
      </c>
    </row>
    <row r="76" spans="1:2" x14ac:dyDescent="0.25">
      <c r="A76" s="1">
        <v>45643</v>
      </c>
      <c r="B76">
        <v>47.3</v>
      </c>
    </row>
    <row r="77" spans="1:2" x14ac:dyDescent="0.25">
      <c r="A77" s="1">
        <v>45644</v>
      </c>
      <c r="B77">
        <v>44.6</v>
      </c>
    </row>
    <row r="78" spans="1:2" x14ac:dyDescent="0.25">
      <c r="A78" s="1">
        <v>45645</v>
      </c>
      <c r="B78">
        <v>42.67</v>
      </c>
    </row>
    <row r="79" spans="1:2" x14ac:dyDescent="0.25">
      <c r="A79" s="1">
        <v>45646</v>
      </c>
      <c r="B79">
        <v>42.71</v>
      </c>
    </row>
    <row r="80" spans="1:2" x14ac:dyDescent="0.25">
      <c r="A80" s="1">
        <v>45649</v>
      </c>
      <c r="B80">
        <v>41.21</v>
      </c>
    </row>
    <row r="81" spans="1:2" x14ac:dyDescent="0.25">
      <c r="A81" s="1">
        <v>45650</v>
      </c>
      <c r="B81">
        <v>43.85</v>
      </c>
    </row>
    <row r="82" spans="1:2" x14ac:dyDescent="0.25">
      <c r="A82" s="1">
        <v>45652</v>
      </c>
      <c r="B82">
        <v>42.33</v>
      </c>
    </row>
    <row r="83" spans="1:2" x14ac:dyDescent="0.25">
      <c r="A83" s="1">
        <v>45653</v>
      </c>
      <c r="B83">
        <v>41.82</v>
      </c>
    </row>
    <row r="84" spans="1:2" x14ac:dyDescent="0.25">
      <c r="A84" s="1">
        <v>45656</v>
      </c>
      <c r="B84">
        <v>41.75</v>
      </c>
    </row>
    <row r="85" spans="1:2" x14ac:dyDescent="0.25">
      <c r="A85" s="1">
        <v>45657</v>
      </c>
      <c r="B85">
        <v>41.87</v>
      </c>
    </row>
    <row r="86" spans="1:2" x14ac:dyDescent="0.25">
      <c r="A86" s="1">
        <v>45659</v>
      </c>
      <c r="B86">
        <v>43.16</v>
      </c>
    </row>
    <row r="87" spans="1:2" x14ac:dyDescent="0.25">
      <c r="A87" s="1">
        <v>45660</v>
      </c>
      <c r="B87">
        <v>43.6</v>
      </c>
    </row>
    <row r="88" spans="1:2" x14ac:dyDescent="0.25">
      <c r="A88" s="1">
        <v>45663</v>
      </c>
      <c r="B88">
        <v>45.34</v>
      </c>
    </row>
    <row r="89" spans="1:2" x14ac:dyDescent="0.25">
      <c r="A89" s="1">
        <v>45664</v>
      </c>
      <c r="B89">
        <v>42.74</v>
      </c>
    </row>
    <row r="90" spans="1:2" x14ac:dyDescent="0.25">
      <c r="A90" s="1">
        <v>45665</v>
      </c>
      <c r="B90">
        <v>41.61</v>
      </c>
    </row>
    <row r="91" spans="1:2" x14ac:dyDescent="0.25">
      <c r="A91" s="1">
        <v>45667</v>
      </c>
      <c r="B91">
        <v>41.99</v>
      </c>
    </row>
    <row r="92" spans="1:2" x14ac:dyDescent="0.25">
      <c r="A92" s="1">
        <v>45670</v>
      </c>
      <c r="B92">
        <v>41.49</v>
      </c>
    </row>
    <row r="93" spans="1:2" x14ac:dyDescent="0.25">
      <c r="A93" s="1">
        <v>45671</v>
      </c>
      <c r="B93">
        <v>42.77</v>
      </c>
    </row>
    <row r="94" spans="1:2" x14ac:dyDescent="0.25">
      <c r="A94" s="1">
        <v>45672</v>
      </c>
      <c r="B94">
        <v>44.15</v>
      </c>
    </row>
    <row r="95" spans="1:2" x14ac:dyDescent="0.25">
      <c r="A95" s="1">
        <v>45673</v>
      </c>
      <c r="B95">
        <v>44.51</v>
      </c>
    </row>
    <row r="96" spans="1:2" x14ac:dyDescent="0.25">
      <c r="A96" s="1">
        <v>45674</v>
      </c>
      <c r="B96">
        <v>46.43</v>
      </c>
    </row>
    <row r="97" spans="1:2" x14ac:dyDescent="0.25">
      <c r="A97" s="1">
        <v>45678</v>
      </c>
      <c r="B97">
        <v>47.08</v>
      </c>
    </row>
    <row r="98" spans="1:2" x14ac:dyDescent="0.25">
      <c r="A98" s="1">
        <v>45679</v>
      </c>
      <c r="B98">
        <v>46.26</v>
      </c>
    </row>
    <row r="99" spans="1:2" x14ac:dyDescent="0.25">
      <c r="A99" s="1">
        <v>45680</v>
      </c>
      <c r="B99">
        <v>45.81</v>
      </c>
    </row>
    <row r="100" spans="1:2" x14ac:dyDescent="0.25">
      <c r="A100" s="1">
        <v>45681</v>
      </c>
      <c r="B100">
        <v>46.51</v>
      </c>
    </row>
    <row r="101" spans="1:2" x14ac:dyDescent="0.25">
      <c r="A101" s="1">
        <v>45684</v>
      </c>
      <c r="B101">
        <v>44.92</v>
      </c>
    </row>
    <row r="102" spans="1:2" x14ac:dyDescent="0.25">
      <c r="A102" s="1">
        <v>45685</v>
      </c>
      <c r="B102">
        <v>44.87</v>
      </c>
    </row>
    <row r="103" spans="1:2" x14ac:dyDescent="0.25">
      <c r="A103" s="1">
        <v>45686</v>
      </c>
      <c r="B103">
        <v>46.23</v>
      </c>
    </row>
    <row r="104" spans="1:2" x14ac:dyDescent="0.25">
      <c r="A104" s="1">
        <v>45687</v>
      </c>
      <c r="B104">
        <v>46.54</v>
      </c>
    </row>
    <row r="105" spans="1:2" x14ac:dyDescent="0.25">
      <c r="A105" s="1">
        <v>45688</v>
      </c>
      <c r="B105">
        <v>45.01</v>
      </c>
    </row>
    <row r="106" spans="1:2" x14ac:dyDescent="0.25">
      <c r="A106" s="1">
        <v>45691</v>
      </c>
      <c r="B106">
        <v>44.86</v>
      </c>
    </row>
    <row r="107" spans="1:2" x14ac:dyDescent="0.25">
      <c r="A107" s="1">
        <v>45692</v>
      </c>
      <c r="B107">
        <v>43.77</v>
      </c>
    </row>
    <row r="108" spans="1:2" x14ac:dyDescent="0.25">
      <c r="A108" s="1">
        <v>45693</v>
      </c>
      <c r="B108">
        <v>43.14</v>
      </c>
    </row>
    <row r="109" spans="1:2" x14ac:dyDescent="0.25">
      <c r="A109" s="1">
        <v>45694</v>
      </c>
      <c r="B109">
        <v>42.96</v>
      </c>
    </row>
    <row r="110" spans="1:2" x14ac:dyDescent="0.25">
      <c r="A110" s="1">
        <v>45695</v>
      </c>
      <c r="B110">
        <v>42.42</v>
      </c>
    </row>
    <row r="111" spans="1:2" x14ac:dyDescent="0.25">
      <c r="A111" s="1">
        <v>45698</v>
      </c>
      <c r="B111">
        <v>43.18</v>
      </c>
    </row>
    <row r="112" spans="1:2" x14ac:dyDescent="0.25">
      <c r="A112" s="1">
        <v>45699</v>
      </c>
      <c r="B112">
        <v>42.23</v>
      </c>
    </row>
    <row r="113" spans="1:2" x14ac:dyDescent="0.25">
      <c r="A113" s="1">
        <v>45700</v>
      </c>
      <c r="B113">
        <v>42.99</v>
      </c>
    </row>
    <row r="114" spans="1:2" x14ac:dyDescent="0.25">
      <c r="A114" s="1">
        <v>45701</v>
      </c>
      <c r="B114">
        <v>42.66</v>
      </c>
    </row>
    <row r="115" spans="1:2" x14ac:dyDescent="0.25">
      <c r="A115" s="1">
        <v>45702</v>
      </c>
      <c r="B115">
        <v>43.11</v>
      </c>
    </row>
    <row r="116" spans="1:2" x14ac:dyDescent="0.25">
      <c r="A116" s="1">
        <v>45706</v>
      </c>
      <c r="B116">
        <v>41.72</v>
      </c>
    </row>
    <row r="117" spans="1:2" x14ac:dyDescent="0.25">
      <c r="A117" s="1">
        <v>45707</v>
      </c>
      <c r="B117">
        <v>42.63</v>
      </c>
    </row>
    <row r="118" spans="1:2" x14ac:dyDescent="0.25">
      <c r="A118" s="1">
        <v>45708</v>
      </c>
      <c r="B118">
        <v>43.66</v>
      </c>
    </row>
    <row r="119" spans="1:2" x14ac:dyDescent="0.25">
      <c r="A119" s="1">
        <v>45709</v>
      </c>
      <c r="B119">
        <v>42.02</v>
      </c>
    </row>
    <row r="120" spans="1:2" x14ac:dyDescent="0.25">
      <c r="A120" s="1">
        <v>45712</v>
      </c>
      <c r="B120">
        <v>41.64</v>
      </c>
    </row>
    <row r="121" spans="1:2" x14ac:dyDescent="0.25">
      <c r="A121" s="1">
        <v>45713</v>
      </c>
      <c r="B121">
        <v>39.04</v>
      </c>
    </row>
    <row r="122" spans="1:2" x14ac:dyDescent="0.25">
      <c r="A122" s="1">
        <v>45714</v>
      </c>
      <c r="B122">
        <v>37.32</v>
      </c>
    </row>
    <row r="123" spans="1:2" x14ac:dyDescent="0.25">
      <c r="A123" s="1">
        <v>45715</v>
      </c>
      <c r="B123">
        <v>36.93</v>
      </c>
    </row>
    <row r="124" spans="1:2" x14ac:dyDescent="0.25">
      <c r="A124" s="1">
        <v>45716</v>
      </c>
      <c r="B124">
        <v>37.33</v>
      </c>
    </row>
    <row r="125" spans="1:2" x14ac:dyDescent="0.25">
      <c r="A125" s="1">
        <v>45719</v>
      </c>
      <c r="B125">
        <v>38.1</v>
      </c>
    </row>
    <row r="126" spans="1:2" x14ac:dyDescent="0.25">
      <c r="A126" s="1">
        <v>45720</v>
      </c>
      <c r="B126">
        <v>38.5</v>
      </c>
    </row>
    <row r="127" spans="1:2" x14ac:dyDescent="0.25">
      <c r="A127" s="1">
        <v>45721</v>
      </c>
      <c r="B127">
        <v>40.08</v>
      </c>
    </row>
    <row r="128" spans="1:2" x14ac:dyDescent="0.25">
      <c r="A128" s="1">
        <v>45722</v>
      </c>
      <c r="B128">
        <v>39.46</v>
      </c>
    </row>
    <row r="129" spans="1:2" x14ac:dyDescent="0.25">
      <c r="A129" s="1">
        <v>45723</v>
      </c>
      <c r="B129">
        <v>38.54</v>
      </c>
    </row>
    <row r="130" spans="1:2" x14ac:dyDescent="0.25">
      <c r="A130" s="1">
        <v>45726</v>
      </c>
      <c r="B130">
        <v>34.99</v>
      </c>
    </row>
    <row r="131" spans="1:2" x14ac:dyDescent="0.25">
      <c r="A131" s="1">
        <v>45727</v>
      </c>
      <c r="B131">
        <v>36.82</v>
      </c>
    </row>
    <row r="132" spans="1:2" x14ac:dyDescent="0.25">
      <c r="A132" s="1">
        <v>45728</v>
      </c>
      <c r="B132">
        <v>36.75</v>
      </c>
    </row>
    <row r="133" spans="1:2" x14ac:dyDescent="0.25">
      <c r="A133" s="1">
        <v>45729</v>
      </c>
      <c r="B133">
        <v>35.5</v>
      </c>
    </row>
    <row r="134" spans="1:2" x14ac:dyDescent="0.25">
      <c r="A134" s="1">
        <v>45730</v>
      </c>
      <c r="B134">
        <v>37.54</v>
      </c>
    </row>
    <row r="135" spans="1:2" x14ac:dyDescent="0.25">
      <c r="A135" s="1">
        <v>45733</v>
      </c>
      <c r="B135">
        <v>37.450000000000003</v>
      </c>
    </row>
    <row r="136" spans="1:2" x14ac:dyDescent="0.25">
      <c r="A136" s="1">
        <v>45734</v>
      </c>
      <c r="B136">
        <v>36.43</v>
      </c>
    </row>
    <row r="137" spans="1:2" x14ac:dyDescent="0.25">
      <c r="A137" s="1">
        <v>45735</v>
      </c>
      <c r="B137">
        <v>37.89</v>
      </c>
    </row>
    <row r="138" spans="1:2" x14ac:dyDescent="0.25">
      <c r="A138" s="1">
        <v>45736</v>
      </c>
      <c r="B138">
        <v>37.31</v>
      </c>
    </row>
    <row r="139" spans="1:2" x14ac:dyDescent="0.25">
      <c r="A139" s="1">
        <v>45737</v>
      </c>
      <c r="B139">
        <v>37.19</v>
      </c>
    </row>
    <row r="140" spans="1:2" x14ac:dyDescent="0.25">
      <c r="A140" s="1">
        <v>45740</v>
      </c>
      <c r="B140">
        <v>39.130000000000003</v>
      </c>
    </row>
    <row r="141" spans="1:2" x14ac:dyDescent="0.25">
      <c r="A141" s="1">
        <v>45741</v>
      </c>
      <c r="B141">
        <v>39.08</v>
      </c>
    </row>
    <row r="142" spans="1:2" x14ac:dyDescent="0.25">
      <c r="A142" s="1">
        <v>45742</v>
      </c>
      <c r="B142">
        <v>38.35</v>
      </c>
    </row>
    <row r="143" spans="1:2" x14ac:dyDescent="0.25">
      <c r="A143" s="1">
        <v>45743</v>
      </c>
      <c r="B143">
        <v>38.56</v>
      </c>
    </row>
    <row r="144" spans="1:2" x14ac:dyDescent="0.25">
      <c r="A144" s="1">
        <v>45744</v>
      </c>
      <c r="B144">
        <v>37.07</v>
      </c>
    </row>
    <row r="145" spans="1:2" x14ac:dyDescent="0.25">
      <c r="A145" s="1">
        <v>45747</v>
      </c>
      <c r="B145">
        <v>36.49</v>
      </c>
    </row>
    <row r="146" spans="1:2" x14ac:dyDescent="0.25">
      <c r="A146" s="1">
        <v>45748</v>
      </c>
      <c r="B146">
        <v>37.65</v>
      </c>
    </row>
    <row r="147" spans="1:2" x14ac:dyDescent="0.25">
      <c r="A147" s="1">
        <v>45749</v>
      </c>
      <c r="B147">
        <v>38.53</v>
      </c>
    </row>
    <row r="148" spans="1:2" x14ac:dyDescent="0.25">
      <c r="A148" s="1">
        <v>45750</v>
      </c>
      <c r="B148">
        <v>36.31</v>
      </c>
    </row>
    <row r="149" spans="1:2" x14ac:dyDescent="0.25">
      <c r="A149" s="1">
        <v>45751</v>
      </c>
      <c r="B149">
        <v>37.21</v>
      </c>
    </row>
    <row r="150" spans="1:2" x14ac:dyDescent="0.25">
      <c r="A150" s="1">
        <v>45754</v>
      </c>
      <c r="B150">
        <v>34.53</v>
      </c>
    </row>
    <row r="151" spans="1:2" x14ac:dyDescent="0.25">
      <c r="A151" s="1">
        <v>45755</v>
      </c>
      <c r="B151">
        <v>33.99</v>
      </c>
    </row>
    <row r="152" spans="1:2" x14ac:dyDescent="0.25">
      <c r="A152" s="1">
        <v>45756</v>
      </c>
      <c r="B152">
        <v>36.5</v>
      </c>
    </row>
    <row r="153" spans="1:2" x14ac:dyDescent="0.25">
      <c r="A153" s="1">
        <v>45757</v>
      </c>
      <c r="B153">
        <v>35.229999999999997</v>
      </c>
    </row>
    <row r="154" spans="1:2" x14ac:dyDescent="0.25">
      <c r="A154" s="1">
        <v>45758</v>
      </c>
      <c r="B154">
        <v>37.159999999999997</v>
      </c>
    </row>
    <row r="155" spans="1:2" x14ac:dyDescent="0.25">
      <c r="A155" s="1">
        <v>45761</v>
      </c>
      <c r="B155">
        <v>37.700000000000003</v>
      </c>
    </row>
    <row r="156" spans="1:2" x14ac:dyDescent="0.25">
      <c r="A156" s="1">
        <v>45762</v>
      </c>
      <c r="B156">
        <v>37.24</v>
      </c>
    </row>
    <row r="157" spans="1:2" x14ac:dyDescent="0.25">
      <c r="A157" s="1">
        <v>45763</v>
      </c>
      <c r="B157">
        <v>37.380000000000003</v>
      </c>
    </row>
    <row r="158" spans="1:2" x14ac:dyDescent="0.25">
      <c r="A158" s="1">
        <v>45764</v>
      </c>
      <c r="B158">
        <v>37.65</v>
      </c>
    </row>
    <row r="159" spans="1:2" x14ac:dyDescent="0.25">
      <c r="A159" s="1">
        <v>45768</v>
      </c>
      <c r="B159">
        <v>38.72</v>
      </c>
    </row>
    <row r="160" spans="1:2" x14ac:dyDescent="0.25">
      <c r="A160" s="1">
        <v>45769</v>
      </c>
      <c r="B160">
        <v>40.56</v>
      </c>
    </row>
    <row r="161" spans="1:2" x14ac:dyDescent="0.25">
      <c r="A161" s="1">
        <v>45770</v>
      </c>
      <c r="B161">
        <v>41.44</v>
      </c>
    </row>
    <row r="162" spans="1:2" x14ac:dyDescent="0.25">
      <c r="A162" s="1">
        <v>45771</v>
      </c>
      <c r="B162">
        <v>41.49</v>
      </c>
    </row>
    <row r="163" spans="1:2" x14ac:dyDescent="0.25">
      <c r="A163" s="1">
        <v>45772</v>
      </c>
      <c r="B163">
        <v>42.3</v>
      </c>
    </row>
    <row r="164" spans="1:2" x14ac:dyDescent="0.25">
      <c r="A164" s="1">
        <v>45775</v>
      </c>
      <c r="B164">
        <v>41.99</v>
      </c>
    </row>
    <row r="165" spans="1:2" x14ac:dyDescent="0.25">
      <c r="A165" s="1">
        <v>45776</v>
      </c>
      <c r="B165">
        <v>42.24</v>
      </c>
    </row>
    <row r="166" spans="1:2" x14ac:dyDescent="0.25">
      <c r="A166" s="1">
        <v>45777</v>
      </c>
      <c r="B166">
        <v>41.71</v>
      </c>
    </row>
    <row r="167" spans="1:2" x14ac:dyDescent="0.25">
      <c r="A167" s="1">
        <v>45778</v>
      </c>
      <c r="B167">
        <v>42.79</v>
      </c>
    </row>
    <row r="168" spans="1:2" x14ac:dyDescent="0.25">
      <c r="A168" s="1">
        <v>45779</v>
      </c>
      <c r="B168">
        <v>42.96</v>
      </c>
    </row>
    <row r="169" spans="1:2" x14ac:dyDescent="0.25">
      <c r="A169" s="1">
        <v>45782</v>
      </c>
      <c r="B169">
        <v>41.77</v>
      </c>
    </row>
    <row r="170" spans="1:2" x14ac:dyDescent="0.25">
      <c r="A170" s="1">
        <v>45783</v>
      </c>
      <c r="B170">
        <v>42.05</v>
      </c>
    </row>
    <row r="171" spans="1:2" x14ac:dyDescent="0.25">
      <c r="A171" s="1">
        <v>45784</v>
      </c>
      <c r="B171">
        <v>42.61</v>
      </c>
    </row>
    <row r="172" spans="1:2" x14ac:dyDescent="0.25">
      <c r="A172" s="1">
        <v>45785</v>
      </c>
      <c r="B172">
        <v>44.89</v>
      </c>
    </row>
    <row r="173" spans="1:2" x14ac:dyDescent="0.25">
      <c r="A173" s="1">
        <v>45786</v>
      </c>
      <c r="B173">
        <v>45.75</v>
      </c>
    </row>
    <row r="174" spans="1:2" x14ac:dyDescent="0.25">
      <c r="A174" s="1">
        <v>45789</v>
      </c>
      <c r="B174">
        <v>45.11</v>
      </c>
    </row>
    <row r="175" spans="1:2" x14ac:dyDescent="0.25">
      <c r="A175" s="1">
        <v>45790</v>
      </c>
      <c r="B175">
        <v>46.45</v>
      </c>
    </row>
    <row r="176" spans="1:2" x14ac:dyDescent="0.25">
      <c r="A176" s="1">
        <v>45791</v>
      </c>
      <c r="B176">
        <v>45.77</v>
      </c>
    </row>
    <row r="177" spans="1:2" x14ac:dyDescent="0.25">
      <c r="A177" s="1">
        <v>45792</v>
      </c>
      <c r="B177">
        <v>45.7</v>
      </c>
    </row>
    <row r="178" spans="1:2" x14ac:dyDescent="0.25">
      <c r="A178" s="1">
        <v>45793</v>
      </c>
      <c r="B178">
        <v>46.15</v>
      </c>
    </row>
    <row r="179" spans="1:2" x14ac:dyDescent="0.25">
      <c r="A179" s="1">
        <v>45796</v>
      </c>
      <c r="B179">
        <v>46.76</v>
      </c>
    </row>
    <row r="180" spans="1:2" x14ac:dyDescent="0.25">
      <c r="A180" s="1">
        <v>45797</v>
      </c>
      <c r="B180">
        <v>47.47</v>
      </c>
    </row>
    <row r="181" spans="1:2" x14ac:dyDescent="0.25">
      <c r="A181" s="1">
        <v>45798</v>
      </c>
      <c r="B181">
        <v>48.16</v>
      </c>
    </row>
    <row r="182" spans="1:2" x14ac:dyDescent="0.25">
      <c r="A182" s="1">
        <v>45799</v>
      </c>
      <c r="B182">
        <v>49.3</v>
      </c>
    </row>
    <row r="183" spans="1:2" x14ac:dyDescent="0.25">
      <c r="A183" s="1">
        <v>45800</v>
      </c>
      <c r="B183">
        <v>48.18</v>
      </c>
    </row>
    <row r="184" spans="1:2" x14ac:dyDescent="0.25">
      <c r="A184" s="1">
        <v>45804</v>
      </c>
      <c r="B184">
        <v>48.73</v>
      </c>
    </row>
    <row r="185" spans="1:2" x14ac:dyDescent="0.25">
      <c r="A185" s="1">
        <v>45805</v>
      </c>
      <c r="B185">
        <v>47.41</v>
      </c>
    </row>
    <row r="186" spans="1:2" x14ac:dyDescent="0.25">
      <c r="A186" s="1">
        <v>45806</v>
      </c>
      <c r="B186">
        <v>46.77</v>
      </c>
    </row>
    <row r="187" spans="1:2" x14ac:dyDescent="0.25">
      <c r="A187" s="1">
        <v>45807</v>
      </c>
      <c r="B187">
        <v>46.29</v>
      </c>
    </row>
    <row r="188" spans="1:2" x14ac:dyDescent="0.25">
      <c r="A188" s="1">
        <v>45810</v>
      </c>
      <c r="B188">
        <v>46.27</v>
      </c>
    </row>
    <row r="189" spans="1:2" x14ac:dyDescent="0.25">
      <c r="A189" s="1">
        <v>45811</v>
      </c>
      <c r="B189">
        <v>47.09</v>
      </c>
    </row>
    <row r="190" spans="1:2" x14ac:dyDescent="0.25">
      <c r="A190" s="1">
        <v>45812</v>
      </c>
      <c r="B190">
        <v>46.51</v>
      </c>
    </row>
    <row r="191" spans="1:2" x14ac:dyDescent="0.25">
      <c r="A191" s="1">
        <v>45813</v>
      </c>
      <c r="B191">
        <v>45.14</v>
      </c>
    </row>
    <row r="192" spans="1:2" x14ac:dyDescent="0.25">
      <c r="A192" s="1">
        <v>45814</v>
      </c>
      <c r="B192">
        <v>46.19</v>
      </c>
    </row>
    <row r="193" spans="1:2" x14ac:dyDescent="0.25">
      <c r="A193" s="1">
        <v>45817</v>
      </c>
      <c r="B193">
        <v>48.13</v>
      </c>
    </row>
    <row r="194" spans="1:2" x14ac:dyDescent="0.25">
      <c r="A194" s="1">
        <v>45818</v>
      </c>
      <c r="B194">
        <v>48.55</v>
      </c>
    </row>
    <row r="195" spans="1:2" x14ac:dyDescent="0.25">
      <c r="A195" s="1">
        <v>45819</v>
      </c>
      <c r="B195">
        <v>48.21</v>
      </c>
    </row>
    <row r="196" spans="1:2" x14ac:dyDescent="0.25">
      <c r="A196" s="1">
        <v>45820</v>
      </c>
      <c r="B196">
        <v>47.3</v>
      </c>
    </row>
    <row r="197" spans="1:2" x14ac:dyDescent="0.25">
      <c r="A197" s="1">
        <v>45821</v>
      </c>
      <c r="B197">
        <v>46.61</v>
      </c>
    </row>
    <row r="198" spans="1:2" x14ac:dyDescent="0.25">
      <c r="A198" s="1">
        <v>45824</v>
      </c>
      <c r="B198">
        <v>48.17</v>
      </c>
    </row>
    <row r="199" spans="1:2" x14ac:dyDescent="0.25">
      <c r="A199" s="1">
        <v>45825</v>
      </c>
      <c r="B199">
        <v>46.41</v>
      </c>
    </row>
    <row r="200" spans="1:2" x14ac:dyDescent="0.25">
      <c r="A200" s="1">
        <v>45826</v>
      </c>
      <c r="B200">
        <v>46.01</v>
      </c>
    </row>
    <row r="201" spans="1:2" x14ac:dyDescent="0.25">
      <c r="A201" s="1">
        <v>45828</v>
      </c>
      <c r="B201">
        <v>45.74</v>
      </c>
    </row>
    <row r="202" spans="1:2" x14ac:dyDescent="0.25">
      <c r="A202" s="1">
        <v>45831</v>
      </c>
      <c r="B202">
        <v>45.74</v>
      </c>
    </row>
    <row r="203" spans="1:2" x14ac:dyDescent="0.25">
      <c r="A203" s="1">
        <v>45832</v>
      </c>
      <c r="B203">
        <v>46.85</v>
      </c>
    </row>
    <row r="204" spans="1:2" x14ac:dyDescent="0.25">
      <c r="A204" s="1">
        <v>45833</v>
      </c>
      <c r="B204">
        <v>47.78</v>
      </c>
    </row>
    <row r="205" spans="1:2" x14ac:dyDescent="0.25">
      <c r="A205" s="1">
        <v>45834</v>
      </c>
      <c r="B205">
        <v>47.69</v>
      </c>
    </row>
    <row r="206" spans="1:2" x14ac:dyDescent="0.25">
      <c r="A206" s="1">
        <v>45835</v>
      </c>
      <c r="B206">
        <v>47.32</v>
      </c>
    </row>
    <row r="207" spans="1:2" x14ac:dyDescent="0.25">
      <c r="A207" s="1">
        <v>45838</v>
      </c>
      <c r="B207">
        <v>47.75</v>
      </c>
    </row>
    <row r="208" spans="1:2" x14ac:dyDescent="0.25">
      <c r="A208" s="1">
        <v>45839</v>
      </c>
      <c r="B208">
        <v>46.66</v>
      </c>
    </row>
    <row r="209" spans="1:2" x14ac:dyDescent="0.25">
      <c r="A209" s="1">
        <v>45840</v>
      </c>
      <c r="B209">
        <v>48.64</v>
      </c>
    </row>
    <row r="210" spans="1:2" x14ac:dyDescent="0.25">
      <c r="A210" s="1">
        <v>45841</v>
      </c>
      <c r="B210">
        <v>48.41</v>
      </c>
    </row>
    <row r="211" spans="1:2" x14ac:dyDescent="0.25">
      <c r="A211" s="1">
        <v>45845</v>
      </c>
      <c r="B211">
        <v>47.89</v>
      </c>
    </row>
    <row r="212" spans="1:2" x14ac:dyDescent="0.25">
      <c r="A212" s="1">
        <v>45846</v>
      </c>
      <c r="B212">
        <v>48.2</v>
      </c>
    </row>
    <row r="213" spans="1:2" x14ac:dyDescent="0.25">
      <c r="A213" s="1">
        <v>45847</v>
      </c>
      <c r="B213">
        <v>49.57</v>
      </c>
    </row>
    <row r="214" spans="1:2" x14ac:dyDescent="0.25">
      <c r="A214" s="1">
        <v>45848</v>
      </c>
      <c r="B214">
        <v>50.27</v>
      </c>
    </row>
    <row r="215" spans="1:2" x14ac:dyDescent="0.25">
      <c r="A215" s="1">
        <v>45849</v>
      </c>
      <c r="B215">
        <v>52.38</v>
      </c>
    </row>
    <row r="216" spans="1:2" x14ac:dyDescent="0.25">
      <c r="A216" s="1">
        <v>45852</v>
      </c>
      <c r="B216">
        <v>53.14</v>
      </c>
    </row>
    <row r="217" spans="1:2" x14ac:dyDescent="0.25">
      <c r="A217" s="1">
        <v>45853</v>
      </c>
      <c r="B217">
        <v>51.61</v>
      </c>
    </row>
    <row r="218" spans="1:2" x14ac:dyDescent="0.25">
      <c r="A218" s="1">
        <v>45854</v>
      </c>
      <c r="B218">
        <v>52.86</v>
      </c>
    </row>
    <row r="219" spans="1:2" x14ac:dyDescent="0.25">
      <c r="A219" s="1">
        <v>45855</v>
      </c>
      <c r="B219">
        <v>52.73</v>
      </c>
    </row>
    <row r="220" spans="1:2" x14ac:dyDescent="0.25">
      <c r="A220" s="1">
        <v>45856</v>
      </c>
      <c r="B220">
        <v>52</v>
      </c>
    </row>
    <row r="221" spans="1:2" x14ac:dyDescent="0.25">
      <c r="A221" s="1">
        <v>45859</v>
      </c>
      <c r="B221">
        <v>51.73</v>
      </c>
    </row>
    <row r="222" spans="1:2" x14ac:dyDescent="0.25">
      <c r="A222" s="1">
        <v>45860</v>
      </c>
      <c r="B222">
        <v>52.91</v>
      </c>
    </row>
    <row r="223" spans="1:2" x14ac:dyDescent="0.25">
      <c r="A223" s="1">
        <v>45861</v>
      </c>
      <c r="B223">
        <v>52.49</v>
      </c>
    </row>
    <row r="224" spans="1:2" x14ac:dyDescent="0.25">
      <c r="A224" s="1">
        <v>45862</v>
      </c>
      <c r="B224">
        <v>52.77</v>
      </c>
    </row>
    <row r="225" spans="1:2" x14ac:dyDescent="0.25">
      <c r="A225" s="1">
        <v>45863</v>
      </c>
      <c r="B225">
        <v>51.77</v>
      </c>
    </row>
    <row r="226" spans="1:2" x14ac:dyDescent="0.25">
      <c r="A226" s="1">
        <v>45866</v>
      </c>
      <c r="B226">
        <v>52.33</v>
      </c>
    </row>
    <row r="227" spans="1:2" x14ac:dyDescent="0.25">
      <c r="A227" s="1">
        <v>45867</v>
      </c>
      <c r="B227">
        <v>52.04</v>
      </c>
    </row>
    <row r="228" spans="1:2" x14ac:dyDescent="0.25">
      <c r="A228" s="1">
        <v>45868</v>
      </c>
      <c r="B228">
        <v>51.77</v>
      </c>
    </row>
    <row r="229" spans="1:2" x14ac:dyDescent="0.25">
      <c r="A229" s="1">
        <v>45869</v>
      </c>
      <c r="B229">
        <v>51.7</v>
      </c>
    </row>
    <row r="230" spans="1:2" x14ac:dyDescent="0.25">
      <c r="A230" s="1">
        <v>45870</v>
      </c>
      <c r="B230">
        <v>50.05</v>
      </c>
    </row>
    <row r="231" spans="1:2" x14ac:dyDescent="0.25">
      <c r="A231" s="1">
        <v>45873</v>
      </c>
      <c r="B231">
        <v>50.83</v>
      </c>
    </row>
    <row r="232" spans="1:2" x14ac:dyDescent="0.25">
      <c r="A232" s="1">
        <v>45874</v>
      </c>
      <c r="B232">
        <v>50.32</v>
      </c>
    </row>
    <row r="233" spans="1:2" x14ac:dyDescent="0.25">
      <c r="A233" s="1">
        <v>45875</v>
      </c>
      <c r="B233">
        <v>51.07</v>
      </c>
    </row>
    <row r="234" spans="1:2" x14ac:dyDescent="0.25">
      <c r="A234" s="1">
        <v>45876</v>
      </c>
      <c r="B234">
        <v>52.08</v>
      </c>
    </row>
    <row r="235" spans="1:2" x14ac:dyDescent="0.25">
      <c r="A235" s="1">
        <v>45877</v>
      </c>
      <c r="B235">
        <v>51.56</v>
      </c>
    </row>
    <row r="236" spans="1:2" x14ac:dyDescent="0.25">
      <c r="A236" s="1">
        <v>45880</v>
      </c>
      <c r="B236">
        <v>52.74</v>
      </c>
    </row>
    <row r="237" spans="1:2" x14ac:dyDescent="0.25">
      <c r="A237" s="1">
        <v>45881</v>
      </c>
      <c r="B237">
        <v>53.02</v>
      </c>
    </row>
    <row r="238" spans="1:2" x14ac:dyDescent="0.25">
      <c r="A238" s="1">
        <v>45882</v>
      </c>
      <c r="B238">
        <v>54.44</v>
      </c>
    </row>
    <row r="239" spans="1:2" x14ac:dyDescent="0.25">
      <c r="A239" s="1">
        <v>45883</v>
      </c>
      <c r="B239">
        <v>52.27</v>
      </c>
    </row>
    <row r="240" spans="1:2" x14ac:dyDescent="0.25">
      <c r="A240" s="1">
        <v>45884</v>
      </c>
      <c r="B240">
        <v>51.82</v>
      </c>
    </row>
    <row r="241" spans="1:2" x14ac:dyDescent="0.25">
      <c r="A241" s="1">
        <v>45887</v>
      </c>
      <c r="B241">
        <v>51.51</v>
      </c>
    </row>
    <row r="242" spans="1:2" x14ac:dyDescent="0.25">
      <c r="A242" s="1">
        <v>45888</v>
      </c>
      <c r="B242">
        <v>50.07</v>
      </c>
    </row>
    <row r="243" spans="1:2" x14ac:dyDescent="0.25">
      <c r="A243" s="1">
        <v>45889</v>
      </c>
      <c r="B243">
        <v>50.62</v>
      </c>
    </row>
    <row r="244" spans="1:2" x14ac:dyDescent="0.25">
      <c r="A244" s="1">
        <v>45890</v>
      </c>
      <c r="B244">
        <v>49.66</v>
      </c>
    </row>
    <row r="245" spans="1:2" x14ac:dyDescent="0.25">
      <c r="A245" s="1">
        <v>45891</v>
      </c>
      <c r="B245">
        <v>51.71</v>
      </c>
    </row>
    <row r="246" spans="1:2" x14ac:dyDescent="0.25">
      <c r="A246" s="1">
        <v>45894</v>
      </c>
      <c r="B246">
        <v>49.07</v>
      </c>
    </row>
    <row r="247" spans="1:2" x14ac:dyDescent="0.25">
      <c r="A247" s="1">
        <v>45895</v>
      </c>
      <c r="B247">
        <v>49.22</v>
      </c>
    </row>
    <row r="248" spans="1:2" x14ac:dyDescent="0.25">
      <c r="A248" s="1">
        <v>45896</v>
      </c>
      <c r="B248">
        <v>49.67</v>
      </c>
    </row>
    <row r="249" spans="1:2" x14ac:dyDescent="0.25">
      <c r="A249" s="1">
        <v>45897</v>
      </c>
      <c r="B249">
        <v>49.58</v>
      </c>
    </row>
    <row r="250" spans="1:2" x14ac:dyDescent="0.25">
      <c r="A250" s="1">
        <v>45898</v>
      </c>
      <c r="B250">
        <v>47.93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6D0F-6C5B-40F7-96A9-0D7DFF0702DF}">
  <dimension ref="A1:B250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45538</v>
      </c>
      <c r="B2">
        <v>230.29</v>
      </c>
    </row>
    <row r="3" spans="1:2" x14ac:dyDescent="0.25">
      <c r="A3" s="1">
        <v>45539</v>
      </c>
      <c r="B3">
        <v>230.43</v>
      </c>
    </row>
    <row r="4" spans="1:2" x14ac:dyDescent="0.25">
      <c r="A4" s="1">
        <v>45540</v>
      </c>
      <c r="B4">
        <v>232.35</v>
      </c>
    </row>
    <row r="5" spans="1:2" x14ac:dyDescent="0.25">
      <c r="A5" s="1">
        <v>45541</v>
      </c>
      <c r="B5">
        <v>230.63</v>
      </c>
    </row>
    <row r="6" spans="1:2" x14ac:dyDescent="0.25">
      <c r="A6" s="1">
        <v>45544</v>
      </c>
      <c r="B6">
        <v>231.6</v>
      </c>
    </row>
    <row r="7" spans="1:2" x14ac:dyDescent="0.25">
      <c r="A7" s="1">
        <v>45545</v>
      </c>
      <c r="B7">
        <v>232.62</v>
      </c>
    </row>
    <row r="8" spans="1:2" x14ac:dyDescent="0.25">
      <c r="A8" s="1">
        <v>45546</v>
      </c>
      <c r="B8">
        <v>232.25</v>
      </c>
    </row>
    <row r="9" spans="1:2" x14ac:dyDescent="0.25">
      <c r="A9" s="1">
        <v>45547</v>
      </c>
      <c r="B9">
        <v>236.33</v>
      </c>
    </row>
    <row r="10" spans="1:2" x14ac:dyDescent="0.25">
      <c r="A10" s="1">
        <v>45548</v>
      </c>
      <c r="B10">
        <v>238.68</v>
      </c>
    </row>
    <row r="11" spans="1:2" x14ac:dyDescent="0.25">
      <c r="A11" s="1">
        <v>45551</v>
      </c>
      <c r="B11">
        <v>238.66</v>
      </c>
    </row>
    <row r="12" spans="1:2" x14ac:dyDescent="0.25">
      <c r="A12" s="1">
        <v>45552</v>
      </c>
      <c r="B12">
        <v>237.34</v>
      </c>
    </row>
    <row r="13" spans="1:2" x14ac:dyDescent="0.25">
      <c r="A13" s="1">
        <v>45553</v>
      </c>
      <c r="B13">
        <v>235.51</v>
      </c>
    </row>
    <row r="14" spans="1:2" x14ac:dyDescent="0.25">
      <c r="A14" s="1">
        <v>45554</v>
      </c>
      <c r="B14">
        <v>239.17</v>
      </c>
    </row>
    <row r="15" spans="1:2" x14ac:dyDescent="0.25">
      <c r="A15" s="1">
        <v>45555</v>
      </c>
      <c r="B15">
        <v>242.21</v>
      </c>
    </row>
    <row r="16" spans="1:2" x14ac:dyDescent="0.25">
      <c r="A16" s="1">
        <v>45558</v>
      </c>
      <c r="B16">
        <v>242.68</v>
      </c>
    </row>
    <row r="17" spans="1:2" x14ac:dyDescent="0.25">
      <c r="A17" s="1">
        <v>45559</v>
      </c>
      <c r="B17">
        <v>246.07</v>
      </c>
    </row>
    <row r="18" spans="1:2" x14ac:dyDescent="0.25">
      <c r="A18" s="1">
        <v>45560</v>
      </c>
      <c r="B18">
        <v>245.73</v>
      </c>
    </row>
    <row r="19" spans="1:2" x14ac:dyDescent="0.25">
      <c r="A19" s="1">
        <v>45561</v>
      </c>
      <c r="B19">
        <v>246.98</v>
      </c>
    </row>
    <row r="20" spans="1:2" x14ac:dyDescent="0.25">
      <c r="A20" s="1">
        <v>45562</v>
      </c>
      <c r="B20">
        <v>245.02</v>
      </c>
    </row>
    <row r="21" spans="1:2" x14ac:dyDescent="0.25">
      <c r="A21" s="1">
        <v>45565</v>
      </c>
      <c r="B21">
        <v>243.06</v>
      </c>
    </row>
    <row r="22" spans="1:2" x14ac:dyDescent="0.25">
      <c r="A22" s="1">
        <v>45566</v>
      </c>
      <c r="B22">
        <v>245.61</v>
      </c>
    </row>
    <row r="23" spans="1:2" x14ac:dyDescent="0.25">
      <c r="A23" s="1">
        <v>45567</v>
      </c>
      <c r="B23">
        <v>245.66</v>
      </c>
    </row>
    <row r="24" spans="1:2" x14ac:dyDescent="0.25">
      <c r="A24" s="1">
        <v>45568</v>
      </c>
      <c r="B24">
        <v>245.49</v>
      </c>
    </row>
    <row r="25" spans="1:2" x14ac:dyDescent="0.25">
      <c r="A25" s="1">
        <v>45569</v>
      </c>
      <c r="B25">
        <v>245</v>
      </c>
    </row>
    <row r="26" spans="1:2" x14ac:dyDescent="0.25">
      <c r="A26" s="1">
        <v>45572</v>
      </c>
      <c r="B26">
        <v>244.17</v>
      </c>
    </row>
    <row r="27" spans="1:2" x14ac:dyDescent="0.25">
      <c r="A27" s="1">
        <v>45573</v>
      </c>
      <c r="B27">
        <v>242.37</v>
      </c>
    </row>
    <row r="28" spans="1:2" x14ac:dyDescent="0.25">
      <c r="A28" s="1">
        <v>45574</v>
      </c>
      <c r="B28">
        <v>241.05</v>
      </c>
    </row>
    <row r="29" spans="1:2" x14ac:dyDescent="0.25">
      <c r="A29" s="1">
        <v>45575</v>
      </c>
      <c r="B29">
        <v>242.82</v>
      </c>
    </row>
    <row r="30" spans="1:2" x14ac:dyDescent="0.25">
      <c r="A30" s="1">
        <v>45576</v>
      </c>
      <c r="B30">
        <v>245.47</v>
      </c>
    </row>
    <row r="31" spans="1:2" x14ac:dyDescent="0.25">
      <c r="A31" s="1">
        <v>45579</v>
      </c>
      <c r="B31">
        <v>245.07</v>
      </c>
    </row>
    <row r="32" spans="1:2" x14ac:dyDescent="0.25">
      <c r="A32" s="1">
        <v>45580</v>
      </c>
      <c r="B32">
        <v>245.92</v>
      </c>
    </row>
    <row r="33" spans="1:2" x14ac:dyDescent="0.25">
      <c r="A33" s="1">
        <v>45581</v>
      </c>
      <c r="B33">
        <v>247.15</v>
      </c>
    </row>
    <row r="34" spans="1:2" x14ac:dyDescent="0.25">
      <c r="A34" s="1">
        <v>45582</v>
      </c>
      <c r="B34">
        <v>248.63</v>
      </c>
    </row>
    <row r="35" spans="1:2" x14ac:dyDescent="0.25">
      <c r="A35" s="1">
        <v>45583</v>
      </c>
      <c r="B35">
        <v>251.27</v>
      </c>
    </row>
    <row r="36" spans="1:2" x14ac:dyDescent="0.25">
      <c r="A36" s="1">
        <v>45586</v>
      </c>
      <c r="B36">
        <v>251.22</v>
      </c>
    </row>
    <row r="37" spans="1:2" x14ac:dyDescent="0.25">
      <c r="A37" s="1">
        <v>45587</v>
      </c>
      <c r="B37">
        <v>253.93</v>
      </c>
    </row>
    <row r="38" spans="1:2" x14ac:dyDescent="0.25">
      <c r="A38" s="1">
        <v>45588</v>
      </c>
      <c r="B38">
        <v>250.87</v>
      </c>
    </row>
    <row r="39" spans="1:2" x14ac:dyDescent="0.25">
      <c r="A39" s="1">
        <v>45589</v>
      </c>
      <c r="B39">
        <v>252.8</v>
      </c>
    </row>
    <row r="40" spans="1:2" x14ac:dyDescent="0.25">
      <c r="A40" s="1">
        <v>45590</v>
      </c>
      <c r="B40">
        <v>253.32</v>
      </c>
    </row>
    <row r="41" spans="1:2" x14ac:dyDescent="0.25">
      <c r="A41" s="1">
        <v>45593</v>
      </c>
      <c r="B41">
        <v>253.33</v>
      </c>
    </row>
    <row r="42" spans="1:2" x14ac:dyDescent="0.25">
      <c r="A42" s="1">
        <v>45594</v>
      </c>
      <c r="B42">
        <v>256.08999999999997</v>
      </c>
    </row>
    <row r="43" spans="1:2" x14ac:dyDescent="0.25">
      <c r="A43" s="1">
        <v>45595</v>
      </c>
      <c r="B43">
        <v>257.5</v>
      </c>
    </row>
    <row r="44" spans="1:2" x14ac:dyDescent="0.25">
      <c r="A44" s="1">
        <v>45596</v>
      </c>
      <c r="B44">
        <v>253.51</v>
      </c>
    </row>
    <row r="45" spans="1:2" x14ac:dyDescent="0.25">
      <c r="A45" s="1">
        <v>45597</v>
      </c>
      <c r="B45">
        <v>252.47</v>
      </c>
    </row>
    <row r="46" spans="1:2" x14ac:dyDescent="0.25">
      <c r="A46" s="1">
        <v>45600</v>
      </c>
      <c r="B46">
        <v>252.83</v>
      </c>
    </row>
    <row r="47" spans="1:2" x14ac:dyDescent="0.25">
      <c r="A47" s="1">
        <v>45601</v>
      </c>
      <c r="B47">
        <v>253.4</v>
      </c>
    </row>
    <row r="48" spans="1:2" x14ac:dyDescent="0.25">
      <c r="A48" s="1">
        <v>45602</v>
      </c>
      <c r="B48">
        <v>245.7</v>
      </c>
    </row>
    <row r="49" spans="1:2" x14ac:dyDescent="0.25">
      <c r="A49" s="1">
        <v>45603</v>
      </c>
      <c r="B49">
        <v>249.65</v>
      </c>
    </row>
    <row r="50" spans="1:2" x14ac:dyDescent="0.25">
      <c r="A50" s="1">
        <v>45604</v>
      </c>
      <c r="B50">
        <v>247.96</v>
      </c>
    </row>
    <row r="51" spans="1:2" x14ac:dyDescent="0.25">
      <c r="A51" s="1">
        <v>45607</v>
      </c>
      <c r="B51">
        <v>242.14</v>
      </c>
    </row>
    <row r="52" spans="1:2" x14ac:dyDescent="0.25">
      <c r="A52" s="1">
        <v>45608</v>
      </c>
      <c r="B52">
        <v>240.05</v>
      </c>
    </row>
    <row r="53" spans="1:2" x14ac:dyDescent="0.25">
      <c r="A53" s="1">
        <v>45609</v>
      </c>
      <c r="B53">
        <v>237.63</v>
      </c>
    </row>
    <row r="54" spans="1:2" x14ac:dyDescent="0.25">
      <c r="A54" s="1">
        <v>45610</v>
      </c>
      <c r="B54">
        <v>237.01</v>
      </c>
    </row>
    <row r="55" spans="1:2" x14ac:dyDescent="0.25">
      <c r="A55" s="1">
        <v>45611</v>
      </c>
      <c r="B55">
        <v>236.59</v>
      </c>
    </row>
    <row r="56" spans="1:2" x14ac:dyDescent="0.25">
      <c r="A56" s="1">
        <v>45614</v>
      </c>
      <c r="B56">
        <v>241.09</v>
      </c>
    </row>
    <row r="57" spans="1:2" x14ac:dyDescent="0.25">
      <c r="A57" s="1">
        <v>45615</v>
      </c>
      <c r="B57">
        <v>243.25</v>
      </c>
    </row>
    <row r="58" spans="1:2" x14ac:dyDescent="0.25">
      <c r="A58" s="1">
        <v>45616</v>
      </c>
      <c r="B58">
        <v>244.62</v>
      </c>
    </row>
    <row r="59" spans="1:2" x14ac:dyDescent="0.25">
      <c r="A59" s="1">
        <v>45617</v>
      </c>
      <c r="B59">
        <v>246.66</v>
      </c>
    </row>
    <row r="60" spans="1:2" x14ac:dyDescent="0.25">
      <c r="A60" s="1">
        <v>45618</v>
      </c>
      <c r="B60">
        <v>249.84</v>
      </c>
    </row>
    <row r="61" spans="1:2" x14ac:dyDescent="0.25">
      <c r="A61" s="1">
        <v>45621</v>
      </c>
      <c r="B61">
        <v>242.48</v>
      </c>
    </row>
    <row r="62" spans="1:2" x14ac:dyDescent="0.25">
      <c r="A62" s="1">
        <v>45622</v>
      </c>
      <c r="B62">
        <v>242.95</v>
      </c>
    </row>
    <row r="63" spans="1:2" x14ac:dyDescent="0.25">
      <c r="A63" s="1">
        <v>45623</v>
      </c>
      <c r="B63">
        <v>243.49</v>
      </c>
    </row>
    <row r="64" spans="1:2" x14ac:dyDescent="0.25">
      <c r="A64" s="1">
        <v>45625</v>
      </c>
      <c r="B64">
        <v>245.59</v>
      </c>
    </row>
    <row r="65" spans="1:2" x14ac:dyDescent="0.25">
      <c r="A65" s="1">
        <v>45628</v>
      </c>
      <c r="B65">
        <v>243.44</v>
      </c>
    </row>
    <row r="66" spans="1:2" x14ac:dyDescent="0.25">
      <c r="A66" s="1">
        <v>45629</v>
      </c>
      <c r="B66">
        <v>243.93</v>
      </c>
    </row>
    <row r="67" spans="1:2" x14ac:dyDescent="0.25">
      <c r="A67" s="1">
        <v>45630</v>
      </c>
      <c r="B67">
        <v>244.67</v>
      </c>
    </row>
    <row r="68" spans="1:2" x14ac:dyDescent="0.25">
      <c r="A68" s="1">
        <v>45631</v>
      </c>
      <c r="B68">
        <v>242.86</v>
      </c>
    </row>
    <row r="69" spans="1:2" x14ac:dyDescent="0.25">
      <c r="A69" s="1">
        <v>45632</v>
      </c>
      <c r="B69">
        <v>242.95</v>
      </c>
    </row>
    <row r="70" spans="1:2" x14ac:dyDescent="0.25">
      <c r="A70" s="1">
        <v>45635</v>
      </c>
      <c r="B70">
        <v>245.36</v>
      </c>
    </row>
    <row r="71" spans="1:2" x14ac:dyDescent="0.25">
      <c r="A71" s="1">
        <v>45636</v>
      </c>
      <c r="B71">
        <v>248.59</v>
      </c>
    </row>
    <row r="72" spans="1:2" x14ac:dyDescent="0.25">
      <c r="A72" s="1">
        <v>45637</v>
      </c>
      <c r="B72">
        <v>250.96</v>
      </c>
    </row>
    <row r="73" spans="1:2" x14ac:dyDescent="0.25">
      <c r="A73" s="1">
        <v>45638</v>
      </c>
      <c r="B73">
        <v>247.28</v>
      </c>
    </row>
    <row r="74" spans="1:2" x14ac:dyDescent="0.25">
      <c r="A74" s="1">
        <v>45639</v>
      </c>
      <c r="B74">
        <v>244.29</v>
      </c>
    </row>
    <row r="75" spans="1:2" x14ac:dyDescent="0.25">
      <c r="A75" s="1">
        <v>45642</v>
      </c>
      <c r="B75">
        <v>244.88</v>
      </c>
    </row>
    <row r="76" spans="1:2" x14ac:dyDescent="0.25">
      <c r="A76" s="1">
        <v>45643</v>
      </c>
      <c r="B76">
        <v>243.94</v>
      </c>
    </row>
    <row r="77" spans="1:2" x14ac:dyDescent="0.25">
      <c r="A77" s="1">
        <v>45644</v>
      </c>
      <c r="B77">
        <v>239.26</v>
      </c>
    </row>
    <row r="78" spans="1:2" x14ac:dyDescent="0.25">
      <c r="A78" s="1">
        <v>45645</v>
      </c>
      <c r="B78">
        <v>239.6</v>
      </c>
    </row>
    <row r="79" spans="1:2" x14ac:dyDescent="0.25">
      <c r="A79" s="1">
        <v>45646</v>
      </c>
      <c r="B79">
        <v>242.1</v>
      </c>
    </row>
    <row r="80" spans="1:2" x14ac:dyDescent="0.25">
      <c r="A80" s="1">
        <v>45649</v>
      </c>
      <c r="B80">
        <v>240.96</v>
      </c>
    </row>
    <row r="81" spans="1:2" x14ac:dyDescent="0.25">
      <c r="A81" s="1">
        <v>45650</v>
      </c>
      <c r="B81">
        <v>241.44</v>
      </c>
    </row>
    <row r="82" spans="1:2" x14ac:dyDescent="0.25">
      <c r="A82" s="1">
        <v>45652</v>
      </c>
      <c r="B82">
        <v>243.07</v>
      </c>
    </row>
    <row r="83" spans="1:2" x14ac:dyDescent="0.25">
      <c r="A83" s="1">
        <v>45653</v>
      </c>
      <c r="B83">
        <v>241.4</v>
      </c>
    </row>
    <row r="84" spans="1:2" x14ac:dyDescent="0.25">
      <c r="A84" s="1">
        <v>45656</v>
      </c>
      <c r="B84">
        <v>240.63</v>
      </c>
    </row>
    <row r="85" spans="1:2" x14ac:dyDescent="0.25">
      <c r="A85" s="1">
        <v>45657</v>
      </c>
      <c r="B85">
        <v>242.13</v>
      </c>
    </row>
    <row r="86" spans="1:2" x14ac:dyDescent="0.25">
      <c r="A86" s="1">
        <v>45659</v>
      </c>
      <c r="B86">
        <v>245.42</v>
      </c>
    </row>
    <row r="87" spans="1:2" x14ac:dyDescent="0.25">
      <c r="A87" s="1">
        <v>45660</v>
      </c>
      <c r="B87">
        <v>243.49</v>
      </c>
    </row>
    <row r="88" spans="1:2" x14ac:dyDescent="0.25">
      <c r="A88" s="1">
        <v>45663</v>
      </c>
      <c r="B88">
        <v>243.19</v>
      </c>
    </row>
    <row r="89" spans="1:2" x14ac:dyDescent="0.25">
      <c r="A89" s="1">
        <v>45664</v>
      </c>
      <c r="B89">
        <v>244.56</v>
      </c>
    </row>
    <row r="90" spans="1:2" x14ac:dyDescent="0.25">
      <c r="A90" s="1">
        <v>45665</v>
      </c>
      <c r="B90">
        <v>245.86</v>
      </c>
    </row>
    <row r="91" spans="1:2" x14ac:dyDescent="0.25">
      <c r="A91" s="1">
        <v>45667</v>
      </c>
      <c r="B91">
        <v>248.21</v>
      </c>
    </row>
    <row r="92" spans="1:2" x14ac:dyDescent="0.25">
      <c r="A92" s="1">
        <v>45670</v>
      </c>
      <c r="B92">
        <v>245.74</v>
      </c>
    </row>
    <row r="93" spans="1:2" x14ac:dyDescent="0.25">
      <c r="A93" s="1">
        <v>45671</v>
      </c>
      <c r="B93">
        <v>247.03</v>
      </c>
    </row>
    <row r="94" spans="1:2" x14ac:dyDescent="0.25">
      <c r="A94" s="1">
        <v>45672</v>
      </c>
      <c r="B94">
        <v>248.88</v>
      </c>
    </row>
    <row r="95" spans="1:2" x14ac:dyDescent="0.25">
      <c r="A95" s="1">
        <v>45673</v>
      </c>
      <c r="B95">
        <v>250.6</v>
      </c>
    </row>
    <row r="96" spans="1:2" x14ac:dyDescent="0.25">
      <c r="A96" s="1">
        <v>45674</v>
      </c>
      <c r="B96">
        <v>249.27</v>
      </c>
    </row>
    <row r="97" spans="1:2" x14ac:dyDescent="0.25">
      <c r="A97" s="1">
        <v>45678</v>
      </c>
      <c r="B97">
        <v>253.13</v>
      </c>
    </row>
    <row r="98" spans="1:2" x14ac:dyDescent="0.25">
      <c r="A98" s="1">
        <v>45679</v>
      </c>
      <c r="B98">
        <v>254.43</v>
      </c>
    </row>
    <row r="99" spans="1:2" x14ac:dyDescent="0.25">
      <c r="A99" s="1">
        <v>45680</v>
      </c>
      <c r="B99">
        <v>254.07</v>
      </c>
    </row>
    <row r="100" spans="1:2" x14ac:dyDescent="0.25">
      <c r="A100" s="1">
        <v>45681</v>
      </c>
      <c r="B100">
        <v>255.65</v>
      </c>
    </row>
    <row r="101" spans="1:2" x14ac:dyDescent="0.25">
      <c r="A101" s="1">
        <v>45684</v>
      </c>
      <c r="B101">
        <v>252.99</v>
      </c>
    </row>
    <row r="102" spans="1:2" x14ac:dyDescent="0.25">
      <c r="A102" s="1">
        <v>45685</v>
      </c>
      <c r="B102">
        <v>255.18</v>
      </c>
    </row>
    <row r="103" spans="1:2" x14ac:dyDescent="0.25">
      <c r="A103" s="1">
        <v>45686</v>
      </c>
      <c r="B103">
        <v>254.2</v>
      </c>
    </row>
    <row r="104" spans="1:2" x14ac:dyDescent="0.25">
      <c r="A104" s="1">
        <v>45687</v>
      </c>
      <c r="B104">
        <v>258.05</v>
      </c>
    </row>
    <row r="105" spans="1:2" x14ac:dyDescent="0.25">
      <c r="A105" s="1">
        <v>45688</v>
      </c>
      <c r="B105">
        <v>258.56</v>
      </c>
    </row>
    <row r="106" spans="1:2" x14ac:dyDescent="0.25">
      <c r="A106" s="1">
        <v>45691</v>
      </c>
      <c r="B106">
        <v>259.94</v>
      </c>
    </row>
    <row r="107" spans="1:2" x14ac:dyDescent="0.25">
      <c r="A107" s="1">
        <v>45692</v>
      </c>
      <c r="B107">
        <v>262.5</v>
      </c>
    </row>
    <row r="108" spans="1:2" x14ac:dyDescent="0.25">
      <c r="A108" s="1">
        <v>45693</v>
      </c>
      <c r="B108">
        <v>264.13</v>
      </c>
    </row>
    <row r="109" spans="1:2" x14ac:dyDescent="0.25">
      <c r="A109" s="1">
        <v>45694</v>
      </c>
      <c r="B109">
        <v>263.43</v>
      </c>
    </row>
    <row r="110" spans="1:2" x14ac:dyDescent="0.25">
      <c r="A110" s="1">
        <v>45695</v>
      </c>
      <c r="B110">
        <v>263.89999999999998</v>
      </c>
    </row>
    <row r="111" spans="1:2" x14ac:dyDescent="0.25">
      <c r="A111" s="1">
        <v>45698</v>
      </c>
      <c r="B111">
        <v>268.37</v>
      </c>
    </row>
    <row r="112" spans="1:2" x14ac:dyDescent="0.25">
      <c r="A112" s="1">
        <v>45699</v>
      </c>
      <c r="B112">
        <v>267.39</v>
      </c>
    </row>
    <row r="113" spans="1:2" x14ac:dyDescent="0.25">
      <c r="A113" s="1">
        <v>45700</v>
      </c>
      <c r="B113">
        <v>267.67</v>
      </c>
    </row>
    <row r="114" spans="1:2" x14ac:dyDescent="0.25">
      <c r="A114" s="1">
        <v>45701</v>
      </c>
      <c r="B114">
        <v>270.31</v>
      </c>
    </row>
    <row r="115" spans="1:2" x14ac:dyDescent="0.25">
      <c r="A115" s="1">
        <v>45702</v>
      </c>
      <c r="B115">
        <v>266.29000000000002</v>
      </c>
    </row>
    <row r="116" spans="1:2" x14ac:dyDescent="0.25">
      <c r="A116" s="1">
        <v>45706</v>
      </c>
      <c r="B116">
        <v>270.7</v>
      </c>
    </row>
    <row r="117" spans="1:2" x14ac:dyDescent="0.25">
      <c r="A117" s="1">
        <v>45707</v>
      </c>
      <c r="B117">
        <v>270.85000000000002</v>
      </c>
    </row>
    <row r="118" spans="1:2" x14ac:dyDescent="0.25">
      <c r="A118" s="1">
        <v>45708</v>
      </c>
      <c r="B118">
        <v>270.99</v>
      </c>
    </row>
    <row r="119" spans="1:2" x14ac:dyDescent="0.25">
      <c r="A119" s="1">
        <v>45709</v>
      </c>
      <c r="B119">
        <v>270.74</v>
      </c>
    </row>
    <row r="120" spans="1:2" x14ac:dyDescent="0.25">
      <c r="A120" s="1">
        <v>45712</v>
      </c>
      <c r="B120">
        <v>272.20999999999998</v>
      </c>
    </row>
    <row r="121" spans="1:2" x14ac:dyDescent="0.25">
      <c r="A121" s="1">
        <v>45713</v>
      </c>
      <c r="B121">
        <v>268.62</v>
      </c>
    </row>
    <row r="122" spans="1:2" x14ac:dyDescent="0.25">
      <c r="A122" s="1">
        <v>45714</v>
      </c>
      <c r="B122">
        <v>269.02999999999997</v>
      </c>
    </row>
    <row r="123" spans="1:2" x14ac:dyDescent="0.25">
      <c r="A123" s="1">
        <v>45715</v>
      </c>
      <c r="B123">
        <v>264.93</v>
      </c>
    </row>
    <row r="124" spans="1:2" x14ac:dyDescent="0.25">
      <c r="A124" s="1">
        <v>45716</v>
      </c>
      <c r="B124">
        <v>263.27</v>
      </c>
    </row>
    <row r="125" spans="1:2" x14ac:dyDescent="0.25">
      <c r="A125" s="1">
        <v>45719</v>
      </c>
      <c r="B125">
        <v>266.74</v>
      </c>
    </row>
    <row r="126" spans="1:2" x14ac:dyDescent="0.25">
      <c r="A126" s="1">
        <v>45720</v>
      </c>
      <c r="B126">
        <v>269.06</v>
      </c>
    </row>
    <row r="127" spans="1:2" x14ac:dyDescent="0.25">
      <c r="A127" s="1">
        <v>45721</v>
      </c>
      <c r="B127">
        <v>269.62</v>
      </c>
    </row>
    <row r="128" spans="1:2" x14ac:dyDescent="0.25">
      <c r="A128" s="1">
        <v>45722</v>
      </c>
      <c r="B128">
        <v>268.25</v>
      </c>
    </row>
    <row r="129" spans="1:2" x14ac:dyDescent="0.25">
      <c r="A129" s="1">
        <v>45723</v>
      </c>
      <c r="B129">
        <v>268.39</v>
      </c>
    </row>
    <row r="130" spans="1:2" x14ac:dyDescent="0.25">
      <c r="A130" s="1">
        <v>45726</v>
      </c>
      <c r="B130">
        <v>266.04000000000002</v>
      </c>
    </row>
    <row r="131" spans="1:2" x14ac:dyDescent="0.25">
      <c r="A131" s="1">
        <v>45727</v>
      </c>
      <c r="B131">
        <v>269.16000000000003</v>
      </c>
    </row>
    <row r="132" spans="1:2" x14ac:dyDescent="0.25">
      <c r="A132" s="1">
        <v>45728</v>
      </c>
      <c r="B132">
        <v>270.33</v>
      </c>
    </row>
    <row r="133" spans="1:2" x14ac:dyDescent="0.25">
      <c r="A133" s="1">
        <v>45729</v>
      </c>
      <c r="B133">
        <v>275.13</v>
      </c>
    </row>
    <row r="134" spans="1:2" x14ac:dyDescent="0.25">
      <c r="A134" s="1">
        <v>45730</v>
      </c>
      <c r="B134">
        <v>275.24</v>
      </c>
    </row>
    <row r="135" spans="1:2" x14ac:dyDescent="0.25">
      <c r="A135" s="1">
        <v>45733</v>
      </c>
      <c r="B135">
        <v>276.73</v>
      </c>
    </row>
    <row r="136" spans="1:2" x14ac:dyDescent="0.25">
      <c r="A136" s="1">
        <v>45734</v>
      </c>
      <c r="B136">
        <v>279.95999999999998</v>
      </c>
    </row>
    <row r="137" spans="1:2" x14ac:dyDescent="0.25">
      <c r="A137" s="1">
        <v>45735</v>
      </c>
      <c r="B137">
        <v>281.11</v>
      </c>
    </row>
    <row r="138" spans="1:2" x14ac:dyDescent="0.25">
      <c r="A138" s="1">
        <v>45736</v>
      </c>
      <c r="B138">
        <v>280.75</v>
      </c>
    </row>
    <row r="139" spans="1:2" x14ac:dyDescent="0.25">
      <c r="A139" s="1">
        <v>45737</v>
      </c>
      <c r="B139">
        <v>278.49</v>
      </c>
    </row>
    <row r="140" spans="1:2" x14ac:dyDescent="0.25">
      <c r="A140" s="1">
        <v>45740</v>
      </c>
      <c r="B140">
        <v>277.25</v>
      </c>
    </row>
    <row r="141" spans="1:2" x14ac:dyDescent="0.25">
      <c r="A141" s="1">
        <v>45741</v>
      </c>
      <c r="B141">
        <v>278.47000000000003</v>
      </c>
    </row>
    <row r="142" spans="1:2" x14ac:dyDescent="0.25">
      <c r="A142" s="1">
        <v>45742</v>
      </c>
      <c r="B142">
        <v>278.24</v>
      </c>
    </row>
    <row r="143" spans="1:2" x14ac:dyDescent="0.25">
      <c r="A143" s="1">
        <v>45743</v>
      </c>
      <c r="B143">
        <v>281.97000000000003</v>
      </c>
    </row>
    <row r="144" spans="1:2" x14ac:dyDescent="0.25">
      <c r="A144" s="1">
        <v>45744</v>
      </c>
      <c r="B144">
        <v>284.06</v>
      </c>
    </row>
    <row r="145" spans="1:2" x14ac:dyDescent="0.25">
      <c r="A145" s="1">
        <v>45747</v>
      </c>
      <c r="B145">
        <v>288.14</v>
      </c>
    </row>
    <row r="146" spans="1:2" x14ac:dyDescent="0.25">
      <c r="A146" s="1">
        <v>45748</v>
      </c>
      <c r="B146">
        <v>287.57</v>
      </c>
    </row>
    <row r="147" spans="1:2" x14ac:dyDescent="0.25">
      <c r="A147" s="1">
        <v>45749</v>
      </c>
      <c r="B147">
        <v>288.16000000000003</v>
      </c>
    </row>
    <row r="148" spans="1:2" x14ac:dyDescent="0.25">
      <c r="A148" s="1">
        <v>45750</v>
      </c>
      <c r="B148">
        <v>286.42</v>
      </c>
    </row>
    <row r="149" spans="1:2" x14ac:dyDescent="0.25">
      <c r="A149" s="1">
        <v>45751</v>
      </c>
      <c r="B149">
        <v>279.72000000000003</v>
      </c>
    </row>
    <row r="150" spans="1:2" x14ac:dyDescent="0.25">
      <c r="A150" s="1">
        <v>45754</v>
      </c>
      <c r="B150">
        <v>273.70999999999998</v>
      </c>
    </row>
    <row r="151" spans="1:2" x14ac:dyDescent="0.25">
      <c r="A151" s="1">
        <v>45755</v>
      </c>
      <c r="B151">
        <v>275.2</v>
      </c>
    </row>
    <row r="152" spans="1:2" x14ac:dyDescent="0.25">
      <c r="A152" s="1">
        <v>45756</v>
      </c>
      <c r="B152">
        <v>285.38</v>
      </c>
    </row>
    <row r="153" spans="1:2" x14ac:dyDescent="0.25">
      <c r="A153" s="1">
        <v>45757</v>
      </c>
      <c r="B153">
        <v>292.35000000000002</v>
      </c>
    </row>
    <row r="154" spans="1:2" x14ac:dyDescent="0.25">
      <c r="A154" s="1">
        <v>45758</v>
      </c>
      <c r="B154">
        <v>297.93</v>
      </c>
    </row>
    <row r="155" spans="1:2" x14ac:dyDescent="0.25">
      <c r="A155" s="1">
        <v>45761</v>
      </c>
      <c r="B155">
        <v>296.23</v>
      </c>
    </row>
    <row r="156" spans="1:2" x14ac:dyDescent="0.25">
      <c r="A156" s="1">
        <v>45762</v>
      </c>
      <c r="B156">
        <v>297.77999999999997</v>
      </c>
    </row>
    <row r="157" spans="1:2" x14ac:dyDescent="0.25">
      <c r="A157" s="1">
        <v>45763</v>
      </c>
      <c r="B157">
        <v>307.47000000000003</v>
      </c>
    </row>
    <row r="158" spans="1:2" x14ac:dyDescent="0.25">
      <c r="A158" s="1">
        <v>45764</v>
      </c>
      <c r="B158">
        <v>306.12</v>
      </c>
    </row>
    <row r="159" spans="1:2" x14ac:dyDescent="0.25">
      <c r="A159" s="1">
        <v>45768</v>
      </c>
      <c r="B159">
        <v>315.58999999999997</v>
      </c>
    </row>
    <row r="160" spans="1:2" x14ac:dyDescent="0.25">
      <c r="A160" s="1">
        <v>45769</v>
      </c>
      <c r="B160">
        <v>311.11</v>
      </c>
    </row>
    <row r="161" spans="1:2" x14ac:dyDescent="0.25">
      <c r="A161" s="1">
        <v>45770</v>
      </c>
      <c r="B161">
        <v>303.64999999999998</v>
      </c>
    </row>
    <row r="162" spans="1:2" x14ac:dyDescent="0.25">
      <c r="A162" s="1">
        <v>45771</v>
      </c>
      <c r="B162">
        <v>308.07</v>
      </c>
    </row>
    <row r="163" spans="1:2" x14ac:dyDescent="0.25">
      <c r="A163" s="1">
        <v>45772</v>
      </c>
      <c r="B163">
        <v>304.73</v>
      </c>
    </row>
    <row r="164" spans="1:2" x14ac:dyDescent="0.25">
      <c r="A164" s="1">
        <v>45775</v>
      </c>
      <c r="B164">
        <v>309.07</v>
      </c>
    </row>
    <row r="165" spans="1:2" x14ac:dyDescent="0.25">
      <c r="A165" s="1">
        <v>45776</v>
      </c>
      <c r="B165">
        <v>306.06</v>
      </c>
    </row>
    <row r="166" spans="1:2" x14ac:dyDescent="0.25">
      <c r="A166" s="1">
        <v>45777</v>
      </c>
      <c r="B166">
        <v>303.77</v>
      </c>
    </row>
    <row r="167" spans="1:2" x14ac:dyDescent="0.25">
      <c r="A167" s="1">
        <v>45778</v>
      </c>
      <c r="B167">
        <v>297.45999999999998</v>
      </c>
    </row>
    <row r="168" spans="1:2" x14ac:dyDescent="0.25">
      <c r="A168" s="1">
        <v>45779</v>
      </c>
      <c r="B168">
        <v>297.98</v>
      </c>
    </row>
    <row r="169" spans="1:2" x14ac:dyDescent="0.25">
      <c r="A169" s="1">
        <v>45782</v>
      </c>
      <c r="B169">
        <v>306.88</v>
      </c>
    </row>
    <row r="170" spans="1:2" x14ac:dyDescent="0.25">
      <c r="A170" s="1">
        <v>45783</v>
      </c>
      <c r="B170">
        <v>315.48</v>
      </c>
    </row>
    <row r="171" spans="1:2" x14ac:dyDescent="0.25">
      <c r="A171" s="1">
        <v>45784</v>
      </c>
      <c r="B171">
        <v>310.75</v>
      </c>
    </row>
    <row r="172" spans="1:2" x14ac:dyDescent="0.25">
      <c r="A172" s="1">
        <v>45785</v>
      </c>
      <c r="B172">
        <v>304.63</v>
      </c>
    </row>
    <row r="173" spans="1:2" x14ac:dyDescent="0.25">
      <c r="A173" s="1">
        <v>45786</v>
      </c>
      <c r="B173">
        <v>306.83999999999997</v>
      </c>
    </row>
    <row r="174" spans="1:2" x14ac:dyDescent="0.25">
      <c r="A174" s="1">
        <v>45789</v>
      </c>
      <c r="B174">
        <v>298.19</v>
      </c>
    </row>
    <row r="175" spans="1:2" x14ac:dyDescent="0.25">
      <c r="A175" s="1">
        <v>45790</v>
      </c>
      <c r="B175">
        <v>299.45999999999998</v>
      </c>
    </row>
    <row r="176" spans="1:2" x14ac:dyDescent="0.25">
      <c r="A176" s="1">
        <v>45791</v>
      </c>
      <c r="B176">
        <v>293.16000000000003</v>
      </c>
    </row>
    <row r="177" spans="1:2" x14ac:dyDescent="0.25">
      <c r="A177" s="1">
        <v>45792</v>
      </c>
      <c r="B177">
        <v>297.83999999999997</v>
      </c>
    </row>
    <row r="178" spans="1:2" x14ac:dyDescent="0.25">
      <c r="A178" s="1">
        <v>45793</v>
      </c>
      <c r="B178">
        <v>294.24</v>
      </c>
    </row>
    <row r="179" spans="1:2" x14ac:dyDescent="0.25">
      <c r="A179" s="1">
        <v>45796</v>
      </c>
      <c r="B179">
        <v>298.02999999999997</v>
      </c>
    </row>
    <row r="180" spans="1:2" x14ac:dyDescent="0.25">
      <c r="A180" s="1">
        <v>45797</v>
      </c>
      <c r="B180">
        <v>303.58</v>
      </c>
    </row>
    <row r="181" spans="1:2" x14ac:dyDescent="0.25">
      <c r="A181" s="1">
        <v>45798</v>
      </c>
      <c r="B181">
        <v>305.82</v>
      </c>
    </row>
    <row r="182" spans="1:2" x14ac:dyDescent="0.25">
      <c r="A182" s="1">
        <v>45799</v>
      </c>
      <c r="B182">
        <v>303.11</v>
      </c>
    </row>
    <row r="183" spans="1:2" x14ac:dyDescent="0.25">
      <c r="A183" s="1">
        <v>45800</v>
      </c>
      <c r="B183">
        <v>309.75</v>
      </c>
    </row>
    <row r="184" spans="1:2" x14ac:dyDescent="0.25">
      <c r="A184" s="1">
        <v>45804</v>
      </c>
      <c r="B184">
        <v>304.5</v>
      </c>
    </row>
    <row r="185" spans="1:2" x14ac:dyDescent="0.25">
      <c r="A185" s="1">
        <v>45805</v>
      </c>
      <c r="B185">
        <v>303.81</v>
      </c>
    </row>
    <row r="186" spans="1:2" x14ac:dyDescent="0.25">
      <c r="A186" s="1">
        <v>45806</v>
      </c>
      <c r="B186">
        <v>305.61</v>
      </c>
    </row>
    <row r="187" spans="1:2" x14ac:dyDescent="0.25">
      <c r="A187" s="1">
        <v>45807</v>
      </c>
      <c r="B187">
        <v>303.60000000000002</v>
      </c>
    </row>
    <row r="188" spans="1:2" x14ac:dyDescent="0.25">
      <c r="A188" s="1">
        <v>45810</v>
      </c>
      <c r="B188">
        <v>311.67</v>
      </c>
    </row>
    <row r="189" spans="1:2" x14ac:dyDescent="0.25">
      <c r="A189" s="1">
        <v>45811</v>
      </c>
      <c r="B189">
        <v>308.91000000000003</v>
      </c>
    </row>
    <row r="190" spans="1:2" x14ac:dyDescent="0.25">
      <c r="A190" s="1">
        <v>45812</v>
      </c>
      <c r="B190">
        <v>310.89999999999998</v>
      </c>
    </row>
    <row r="191" spans="1:2" x14ac:dyDescent="0.25">
      <c r="A191" s="1">
        <v>45813</v>
      </c>
      <c r="B191">
        <v>309.33</v>
      </c>
    </row>
    <row r="192" spans="1:2" x14ac:dyDescent="0.25">
      <c r="A192" s="1">
        <v>45814</v>
      </c>
      <c r="B192">
        <v>305.18</v>
      </c>
    </row>
    <row r="193" spans="1:2" x14ac:dyDescent="0.25">
      <c r="A193" s="1">
        <v>45817</v>
      </c>
      <c r="B193">
        <v>306.62</v>
      </c>
    </row>
    <row r="194" spans="1:2" x14ac:dyDescent="0.25">
      <c r="A194" s="1">
        <v>45818</v>
      </c>
      <c r="B194">
        <v>306.70999999999998</v>
      </c>
    </row>
    <row r="195" spans="1:2" x14ac:dyDescent="0.25">
      <c r="A195" s="1">
        <v>45819</v>
      </c>
      <c r="B195">
        <v>308.37</v>
      </c>
    </row>
    <row r="196" spans="1:2" x14ac:dyDescent="0.25">
      <c r="A196" s="1">
        <v>45820</v>
      </c>
      <c r="B196">
        <v>312.2</v>
      </c>
    </row>
    <row r="197" spans="1:2" x14ac:dyDescent="0.25">
      <c r="A197" s="1">
        <v>45821</v>
      </c>
      <c r="B197">
        <v>316.29000000000002</v>
      </c>
    </row>
    <row r="198" spans="1:2" x14ac:dyDescent="0.25">
      <c r="A198" s="1">
        <v>45824</v>
      </c>
      <c r="B198">
        <v>311.77999999999997</v>
      </c>
    </row>
    <row r="199" spans="1:2" x14ac:dyDescent="0.25">
      <c r="A199" s="1">
        <v>45825</v>
      </c>
      <c r="B199">
        <v>311.94</v>
      </c>
    </row>
    <row r="200" spans="1:2" x14ac:dyDescent="0.25">
      <c r="A200" s="1">
        <v>45826</v>
      </c>
      <c r="B200">
        <v>310.26</v>
      </c>
    </row>
    <row r="201" spans="1:2" x14ac:dyDescent="0.25">
      <c r="A201" s="1">
        <v>45828</v>
      </c>
      <c r="B201">
        <v>310.13</v>
      </c>
    </row>
    <row r="202" spans="1:2" x14ac:dyDescent="0.25">
      <c r="A202" s="1">
        <v>45831</v>
      </c>
      <c r="B202">
        <v>311.08</v>
      </c>
    </row>
    <row r="203" spans="1:2" x14ac:dyDescent="0.25">
      <c r="A203" s="1">
        <v>45832</v>
      </c>
      <c r="B203">
        <v>306.19</v>
      </c>
    </row>
    <row r="204" spans="1:2" x14ac:dyDescent="0.25">
      <c r="A204" s="1">
        <v>45833</v>
      </c>
      <c r="B204">
        <v>307.12</v>
      </c>
    </row>
    <row r="205" spans="1:2" x14ac:dyDescent="0.25">
      <c r="A205" s="1">
        <v>45834</v>
      </c>
      <c r="B205">
        <v>306.77999999999997</v>
      </c>
    </row>
    <row r="206" spans="1:2" x14ac:dyDescent="0.25">
      <c r="A206" s="1">
        <v>45835</v>
      </c>
      <c r="B206">
        <v>301.22000000000003</v>
      </c>
    </row>
    <row r="207" spans="1:2" x14ac:dyDescent="0.25">
      <c r="A207" s="1">
        <v>45838</v>
      </c>
      <c r="B207">
        <v>304.83</v>
      </c>
    </row>
    <row r="208" spans="1:2" x14ac:dyDescent="0.25">
      <c r="A208" s="1">
        <v>45839</v>
      </c>
      <c r="B208">
        <v>307.55</v>
      </c>
    </row>
    <row r="209" spans="1:2" x14ac:dyDescent="0.25">
      <c r="A209" s="1">
        <v>45840</v>
      </c>
      <c r="B209">
        <v>309.25</v>
      </c>
    </row>
    <row r="210" spans="1:2" x14ac:dyDescent="0.25">
      <c r="A210" s="1">
        <v>45841</v>
      </c>
      <c r="B210">
        <v>307.14</v>
      </c>
    </row>
    <row r="211" spans="1:2" x14ac:dyDescent="0.25">
      <c r="A211" s="1">
        <v>45845</v>
      </c>
      <c r="B211">
        <v>307.37</v>
      </c>
    </row>
    <row r="212" spans="1:2" x14ac:dyDescent="0.25">
      <c r="A212" s="1">
        <v>45846</v>
      </c>
      <c r="B212">
        <v>304.16000000000003</v>
      </c>
    </row>
    <row r="213" spans="1:2" x14ac:dyDescent="0.25">
      <c r="A213" s="1">
        <v>45847</v>
      </c>
      <c r="B213">
        <v>305.52</v>
      </c>
    </row>
    <row r="214" spans="1:2" x14ac:dyDescent="0.25">
      <c r="A214" s="1">
        <v>45848</v>
      </c>
      <c r="B214">
        <v>306.2</v>
      </c>
    </row>
    <row r="215" spans="1:2" x14ac:dyDescent="0.25">
      <c r="A215" s="1">
        <v>45849</v>
      </c>
      <c r="B215">
        <v>309.14</v>
      </c>
    </row>
    <row r="216" spans="1:2" x14ac:dyDescent="0.25">
      <c r="A216" s="1">
        <v>45852</v>
      </c>
      <c r="B216">
        <v>308.01</v>
      </c>
    </row>
    <row r="217" spans="1:2" x14ac:dyDescent="0.25">
      <c r="A217" s="1">
        <v>45853</v>
      </c>
      <c r="B217">
        <v>306.73</v>
      </c>
    </row>
    <row r="218" spans="1:2" x14ac:dyDescent="0.25">
      <c r="A218" s="1">
        <v>45854</v>
      </c>
      <c r="B218">
        <v>308.26</v>
      </c>
    </row>
    <row r="219" spans="1:2" x14ac:dyDescent="0.25">
      <c r="A219" s="1">
        <v>45855</v>
      </c>
      <c r="B219">
        <v>307.58999999999997</v>
      </c>
    </row>
    <row r="220" spans="1:2" x14ac:dyDescent="0.25">
      <c r="A220" s="1">
        <v>45856</v>
      </c>
      <c r="B220">
        <v>308.39</v>
      </c>
    </row>
    <row r="221" spans="1:2" x14ac:dyDescent="0.25">
      <c r="A221" s="1">
        <v>45859</v>
      </c>
      <c r="B221">
        <v>313.13</v>
      </c>
    </row>
    <row r="222" spans="1:2" x14ac:dyDescent="0.25">
      <c r="A222" s="1">
        <v>45860</v>
      </c>
      <c r="B222">
        <v>316.10000000000002</v>
      </c>
    </row>
    <row r="223" spans="1:2" x14ac:dyDescent="0.25">
      <c r="A223" s="1">
        <v>45861</v>
      </c>
      <c r="B223">
        <v>312.18</v>
      </c>
    </row>
    <row r="224" spans="1:2" x14ac:dyDescent="0.25">
      <c r="A224" s="1">
        <v>45862</v>
      </c>
      <c r="B224">
        <v>310.27</v>
      </c>
    </row>
    <row r="225" spans="1:2" x14ac:dyDescent="0.25">
      <c r="A225" s="1">
        <v>45863</v>
      </c>
      <c r="B225">
        <v>307.39999999999998</v>
      </c>
    </row>
    <row r="226" spans="1:2" x14ac:dyDescent="0.25">
      <c r="A226" s="1">
        <v>45866</v>
      </c>
      <c r="B226">
        <v>305.41000000000003</v>
      </c>
    </row>
    <row r="227" spans="1:2" x14ac:dyDescent="0.25">
      <c r="A227" s="1">
        <v>45867</v>
      </c>
      <c r="B227">
        <v>306.25</v>
      </c>
    </row>
    <row r="228" spans="1:2" x14ac:dyDescent="0.25">
      <c r="A228" s="1">
        <v>45868</v>
      </c>
      <c r="B228">
        <v>300.95999999999998</v>
      </c>
    </row>
    <row r="229" spans="1:2" x14ac:dyDescent="0.25">
      <c r="A229" s="1">
        <v>45869</v>
      </c>
      <c r="B229">
        <v>302.95999999999998</v>
      </c>
    </row>
    <row r="230" spans="1:2" x14ac:dyDescent="0.25">
      <c r="A230" s="1">
        <v>45870</v>
      </c>
      <c r="B230">
        <v>309.11</v>
      </c>
    </row>
    <row r="231" spans="1:2" x14ac:dyDescent="0.25">
      <c r="A231" s="1">
        <v>45873</v>
      </c>
      <c r="B231">
        <v>310.91000000000003</v>
      </c>
    </row>
    <row r="232" spans="1:2" x14ac:dyDescent="0.25">
      <c r="A232" s="1">
        <v>45874</v>
      </c>
      <c r="B232">
        <v>311.16000000000003</v>
      </c>
    </row>
    <row r="233" spans="1:2" x14ac:dyDescent="0.25">
      <c r="A233" s="1">
        <v>45875</v>
      </c>
      <c r="B233">
        <v>310.5</v>
      </c>
    </row>
    <row r="234" spans="1:2" x14ac:dyDescent="0.25">
      <c r="A234" s="1">
        <v>45876</v>
      </c>
      <c r="B234">
        <v>313.12</v>
      </c>
    </row>
    <row r="235" spans="1:2" x14ac:dyDescent="0.25">
      <c r="A235" s="1">
        <v>45877</v>
      </c>
      <c r="B235">
        <v>313.05</v>
      </c>
    </row>
    <row r="236" spans="1:2" x14ac:dyDescent="0.25">
      <c r="A236" s="1">
        <v>45880</v>
      </c>
      <c r="B236">
        <v>308.55</v>
      </c>
    </row>
    <row r="237" spans="1:2" x14ac:dyDescent="0.25">
      <c r="A237" s="1">
        <v>45881</v>
      </c>
      <c r="B237">
        <v>308.27</v>
      </c>
    </row>
    <row r="238" spans="1:2" x14ac:dyDescent="0.25">
      <c r="A238" s="1">
        <v>45882</v>
      </c>
      <c r="B238">
        <v>309.20999999999998</v>
      </c>
    </row>
    <row r="239" spans="1:2" x14ac:dyDescent="0.25">
      <c r="A239" s="1">
        <v>45883</v>
      </c>
      <c r="B239">
        <v>307.25</v>
      </c>
    </row>
    <row r="240" spans="1:2" x14ac:dyDescent="0.25">
      <c r="A240" s="1">
        <v>45884</v>
      </c>
      <c r="B240">
        <v>307.43</v>
      </c>
    </row>
    <row r="241" spans="1:2" x14ac:dyDescent="0.25">
      <c r="A241" s="1">
        <v>45887</v>
      </c>
      <c r="B241">
        <v>306.95</v>
      </c>
    </row>
    <row r="242" spans="1:2" x14ac:dyDescent="0.25">
      <c r="A242" s="1">
        <v>45888</v>
      </c>
      <c r="B242">
        <v>305.27</v>
      </c>
    </row>
    <row r="243" spans="1:2" x14ac:dyDescent="0.25">
      <c r="A243" s="1">
        <v>45889</v>
      </c>
      <c r="B243">
        <v>308.36</v>
      </c>
    </row>
    <row r="244" spans="1:2" x14ac:dyDescent="0.25">
      <c r="A244" s="1">
        <v>45890</v>
      </c>
      <c r="B244">
        <v>307.29000000000002</v>
      </c>
    </row>
    <row r="245" spans="1:2" x14ac:dyDescent="0.25">
      <c r="A245" s="1">
        <v>45891</v>
      </c>
      <c r="B245">
        <v>310.58</v>
      </c>
    </row>
    <row r="246" spans="1:2" x14ac:dyDescent="0.25">
      <c r="A246" s="1">
        <v>45894</v>
      </c>
      <c r="B246">
        <v>309.83</v>
      </c>
    </row>
    <row r="247" spans="1:2" x14ac:dyDescent="0.25">
      <c r="A247" s="1">
        <v>45895</v>
      </c>
      <c r="B247">
        <v>312.08</v>
      </c>
    </row>
    <row r="248" spans="1:2" x14ac:dyDescent="0.25">
      <c r="A248" s="1">
        <v>45896</v>
      </c>
      <c r="B248">
        <v>312.70999999999998</v>
      </c>
    </row>
    <row r="249" spans="1:2" x14ac:dyDescent="0.25">
      <c r="A249" s="1">
        <v>45897</v>
      </c>
      <c r="B249">
        <v>315.02999999999997</v>
      </c>
    </row>
    <row r="250" spans="1:2" x14ac:dyDescent="0.25">
      <c r="A250" s="1">
        <v>45898</v>
      </c>
      <c r="B250">
        <v>318.07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C20C-5217-455F-8B78-E4DCC7F3A8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6100-FD29-4A3E-B091-B096FCF98DC0}">
  <dimension ref="A1:B250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45538</v>
      </c>
      <c r="B2">
        <v>222.28</v>
      </c>
    </row>
    <row r="3" spans="1:2" x14ac:dyDescent="0.25">
      <c r="A3" s="1">
        <v>45539</v>
      </c>
      <c r="B3">
        <v>220.36</v>
      </c>
    </row>
    <row r="4" spans="1:2" x14ac:dyDescent="0.25">
      <c r="A4" s="1">
        <v>45540</v>
      </c>
      <c r="B4">
        <v>221.89</v>
      </c>
    </row>
    <row r="5" spans="1:2" x14ac:dyDescent="0.25">
      <c r="A5" s="1">
        <v>45541</v>
      </c>
      <c r="B5">
        <v>220.34</v>
      </c>
    </row>
    <row r="6" spans="1:2" x14ac:dyDescent="0.25">
      <c r="A6" s="1">
        <v>45544</v>
      </c>
      <c r="B6">
        <v>220.42</v>
      </c>
    </row>
    <row r="7" spans="1:2" x14ac:dyDescent="0.25">
      <c r="A7" s="1">
        <v>45545</v>
      </c>
      <c r="B7">
        <v>219.63</v>
      </c>
    </row>
    <row r="8" spans="1:2" x14ac:dyDescent="0.25">
      <c r="A8" s="1">
        <v>45546</v>
      </c>
      <c r="B8">
        <v>222.17</v>
      </c>
    </row>
    <row r="9" spans="1:2" x14ac:dyDescent="0.25">
      <c r="A9" s="1">
        <v>45547</v>
      </c>
      <c r="B9">
        <v>222.28</v>
      </c>
    </row>
    <row r="10" spans="1:2" x14ac:dyDescent="0.25">
      <c r="A10" s="1">
        <v>45548</v>
      </c>
      <c r="B10">
        <v>222.01</v>
      </c>
    </row>
    <row r="11" spans="1:2" x14ac:dyDescent="0.25">
      <c r="A11" s="1">
        <v>45551</v>
      </c>
      <c r="B11">
        <v>215.84</v>
      </c>
    </row>
    <row r="12" spans="1:2" x14ac:dyDescent="0.25">
      <c r="A12" s="1">
        <v>45552</v>
      </c>
      <c r="B12">
        <v>216.31</v>
      </c>
    </row>
    <row r="13" spans="1:2" x14ac:dyDescent="0.25">
      <c r="A13" s="1">
        <v>45553</v>
      </c>
      <c r="B13">
        <v>220.2</v>
      </c>
    </row>
    <row r="14" spans="1:2" x14ac:dyDescent="0.25">
      <c r="A14" s="1">
        <v>45554</v>
      </c>
      <c r="B14">
        <v>228.37</v>
      </c>
    </row>
    <row r="15" spans="1:2" x14ac:dyDescent="0.25">
      <c r="A15" s="1">
        <v>45555</v>
      </c>
      <c r="B15">
        <v>227.7</v>
      </c>
    </row>
    <row r="16" spans="1:2" x14ac:dyDescent="0.25">
      <c r="A16" s="1">
        <v>45558</v>
      </c>
      <c r="B16">
        <v>225.97</v>
      </c>
    </row>
    <row r="17" spans="1:2" x14ac:dyDescent="0.25">
      <c r="A17" s="1">
        <v>45559</v>
      </c>
      <c r="B17">
        <v>226.87</v>
      </c>
    </row>
    <row r="18" spans="1:2" x14ac:dyDescent="0.25">
      <c r="A18" s="1">
        <v>45560</v>
      </c>
      <c r="B18">
        <v>225.87</v>
      </c>
    </row>
    <row r="19" spans="1:2" x14ac:dyDescent="0.25">
      <c r="A19" s="1">
        <v>45561</v>
      </c>
      <c r="B19">
        <v>227.02</v>
      </c>
    </row>
    <row r="20" spans="1:2" x14ac:dyDescent="0.25">
      <c r="A20" s="1">
        <v>45562</v>
      </c>
      <c r="B20">
        <v>227.29</v>
      </c>
    </row>
    <row r="21" spans="1:2" x14ac:dyDescent="0.25">
      <c r="A21" s="1">
        <v>45565</v>
      </c>
      <c r="B21">
        <v>232.49</v>
      </c>
    </row>
    <row r="22" spans="1:2" x14ac:dyDescent="0.25">
      <c r="A22" s="1">
        <v>45566</v>
      </c>
      <c r="B22">
        <v>225.71</v>
      </c>
    </row>
    <row r="23" spans="1:2" x14ac:dyDescent="0.25">
      <c r="A23" s="1">
        <v>45567</v>
      </c>
      <c r="B23">
        <v>226.28</v>
      </c>
    </row>
    <row r="24" spans="1:2" x14ac:dyDescent="0.25">
      <c r="A24" s="1">
        <v>45568</v>
      </c>
      <c r="B24">
        <v>225.17</v>
      </c>
    </row>
    <row r="25" spans="1:2" x14ac:dyDescent="0.25">
      <c r="A25" s="1">
        <v>45569</v>
      </c>
      <c r="B25">
        <v>226.3</v>
      </c>
    </row>
    <row r="26" spans="1:2" x14ac:dyDescent="0.25">
      <c r="A26" s="1">
        <v>45572</v>
      </c>
      <c r="B26">
        <v>221.2</v>
      </c>
    </row>
    <row r="27" spans="1:2" x14ac:dyDescent="0.25">
      <c r="A27" s="1">
        <v>45573</v>
      </c>
      <c r="B27">
        <v>225.27</v>
      </c>
    </row>
    <row r="28" spans="1:2" x14ac:dyDescent="0.25">
      <c r="A28" s="1">
        <v>45574</v>
      </c>
      <c r="B28">
        <v>229.04</v>
      </c>
    </row>
    <row r="29" spans="1:2" x14ac:dyDescent="0.25">
      <c r="A29" s="1">
        <v>45575</v>
      </c>
      <c r="B29">
        <v>228.54</v>
      </c>
    </row>
    <row r="30" spans="1:2" x14ac:dyDescent="0.25">
      <c r="A30" s="1">
        <v>45576</v>
      </c>
      <c r="B30">
        <v>227.05</v>
      </c>
    </row>
    <row r="31" spans="1:2" x14ac:dyDescent="0.25">
      <c r="A31" s="1">
        <v>45579</v>
      </c>
      <c r="B31">
        <v>230.79</v>
      </c>
    </row>
    <row r="32" spans="1:2" x14ac:dyDescent="0.25">
      <c r="A32" s="1">
        <v>45580</v>
      </c>
      <c r="B32">
        <v>233.34</v>
      </c>
    </row>
    <row r="33" spans="1:2" x14ac:dyDescent="0.25">
      <c r="A33" s="1">
        <v>45581</v>
      </c>
      <c r="B33">
        <v>231.27</v>
      </c>
    </row>
    <row r="34" spans="1:2" x14ac:dyDescent="0.25">
      <c r="A34" s="1">
        <v>45582</v>
      </c>
      <c r="B34">
        <v>231.64</v>
      </c>
    </row>
    <row r="35" spans="1:2" x14ac:dyDescent="0.25">
      <c r="A35" s="1">
        <v>45583</v>
      </c>
      <c r="B35">
        <v>234.48</v>
      </c>
    </row>
    <row r="36" spans="1:2" x14ac:dyDescent="0.25">
      <c r="A36" s="1">
        <v>45586</v>
      </c>
      <c r="B36">
        <v>235.96</v>
      </c>
    </row>
    <row r="37" spans="1:2" x14ac:dyDescent="0.25">
      <c r="A37" s="1">
        <v>45587</v>
      </c>
      <c r="B37">
        <v>235.34</v>
      </c>
    </row>
    <row r="38" spans="1:2" x14ac:dyDescent="0.25">
      <c r="A38" s="1">
        <v>45588</v>
      </c>
      <c r="B38">
        <v>230.25</v>
      </c>
    </row>
    <row r="39" spans="1:2" x14ac:dyDescent="0.25">
      <c r="A39" s="1">
        <v>45589</v>
      </c>
      <c r="B39">
        <v>230.06</v>
      </c>
    </row>
    <row r="40" spans="1:2" x14ac:dyDescent="0.25">
      <c r="A40" s="1">
        <v>45590</v>
      </c>
      <c r="B40">
        <v>230.9</v>
      </c>
    </row>
    <row r="41" spans="1:2" x14ac:dyDescent="0.25">
      <c r="A41" s="1">
        <v>45593</v>
      </c>
      <c r="B41">
        <v>232.89</v>
      </c>
    </row>
    <row r="42" spans="1:2" x14ac:dyDescent="0.25">
      <c r="A42" s="1">
        <v>45594</v>
      </c>
      <c r="B42">
        <v>233.16</v>
      </c>
    </row>
    <row r="43" spans="1:2" x14ac:dyDescent="0.25">
      <c r="A43" s="1">
        <v>45595</v>
      </c>
      <c r="B43">
        <v>229.6</v>
      </c>
    </row>
    <row r="44" spans="1:2" x14ac:dyDescent="0.25">
      <c r="A44" s="1">
        <v>45596</v>
      </c>
      <c r="B44">
        <v>225.41</v>
      </c>
    </row>
    <row r="45" spans="1:2" x14ac:dyDescent="0.25">
      <c r="A45" s="1">
        <v>45597</v>
      </c>
      <c r="B45">
        <v>222.42</v>
      </c>
    </row>
    <row r="46" spans="1:2" x14ac:dyDescent="0.25">
      <c r="A46" s="1">
        <v>45600</v>
      </c>
      <c r="B46">
        <v>221.52</v>
      </c>
    </row>
    <row r="47" spans="1:2" x14ac:dyDescent="0.25">
      <c r="A47" s="1">
        <v>45601</v>
      </c>
      <c r="B47">
        <v>222.96</v>
      </c>
    </row>
    <row r="48" spans="1:2" x14ac:dyDescent="0.25">
      <c r="A48" s="1">
        <v>45602</v>
      </c>
      <c r="B48">
        <v>222.23</v>
      </c>
    </row>
    <row r="49" spans="1:2" x14ac:dyDescent="0.25">
      <c r="A49" s="1">
        <v>45603</v>
      </c>
      <c r="B49">
        <v>226.98</v>
      </c>
    </row>
    <row r="50" spans="1:2" x14ac:dyDescent="0.25">
      <c r="A50" s="1">
        <v>45604</v>
      </c>
      <c r="B50">
        <v>226.71</v>
      </c>
    </row>
    <row r="51" spans="1:2" x14ac:dyDescent="0.25">
      <c r="A51" s="1">
        <v>45607</v>
      </c>
      <c r="B51">
        <v>223.98</v>
      </c>
    </row>
    <row r="52" spans="1:2" x14ac:dyDescent="0.25">
      <c r="A52" s="1">
        <v>45608</v>
      </c>
      <c r="B52">
        <v>223.98</v>
      </c>
    </row>
    <row r="53" spans="1:2" x14ac:dyDescent="0.25">
      <c r="A53" s="1">
        <v>45609</v>
      </c>
      <c r="B53">
        <v>224.87</v>
      </c>
    </row>
    <row r="54" spans="1:2" x14ac:dyDescent="0.25">
      <c r="A54" s="1">
        <v>45610</v>
      </c>
      <c r="B54">
        <v>227.97</v>
      </c>
    </row>
    <row r="55" spans="1:2" x14ac:dyDescent="0.25">
      <c r="A55" s="1">
        <v>45611</v>
      </c>
      <c r="B55">
        <v>224.75</v>
      </c>
    </row>
    <row r="56" spans="1:2" x14ac:dyDescent="0.25">
      <c r="A56" s="1">
        <v>45614</v>
      </c>
      <c r="B56">
        <v>227.77</v>
      </c>
    </row>
    <row r="57" spans="1:2" x14ac:dyDescent="0.25">
      <c r="A57" s="1">
        <v>45615</v>
      </c>
      <c r="B57">
        <v>228.03</v>
      </c>
    </row>
    <row r="58" spans="1:2" x14ac:dyDescent="0.25">
      <c r="A58" s="1">
        <v>45616</v>
      </c>
      <c r="B58">
        <v>228.75</v>
      </c>
    </row>
    <row r="59" spans="1:2" x14ac:dyDescent="0.25">
      <c r="A59" s="1">
        <v>45617</v>
      </c>
      <c r="B59">
        <v>228.27</v>
      </c>
    </row>
    <row r="60" spans="1:2" x14ac:dyDescent="0.25">
      <c r="A60" s="1">
        <v>45618</v>
      </c>
      <c r="B60">
        <v>229.62</v>
      </c>
    </row>
    <row r="61" spans="1:2" x14ac:dyDescent="0.25">
      <c r="A61" s="1">
        <v>45621</v>
      </c>
      <c r="B61">
        <v>232.61</v>
      </c>
    </row>
    <row r="62" spans="1:2" x14ac:dyDescent="0.25">
      <c r="A62" s="1">
        <v>45622</v>
      </c>
      <c r="B62">
        <v>234.8</v>
      </c>
    </row>
    <row r="63" spans="1:2" x14ac:dyDescent="0.25">
      <c r="A63" s="1">
        <v>45623</v>
      </c>
      <c r="B63">
        <v>234.67</v>
      </c>
    </row>
    <row r="64" spans="1:2" x14ac:dyDescent="0.25">
      <c r="A64" s="1">
        <v>45625</v>
      </c>
      <c r="B64">
        <v>237.07</v>
      </c>
    </row>
    <row r="65" spans="1:2" x14ac:dyDescent="0.25">
      <c r="A65" s="1">
        <v>45628</v>
      </c>
      <c r="B65">
        <v>239.33</v>
      </c>
    </row>
    <row r="66" spans="1:2" x14ac:dyDescent="0.25">
      <c r="A66" s="1">
        <v>45629</v>
      </c>
      <c r="B66">
        <v>242.38</v>
      </c>
    </row>
    <row r="67" spans="1:2" x14ac:dyDescent="0.25">
      <c r="A67" s="1">
        <v>45630</v>
      </c>
      <c r="B67">
        <v>242.74</v>
      </c>
    </row>
    <row r="68" spans="1:2" x14ac:dyDescent="0.25">
      <c r="A68" s="1">
        <v>45631</v>
      </c>
      <c r="B68">
        <v>242.77</v>
      </c>
    </row>
    <row r="69" spans="1:2" x14ac:dyDescent="0.25">
      <c r="A69" s="1">
        <v>45632</v>
      </c>
      <c r="B69">
        <v>242.57</v>
      </c>
    </row>
    <row r="70" spans="1:2" x14ac:dyDescent="0.25">
      <c r="A70" s="1">
        <v>45635</v>
      </c>
      <c r="B70">
        <v>246.48</v>
      </c>
    </row>
    <row r="71" spans="1:2" x14ac:dyDescent="0.25">
      <c r="A71" s="1">
        <v>45636</v>
      </c>
      <c r="B71">
        <v>247.5</v>
      </c>
    </row>
    <row r="72" spans="1:2" x14ac:dyDescent="0.25">
      <c r="A72" s="1">
        <v>45637</v>
      </c>
      <c r="B72">
        <v>246.22</v>
      </c>
    </row>
    <row r="73" spans="1:2" x14ac:dyDescent="0.25">
      <c r="A73" s="1">
        <v>45638</v>
      </c>
      <c r="B73">
        <v>247.69</v>
      </c>
    </row>
    <row r="74" spans="1:2" x14ac:dyDescent="0.25">
      <c r="A74" s="1">
        <v>45639</v>
      </c>
      <c r="B74">
        <v>247.86</v>
      </c>
    </row>
    <row r="75" spans="1:2" x14ac:dyDescent="0.25">
      <c r="A75" s="1">
        <v>45642</v>
      </c>
      <c r="B75">
        <v>250.76</v>
      </c>
    </row>
    <row r="76" spans="1:2" x14ac:dyDescent="0.25">
      <c r="A76" s="1">
        <v>45643</v>
      </c>
      <c r="B76">
        <v>253.2</v>
      </c>
    </row>
    <row r="77" spans="1:2" x14ac:dyDescent="0.25">
      <c r="A77" s="1">
        <v>45644</v>
      </c>
      <c r="B77">
        <v>247.78</v>
      </c>
    </row>
    <row r="78" spans="1:2" x14ac:dyDescent="0.25">
      <c r="A78" s="1">
        <v>45645</v>
      </c>
      <c r="B78">
        <v>249.52</v>
      </c>
    </row>
    <row r="79" spans="1:2" x14ac:dyDescent="0.25">
      <c r="A79" s="1">
        <v>45646</v>
      </c>
      <c r="B79">
        <v>254.21</v>
      </c>
    </row>
    <row r="80" spans="1:2" x14ac:dyDescent="0.25">
      <c r="A80" s="1">
        <v>45649</v>
      </c>
      <c r="B80">
        <v>254.99</v>
      </c>
    </row>
    <row r="81" spans="1:2" x14ac:dyDescent="0.25">
      <c r="A81" s="1">
        <v>45650</v>
      </c>
      <c r="B81">
        <v>257.92</v>
      </c>
    </row>
    <row r="82" spans="1:2" x14ac:dyDescent="0.25">
      <c r="A82" s="1">
        <v>45652</v>
      </c>
      <c r="B82">
        <v>258.74</v>
      </c>
    </row>
    <row r="83" spans="1:2" x14ac:dyDescent="0.25">
      <c r="A83" s="1">
        <v>45653</v>
      </c>
      <c r="B83">
        <v>255.31</v>
      </c>
    </row>
    <row r="84" spans="1:2" x14ac:dyDescent="0.25">
      <c r="A84" s="1">
        <v>45656</v>
      </c>
      <c r="B84">
        <v>251.92</v>
      </c>
    </row>
    <row r="85" spans="1:2" x14ac:dyDescent="0.25">
      <c r="A85" s="1">
        <v>45657</v>
      </c>
      <c r="B85">
        <v>250.14</v>
      </c>
    </row>
    <row r="86" spans="1:2" x14ac:dyDescent="0.25">
      <c r="A86" s="1">
        <v>45659</v>
      </c>
      <c r="B86">
        <v>243.58</v>
      </c>
    </row>
    <row r="87" spans="1:2" x14ac:dyDescent="0.25">
      <c r="A87" s="1">
        <v>45660</v>
      </c>
      <c r="B87">
        <v>243.09</v>
      </c>
    </row>
    <row r="88" spans="1:2" x14ac:dyDescent="0.25">
      <c r="A88" s="1">
        <v>45663</v>
      </c>
      <c r="B88">
        <v>244.73</v>
      </c>
    </row>
    <row r="89" spans="1:2" x14ac:dyDescent="0.25">
      <c r="A89" s="1">
        <v>45664</v>
      </c>
      <c r="B89">
        <v>241.94</v>
      </c>
    </row>
    <row r="90" spans="1:2" x14ac:dyDescent="0.25">
      <c r="A90" s="1">
        <v>45665</v>
      </c>
      <c r="B90">
        <v>242.43</v>
      </c>
    </row>
    <row r="91" spans="1:2" x14ac:dyDescent="0.25">
      <c r="A91" s="1">
        <v>45667</v>
      </c>
      <c r="B91">
        <v>236.59</v>
      </c>
    </row>
    <row r="92" spans="1:2" x14ac:dyDescent="0.25">
      <c r="A92" s="1">
        <v>45670</v>
      </c>
      <c r="B92">
        <v>234.14</v>
      </c>
    </row>
    <row r="93" spans="1:2" x14ac:dyDescent="0.25">
      <c r="A93" s="1">
        <v>45671</v>
      </c>
      <c r="B93">
        <v>233.02</v>
      </c>
    </row>
    <row r="94" spans="1:2" x14ac:dyDescent="0.25">
      <c r="A94" s="1">
        <v>45672</v>
      </c>
      <c r="B94">
        <v>237.61</v>
      </c>
    </row>
    <row r="95" spans="1:2" x14ac:dyDescent="0.25">
      <c r="A95" s="1">
        <v>45673</v>
      </c>
      <c r="B95">
        <v>228.01</v>
      </c>
    </row>
    <row r="96" spans="1:2" x14ac:dyDescent="0.25">
      <c r="A96" s="1">
        <v>45674</v>
      </c>
      <c r="B96">
        <v>229.73</v>
      </c>
    </row>
    <row r="97" spans="1:2" x14ac:dyDescent="0.25">
      <c r="A97" s="1">
        <v>45678</v>
      </c>
      <c r="B97">
        <v>222.4</v>
      </c>
    </row>
    <row r="98" spans="1:2" x14ac:dyDescent="0.25">
      <c r="A98" s="1">
        <v>45679</v>
      </c>
      <c r="B98">
        <v>223.58</v>
      </c>
    </row>
    <row r="99" spans="1:2" x14ac:dyDescent="0.25">
      <c r="A99" s="1">
        <v>45680</v>
      </c>
      <c r="B99">
        <v>223.41</v>
      </c>
    </row>
    <row r="100" spans="1:2" x14ac:dyDescent="0.25">
      <c r="A100" s="1">
        <v>45681</v>
      </c>
      <c r="B100">
        <v>222.54</v>
      </c>
    </row>
    <row r="101" spans="1:2" x14ac:dyDescent="0.25">
      <c r="A101" s="1">
        <v>45684</v>
      </c>
      <c r="B101">
        <v>229.61</v>
      </c>
    </row>
    <row r="102" spans="1:2" x14ac:dyDescent="0.25">
      <c r="A102" s="1">
        <v>45685</v>
      </c>
      <c r="B102">
        <v>238</v>
      </c>
    </row>
    <row r="103" spans="1:2" x14ac:dyDescent="0.25">
      <c r="A103" s="1">
        <v>45686</v>
      </c>
      <c r="B103">
        <v>239.1</v>
      </c>
    </row>
    <row r="104" spans="1:2" x14ac:dyDescent="0.25">
      <c r="A104" s="1">
        <v>45687</v>
      </c>
      <c r="B104">
        <v>237.33</v>
      </c>
    </row>
    <row r="105" spans="1:2" x14ac:dyDescent="0.25">
      <c r="A105" s="1">
        <v>45688</v>
      </c>
      <c r="B105">
        <v>235.74</v>
      </c>
    </row>
    <row r="106" spans="1:2" x14ac:dyDescent="0.25">
      <c r="A106" s="1">
        <v>45691</v>
      </c>
      <c r="B106">
        <v>227.76</v>
      </c>
    </row>
    <row r="107" spans="1:2" x14ac:dyDescent="0.25">
      <c r="A107" s="1">
        <v>45692</v>
      </c>
      <c r="B107">
        <v>232.54</v>
      </c>
    </row>
    <row r="108" spans="1:2" x14ac:dyDescent="0.25">
      <c r="A108" s="1">
        <v>45693</v>
      </c>
      <c r="B108">
        <v>232.22</v>
      </c>
    </row>
    <row r="109" spans="1:2" x14ac:dyDescent="0.25">
      <c r="A109" s="1">
        <v>45694</v>
      </c>
      <c r="B109">
        <v>232.96</v>
      </c>
    </row>
    <row r="110" spans="1:2" x14ac:dyDescent="0.25">
      <c r="A110" s="1">
        <v>45695</v>
      </c>
      <c r="B110">
        <v>227.38</v>
      </c>
    </row>
    <row r="111" spans="1:2" x14ac:dyDescent="0.25">
      <c r="A111" s="1">
        <v>45698</v>
      </c>
      <c r="B111">
        <v>227.65</v>
      </c>
    </row>
    <row r="112" spans="1:2" x14ac:dyDescent="0.25">
      <c r="A112" s="1">
        <v>45699</v>
      </c>
      <c r="B112">
        <v>232.62</v>
      </c>
    </row>
    <row r="113" spans="1:2" x14ac:dyDescent="0.25">
      <c r="A113" s="1">
        <v>45700</v>
      </c>
      <c r="B113">
        <v>236.87</v>
      </c>
    </row>
    <row r="114" spans="1:2" x14ac:dyDescent="0.25">
      <c r="A114" s="1">
        <v>45701</v>
      </c>
      <c r="B114">
        <v>241.53</v>
      </c>
    </row>
    <row r="115" spans="1:2" x14ac:dyDescent="0.25">
      <c r="A115" s="1">
        <v>45702</v>
      </c>
      <c r="B115">
        <v>244.6</v>
      </c>
    </row>
    <row r="116" spans="1:2" x14ac:dyDescent="0.25">
      <c r="A116" s="1">
        <v>45706</v>
      </c>
      <c r="B116">
        <v>244.47</v>
      </c>
    </row>
    <row r="117" spans="1:2" x14ac:dyDescent="0.25">
      <c r="A117" s="1">
        <v>45707</v>
      </c>
      <c r="B117">
        <v>244.87</v>
      </c>
    </row>
    <row r="118" spans="1:2" x14ac:dyDescent="0.25">
      <c r="A118" s="1">
        <v>45708</v>
      </c>
      <c r="B118">
        <v>245.83</v>
      </c>
    </row>
    <row r="119" spans="1:2" x14ac:dyDescent="0.25">
      <c r="A119" s="1">
        <v>45709</v>
      </c>
      <c r="B119">
        <v>245.55</v>
      </c>
    </row>
    <row r="120" spans="1:2" x14ac:dyDescent="0.25">
      <c r="A120" s="1">
        <v>45712</v>
      </c>
      <c r="B120">
        <v>247.17</v>
      </c>
    </row>
    <row r="121" spans="1:2" x14ac:dyDescent="0.25">
      <c r="A121" s="1">
        <v>45713</v>
      </c>
      <c r="B121">
        <v>247.04</v>
      </c>
    </row>
    <row r="122" spans="1:2" x14ac:dyDescent="0.25">
      <c r="A122" s="1">
        <v>45714</v>
      </c>
      <c r="B122">
        <v>240.36</v>
      </c>
    </row>
    <row r="123" spans="1:2" x14ac:dyDescent="0.25">
      <c r="A123" s="1">
        <v>45715</v>
      </c>
      <c r="B123">
        <v>237.3</v>
      </c>
    </row>
    <row r="124" spans="1:2" x14ac:dyDescent="0.25">
      <c r="A124" s="1">
        <v>45716</v>
      </c>
      <c r="B124">
        <v>241.84</v>
      </c>
    </row>
    <row r="125" spans="1:2" x14ac:dyDescent="0.25">
      <c r="A125" s="1">
        <v>45719</v>
      </c>
      <c r="B125">
        <v>238.03</v>
      </c>
    </row>
    <row r="126" spans="1:2" x14ac:dyDescent="0.25">
      <c r="A126" s="1">
        <v>45720</v>
      </c>
      <c r="B126">
        <v>235.93</v>
      </c>
    </row>
    <row r="127" spans="1:2" x14ac:dyDescent="0.25">
      <c r="A127" s="1">
        <v>45721</v>
      </c>
      <c r="B127">
        <v>235.74</v>
      </c>
    </row>
    <row r="128" spans="1:2" x14ac:dyDescent="0.25">
      <c r="A128" s="1">
        <v>45722</v>
      </c>
      <c r="B128">
        <v>235.33</v>
      </c>
    </row>
    <row r="129" spans="1:2" x14ac:dyDescent="0.25">
      <c r="A129" s="1">
        <v>45723</v>
      </c>
      <c r="B129">
        <v>239.07</v>
      </c>
    </row>
    <row r="130" spans="1:2" x14ac:dyDescent="0.25">
      <c r="A130" s="1">
        <v>45726</v>
      </c>
      <c r="B130">
        <v>227.48</v>
      </c>
    </row>
    <row r="131" spans="1:2" x14ac:dyDescent="0.25">
      <c r="A131" s="1">
        <v>45727</v>
      </c>
      <c r="B131">
        <v>220.84</v>
      </c>
    </row>
    <row r="132" spans="1:2" x14ac:dyDescent="0.25">
      <c r="A132" s="1">
        <v>45728</v>
      </c>
      <c r="B132">
        <v>216.98</v>
      </c>
    </row>
    <row r="133" spans="1:2" x14ac:dyDescent="0.25">
      <c r="A133" s="1">
        <v>45729</v>
      </c>
      <c r="B133">
        <v>209.68</v>
      </c>
    </row>
    <row r="134" spans="1:2" x14ac:dyDescent="0.25">
      <c r="A134" s="1">
        <v>45730</v>
      </c>
      <c r="B134">
        <v>213.49</v>
      </c>
    </row>
    <row r="135" spans="1:2" x14ac:dyDescent="0.25">
      <c r="A135" s="1">
        <v>45733</v>
      </c>
      <c r="B135">
        <v>214</v>
      </c>
    </row>
    <row r="136" spans="1:2" x14ac:dyDescent="0.25">
      <c r="A136" s="1">
        <v>45734</v>
      </c>
      <c r="B136">
        <v>212.69</v>
      </c>
    </row>
    <row r="137" spans="1:2" x14ac:dyDescent="0.25">
      <c r="A137" s="1">
        <v>45735</v>
      </c>
      <c r="B137">
        <v>215.24</v>
      </c>
    </row>
    <row r="138" spans="1:2" x14ac:dyDescent="0.25">
      <c r="A138" s="1">
        <v>45736</v>
      </c>
      <c r="B138">
        <v>214.1</v>
      </c>
    </row>
    <row r="139" spans="1:2" x14ac:dyDescent="0.25">
      <c r="A139" s="1">
        <v>45737</v>
      </c>
      <c r="B139">
        <v>218.27</v>
      </c>
    </row>
    <row r="140" spans="1:2" x14ac:dyDescent="0.25">
      <c r="A140" s="1">
        <v>45740</v>
      </c>
      <c r="B140">
        <v>220.73</v>
      </c>
    </row>
    <row r="141" spans="1:2" x14ac:dyDescent="0.25">
      <c r="A141" s="1">
        <v>45741</v>
      </c>
      <c r="B141">
        <v>223.75</v>
      </c>
    </row>
    <row r="142" spans="1:2" x14ac:dyDescent="0.25">
      <c r="A142" s="1">
        <v>45742</v>
      </c>
      <c r="B142">
        <v>221.53</v>
      </c>
    </row>
    <row r="143" spans="1:2" x14ac:dyDescent="0.25">
      <c r="A143" s="1">
        <v>45743</v>
      </c>
      <c r="B143">
        <v>223.85</v>
      </c>
    </row>
    <row r="144" spans="1:2" x14ac:dyDescent="0.25">
      <c r="A144" s="1">
        <v>45744</v>
      </c>
      <c r="B144">
        <v>217.9</v>
      </c>
    </row>
    <row r="145" spans="1:2" x14ac:dyDescent="0.25">
      <c r="A145" s="1">
        <v>45747</v>
      </c>
      <c r="B145">
        <v>222.13</v>
      </c>
    </row>
    <row r="146" spans="1:2" x14ac:dyDescent="0.25">
      <c r="A146" s="1">
        <v>45748</v>
      </c>
      <c r="B146">
        <v>223.19</v>
      </c>
    </row>
    <row r="147" spans="1:2" x14ac:dyDescent="0.25">
      <c r="A147" s="1">
        <v>45749</v>
      </c>
      <c r="B147">
        <v>223.89</v>
      </c>
    </row>
    <row r="148" spans="1:2" x14ac:dyDescent="0.25">
      <c r="A148" s="1">
        <v>45750</v>
      </c>
      <c r="B148">
        <v>203.19</v>
      </c>
    </row>
    <row r="149" spans="1:2" x14ac:dyDescent="0.25">
      <c r="A149" s="1">
        <v>45751</v>
      </c>
      <c r="B149">
        <v>188.38</v>
      </c>
    </row>
    <row r="150" spans="1:2" x14ac:dyDescent="0.25">
      <c r="A150" s="1">
        <v>45754</v>
      </c>
      <c r="B150">
        <v>181.46</v>
      </c>
    </row>
    <row r="151" spans="1:2" x14ac:dyDescent="0.25">
      <c r="A151" s="1">
        <v>45755</v>
      </c>
      <c r="B151">
        <v>172.42</v>
      </c>
    </row>
    <row r="152" spans="1:2" x14ac:dyDescent="0.25">
      <c r="A152" s="1">
        <v>45756</v>
      </c>
      <c r="B152">
        <v>198.85</v>
      </c>
    </row>
    <row r="153" spans="1:2" x14ac:dyDescent="0.25">
      <c r="A153" s="1">
        <v>45757</v>
      </c>
      <c r="B153">
        <v>190.42</v>
      </c>
    </row>
    <row r="154" spans="1:2" x14ac:dyDescent="0.25">
      <c r="A154" s="1">
        <v>45758</v>
      </c>
      <c r="B154">
        <v>198.15</v>
      </c>
    </row>
    <row r="155" spans="1:2" x14ac:dyDescent="0.25">
      <c r="A155" s="1">
        <v>45761</v>
      </c>
      <c r="B155">
        <v>202.52</v>
      </c>
    </row>
    <row r="156" spans="1:2" x14ac:dyDescent="0.25">
      <c r="A156" s="1">
        <v>45762</v>
      </c>
      <c r="B156">
        <v>202.14</v>
      </c>
    </row>
    <row r="157" spans="1:2" x14ac:dyDescent="0.25">
      <c r="A157" s="1">
        <v>45763</v>
      </c>
      <c r="B157">
        <v>194.27</v>
      </c>
    </row>
    <row r="158" spans="1:2" x14ac:dyDescent="0.25">
      <c r="A158" s="1">
        <v>45764</v>
      </c>
      <c r="B158">
        <v>196.98</v>
      </c>
    </row>
    <row r="159" spans="1:2" x14ac:dyDescent="0.25">
      <c r="A159" s="1">
        <v>45768</v>
      </c>
      <c r="B159">
        <v>193.16</v>
      </c>
    </row>
    <row r="160" spans="1:2" x14ac:dyDescent="0.25">
      <c r="A160" s="1">
        <v>45769</v>
      </c>
      <c r="B160">
        <v>199.74</v>
      </c>
    </row>
    <row r="161" spans="1:2" x14ac:dyDescent="0.25">
      <c r="A161" s="1">
        <v>45770</v>
      </c>
      <c r="B161">
        <v>204.6</v>
      </c>
    </row>
    <row r="162" spans="1:2" x14ac:dyDescent="0.25">
      <c r="A162" s="1">
        <v>45771</v>
      </c>
      <c r="B162">
        <v>208.37</v>
      </c>
    </row>
    <row r="163" spans="1:2" x14ac:dyDescent="0.25">
      <c r="A163" s="1">
        <v>45772</v>
      </c>
      <c r="B163">
        <v>209.28</v>
      </c>
    </row>
    <row r="164" spans="1:2" x14ac:dyDescent="0.25">
      <c r="A164" s="1">
        <v>45775</v>
      </c>
      <c r="B164">
        <v>210.14</v>
      </c>
    </row>
    <row r="165" spans="1:2" x14ac:dyDescent="0.25">
      <c r="A165" s="1">
        <v>45776</v>
      </c>
      <c r="B165">
        <v>211.21</v>
      </c>
    </row>
    <row r="166" spans="1:2" x14ac:dyDescent="0.25">
      <c r="A166" s="1">
        <v>45777</v>
      </c>
      <c r="B166">
        <v>212.5</v>
      </c>
    </row>
    <row r="167" spans="1:2" x14ac:dyDescent="0.25">
      <c r="A167" s="1">
        <v>45778</v>
      </c>
      <c r="B167">
        <v>213.32</v>
      </c>
    </row>
    <row r="168" spans="1:2" x14ac:dyDescent="0.25">
      <c r="A168" s="1">
        <v>45779</v>
      </c>
      <c r="B168">
        <v>205.35</v>
      </c>
    </row>
    <row r="169" spans="1:2" x14ac:dyDescent="0.25">
      <c r="A169" s="1">
        <v>45782</v>
      </c>
      <c r="B169">
        <v>198.89</v>
      </c>
    </row>
    <row r="170" spans="1:2" x14ac:dyDescent="0.25">
      <c r="A170" s="1">
        <v>45783</v>
      </c>
      <c r="B170">
        <v>198.51</v>
      </c>
    </row>
    <row r="171" spans="1:2" x14ac:dyDescent="0.25">
      <c r="A171" s="1">
        <v>45784</v>
      </c>
      <c r="B171">
        <v>196.25</v>
      </c>
    </row>
    <row r="172" spans="1:2" x14ac:dyDescent="0.25">
      <c r="A172" s="1">
        <v>45785</v>
      </c>
      <c r="B172">
        <v>197.49</v>
      </c>
    </row>
    <row r="173" spans="1:2" x14ac:dyDescent="0.25">
      <c r="A173" s="1">
        <v>45786</v>
      </c>
      <c r="B173">
        <v>198.53</v>
      </c>
    </row>
    <row r="174" spans="1:2" x14ac:dyDescent="0.25">
      <c r="A174" s="1">
        <v>45789</v>
      </c>
      <c r="B174">
        <v>210.79</v>
      </c>
    </row>
    <row r="175" spans="1:2" x14ac:dyDescent="0.25">
      <c r="A175" s="1">
        <v>45790</v>
      </c>
      <c r="B175">
        <v>212.93</v>
      </c>
    </row>
    <row r="176" spans="1:2" x14ac:dyDescent="0.25">
      <c r="A176" s="1">
        <v>45791</v>
      </c>
      <c r="B176">
        <v>212.33</v>
      </c>
    </row>
    <row r="177" spans="1:2" x14ac:dyDescent="0.25">
      <c r="A177" s="1">
        <v>45792</v>
      </c>
      <c r="B177">
        <v>211.45</v>
      </c>
    </row>
    <row r="178" spans="1:2" x14ac:dyDescent="0.25">
      <c r="A178" s="1">
        <v>45793</v>
      </c>
      <c r="B178">
        <v>211.26</v>
      </c>
    </row>
    <row r="179" spans="1:2" x14ac:dyDescent="0.25">
      <c r="A179" s="1">
        <v>45796</v>
      </c>
      <c r="B179">
        <v>208.78</v>
      </c>
    </row>
    <row r="180" spans="1:2" x14ac:dyDescent="0.25">
      <c r="A180" s="1">
        <v>45797</v>
      </c>
      <c r="B180">
        <v>206.86</v>
      </c>
    </row>
    <row r="181" spans="1:2" x14ac:dyDescent="0.25">
      <c r="A181" s="1">
        <v>45798</v>
      </c>
      <c r="B181">
        <v>202.09</v>
      </c>
    </row>
    <row r="182" spans="1:2" x14ac:dyDescent="0.25">
      <c r="A182" s="1">
        <v>45799</v>
      </c>
      <c r="B182">
        <v>201.36</v>
      </c>
    </row>
    <row r="183" spans="1:2" x14ac:dyDescent="0.25">
      <c r="A183" s="1">
        <v>45800</v>
      </c>
      <c r="B183">
        <v>195.27</v>
      </c>
    </row>
    <row r="184" spans="1:2" x14ac:dyDescent="0.25">
      <c r="A184" s="1">
        <v>45804</v>
      </c>
      <c r="B184">
        <v>200.21</v>
      </c>
    </row>
    <row r="185" spans="1:2" x14ac:dyDescent="0.25">
      <c r="A185" s="1">
        <v>45805</v>
      </c>
      <c r="B185">
        <v>200.42</v>
      </c>
    </row>
    <row r="186" spans="1:2" x14ac:dyDescent="0.25">
      <c r="A186" s="1">
        <v>45806</v>
      </c>
      <c r="B186">
        <v>199.95</v>
      </c>
    </row>
    <row r="187" spans="1:2" x14ac:dyDescent="0.25">
      <c r="A187" s="1">
        <v>45807</v>
      </c>
      <c r="B187">
        <v>200.85</v>
      </c>
    </row>
    <row r="188" spans="1:2" x14ac:dyDescent="0.25">
      <c r="A188" s="1">
        <v>45810</v>
      </c>
      <c r="B188">
        <v>201.7</v>
      </c>
    </row>
    <row r="189" spans="1:2" x14ac:dyDescent="0.25">
      <c r="A189" s="1">
        <v>45811</v>
      </c>
      <c r="B189">
        <v>203.27</v>
      </c>
    </row>
    <row r="190" spans="1:2" x14ac:dyDescent="0.25">
      <c r="A190" s="1">
        <v>45812</v>
      </c>
      <c r="B190">
        <v>202.82</v>
      </c>
    </row>
    <row r="191" spans="1:2" x14ac:dyDescent="0.25">
      <c r="A191" s="1">
        <v>45813</v>
      </c>
      <c r="B191">
        <v>200.63</v>
      </c>
    </row>
    <row r="192" spans="1:2" x14ac:dyDescent="0.25">
      <c r="A192" s="1">
        <v>45814</v>
      </c>
      <c r="B192">
        <v>203.92</v>
      </c>
    </row>
    <row r="193" spans="1:2" x14ac:dyDescent="0.25">
      <c r="A193" s="1">
        <v>45817</v>
      </c>
      <c r="B193">
        <v>201.45</v>
      </c>
    </row>
    <row r="194" spans="1:2" x14ac:dyDescent="0.25">
      <c r="A194" s="1">
        <v>45818</v>
      </c>
      <c r="B194">
        <v>202.67</v>
      </c>
    </row>
    <row r="195" spans="1:2" x14ac:dyDescent="0.25">
      <c r="A195" s="1">
        <v>45819</v>
      </c>
      <c r="B195">
        <v>198.78</v>
      </c>
    </row>
    <row r="196" spans="1:2" x14ac:dyDescent="0.25">
      <c r="A196" s="1">
        <v>45820</v>
      </c>
      <c r="B196">
        <v>199.2</v>
      </c>
    </row>
    <row r="197" spans="1:2" x14ac:dyDescent="0.25">
      <c r="A197" s="1">
        <v>45821</v>
      </c>
      <c r="B197">
        <v>196.45</v>
      </c>
    </row>
    <row r="198" spans="1:2" x14ac:dyDescent="0.25">
      <c r="A198" s="1">
        <v>45824</v>
      </c>
      <c r="B198">
        <v>198.42</v>
      </c>
    </row>
    <row r="199" spans="1:2" x14ac:dyDescent="0.25">
      <c r="A199" s="1">
        <v>45825</v>
      </c>
      <c r="B199">
        <v>195.64</v>
      </c>
    </row>
    <row r="200" spans="1:2" x14ac:dyDescent="0.25">
      <c r="A200" s="1">
        <v>45826</v>
      </c>
      <c r="B200">
        <v>196.58</v>
      </c>
    </row>
    <row r="201" spans="1:2" x14ac:dyDescent="0.25">
      <c r="A201" s="1">
        <v>45828</v>
      </c>
      <c r="B201">
        <v>201</v>
      </c>
    </row>
    <row r="202" spans="1:2" x14ac:dyDescent="0.25">
      <c r="A202" s="1">
        <v>45831</v>
      </c>
      <c r="B202">
        <v>201.5</v>
      </c>
    </row>
    <row r="203" spans="1:2" x14ac:dyDescent="0.25">
      <c r="A203" s="1">
        <v>45832</v>
      </c>
      <c r="B203">
        <v>200.3</v>
      </c>
    </row>
    <row r="204" spans="1:2" x14ac:dyDescent="0.25">
      <c r="A204" s="1">
        <v>45833</v>
      </c>
      <c r="B204">
        <v>201.56</v>
      </c>
    </row>
    <row r="205" spans="1:2" x14ac:dyDescent="0.25">
      <c r="A205" s="1">
        <v>45834</v>
      </c>
      <c r="B205">
        <v>201</v>
      </c>
    </row>
    <row r="206" spans="1:2" x14ac:dyDescent="0.25">
      <c r="A206" s="1">
        <v>45835</v>
      </c>
      <c r="B206">
        <v>201.08</v>
      </c>
    </row>
    <row r="207" spans="1:2" x14ac:dyDescent="0.25">
      <c r="A207" s="1">
        <v>45838</v>
      </c>
      <c r="B207">
        <v>205.17</v>
      </c>
    </row>
    <row r="208" spans="1:2" x14ac:dyDescent="0.25">
      <c r="A208" s="1">
        <v>45839</v>
      </c>
      <c r="B208">
        <v>207.82</v>
      </c>
    </row>
    <row r="209" spans="1:2" x14ac:dyDescent="0.25">
      <c r="A209" s="1">
        <v>45840</v>
      </c>
      <c r="B209">
        <v>212.44</v>
      </c>
    </row>
    <row r="210" spans="1:2" x14ac:dyDescent="0.25">
      <c r="A210" s="1">
        <v>45841</v>
      </c>
      <c r="B210">
        <v>213.55</v>
      </c>
    </row>
    <row r="211" spans="1:2" x14ac:dyDescent="0.25">
      <c r="A211" s="1">
        <v>45845</v>
      </c>
      <c r="B211">
        <v>209.95</v>
      </c>
    </row>
    <row r="212" spans="1:2" x14ac:dyDescent="0.25">
      <c r="A212" s="1">
        <v>45846</v>
      </c>
      <c r="B212">
        <v>210.01</v>
      </c>
    </row>
    <row r="213" spans="1:2" x14ac:dyDescent="0.25">
      <c r="A213" s="1">
        <v>45847</v>
      </c>
      <c r="B213">
        <v>211.14</v>
      </c>
    </row>
    <row r="214" spans="1:2" x14ac:dyDescent="0.25">
      <c r="A214" s="1">
        <v>45848</v>
      </c>
      <c r="B214">
        <v>212.41</v>
      </c>
    </row>
    <row r="215" spans="1:2" x14ac:dyDescent="0.25">
      <c r="A215" s="1">
        <v>45849</v>
      </c>
      <c r="B215">
        <v>211.16</v>
      </c>
    </row>
    <row r="216" spans="1:2" x14ac:dyDescent="0.25">
      <c r="A216" s="1">
        <v>45852</v>
      </c>
      <c r="B216">
        <v>208.62</v>
      </c>
    </row>
    <row r="217" spans="1:2" x14ac:dyDescent="0.25">
      <c r="A217" s="1">
        <v>45853</v>
      </c>
      <c r="B217">
        <v>209.11</v>
      </c>
    </row>
    <row r="218" spans="1:2" x14ac:dyDescent="0.25">
      <c r="A218" s="1">
        <v>45854</v>
      </c>
      <c r="B218">
        <v>210.16</v>
      </c>
    </row>
    <row r="219" spans="1:2" x14ac:dyDescent="0.25">
      <c r="A219" s="1">
        <v>45855</v>
      </c>
      <c r="B219">
        <v>210.02</v>
      </c>
    </row>
    <row r="220" spans="1:2" x14ac:dyDescent="0.25">
      <c r="A220" s="1">
        <v>45856</v>
      </c>
      <c r="B220">
        <v>211.18</v>
      </c>
    </row>
    <row r="221" spans="1:2" x14ac:dyDescent="0.25">
      <c r="A221" s="1">
        <v>45859</v>
      </c>
      <c r="B221">
        <v>212.48</v>
      </c>
    </row>
    <row r="222" spans="1:2" x14ac:dyDescent="0.25">
      <c r="A222" s="1">
        <v>45860</v>
      </c>
      <c r="B222">
        <v>214.4</v>
      </c>
    </row>
    <row r="223" spans="1:2" x14ac:dyDescent="0.25">
      <c r="A223" s="1">
        <v>45861</v>
      </c>
      <c r="B223">
        <v>214.15</v>
      </c>
    </row>
    <row r="224" spans="1:2" x14ac:dyDescent="0.25">
      <c r="A224" s="1">
        <v>45862</v>
      </c>
      <c r="B224">
        <v>213.76</v>
      </c>
    </row>
    <row r="225" spans="1:2" x14ac:dyDescent="0.25">
      <c r="A225" s="1">
        <v>45863</v>
      </c>
      <c r="B225">
        <v>213.88</v>
      </c>
    </row>
    <row r="226" spans="1:2" x14ac:dyDescent="0.25">
      <c r="A226" s="1">
        <v>45866</v>
      </c>
      <c r="B226">
        <v>214.05</v>
      </c>
    </row>
    <row r="227" spans="1:2" x14ac:dyDescent="0.25">
      <c r="A227" s="1">
        <v>45867</v>
      </c>
      <c r="B227">
        <v>211.27</v>
      </c>
    </row>
    <row r="228" spans="1:2" x14ac:dyDescent="0.25">
      <c r="A228" s="1">
        <v>45868</v>
      </c>
      <c r="B228">
        <v>209.05</v>
      </c>
    </row>
    <row r="229" spans="1:2" x14ac:dyDescent="0.25">
      <c r="A229" s="1">
        <v>45869</v>
      </c>
      <c r="B229">
        <v>207.57</v>
      </c>
    </row>
    <row r="230" spans="1:2" x14ac:dyDescent="0.25">
      <c r="A230" s="1">
        <v>45870</v>
      </c>
      <c r="B230">
        <v>202.38</v>
      </c>
    </row>
    <row r="231" spans="1:2" x14ac:dyDescent="0.25">
      <c r="A231" s="1">
        <v>45873</v>
      </c>
      <c r="B231">
        <v>203.35</v>
      </c>
    </row>
    <row r="232" spans="1:2" x14ac:dyDescent="0.25">
      <c r="A232" s="1">
        <v>45874</v>
      </c>
      <c r="B232">
        <v>202.92</v>
      </c>
    </row>
    <row r="233" spans="1:2" x14ac:dyDescent="0.25">
      <c r="A233" s="1">
        <v>45875</v>
      </c>
      <c r="B233">
        <v>213.25</v>
      </c>
    </row>
    <row r="234" spans="1:2" x14ac:dyDescent="0.25">
      <c r="A234" s="1">
        <v>45876</v>
      </c>
      <c r="B234">
        <v>220.03</v>
      </c>
    </row>
    <row r="235" spans="1:2" x14ac:dyDescent="0.25">
      <c r="A235" s="1">
        <v>45877</v>
      </c>
      <c r="B235">
        <v>229.35</v>
      </c>
    </row>
    <row r="236" spans="1:2" x14ac:dyDescent="0.25">
      <c r="A236" s="1">
        <v>45880</v>
      </c>
      <c r="B236">
        <v>227.18</v>
      </c>
    </row>
    <row r="237" spans="1:2" x14ac:dyDescent="0.25">
      <c r="A237" s="1">
        <v>45881</v>
      </c>
      <c r="B237">
        <v>229.65</v>
      </c>
    </row>
    <row r="238" spans="1:2" x14ac:dyDescent="0.25">
      <c r="A238" s="1">
        <v>45882</v>
      </c>
      <c r="B238">
        <v>233.33</v>
      </c>
    </row>
    <row r="239" spans="1:2" x14ac:dyDescent="0.25">
      <c r="A239" s="1">
        <v>45883</v>
      </c>
      <c r="B239">
        <v>232.78</v>
      </c>
    </row>
    <row r="240" spans="1:2" x14ac:dyDescent="0.25">
      <c r="A240" s="1">
        <v>45884</v>
      </c>
      <c r="B240">
        <v>231.59</v>
      </c>
    </row>
    <row r="241" spans="1:2" x14ac:dyDescent="0.25">
      <c r="A241" s="1">
        <v>45887</v>
      </c>
      <c r="B241">
        <v>230.89</v>
      </c>
    </row>
    <row r="242" spans="1:2" x14ac:dyDescent="0.25">
      <c r="A242" s="1">
        <v>45888</v>
      </c>
      <c r="B242">
        <v>230.56</v>
      </c>
    </row>
    <row r="243" spans="1:2" x14ac:dyDescent="0.25">
      <c r="A243" s="1">
        <v>45889</v>
      </c>
      <c r="B243">
        <v>226.01</v>
      </c>
    </row>
    <row r="244" spans="1:2" x14ac:dyDescent="0.25">
      <c r="A244" s="1">
        <v>45890</v>
      </c>
      <c r="B244">
        <v>224.9</v>
      </c>
    </row>
    <row r="245" spans="1:2" x14ac:dyDescent="0.25">
      <c r="A245" s="1">
        <v>45891</v>
      </c>
      <c r="B245">
        <v>227.76</v>
      </c>
    </row>
    <row r="246" spans="1:2" x14ac:dyDescent="0.25">
      <c r="A246" s="1">
        <v>45894</v>
      </c>
      <c r="B246">
        <v>227.16</v>
      </c>
    </row>
    <row r="247" spans="1:2" x14ac:dyDescent="0.25">
      <c r="A247" s="1">
        <v>45895</v>
      </c>
      <c r="B247">
        <v>229.31</v>
      </c>
    </row>
    <row r="248" spans="1:2" x14ac:dyDescent="0.25">
      <c r="A248" s="1">
        <v>45896</v>
      </c>
      <c r="B248">
        <v>230.49</v>
      </c>
    </row>
    <row r="249" spans="1:2" x14ac:dyDescent="0.25">
      <c r="A249" s="1">
        <v>45897</v>
      </c>
      <c r="B249">
        <v>232.56</v>
      </c>
    </row>
    <row r="250" spans="1:2" x14ac:dyDescent="0.25">
      <c r="A250" s="1">
        <v>45898</v>
      </c>
      <c r="B250">
        <v>232.14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03B-62C1-44B0-9DDB-3207FF98D105}">
  <dimension ref="A1:L251"/>
  <sheetViews>
    <sheetView workbookViewId="0">
      <selection activeCell="D3" sqref="D3"/>
    </sheetView>
  </sheetViews>
  <sheetFormatPr defaultRowHeight="15" x14ac:dyDescent="0.25"/>
  <cols>
    <col min="1" max="1" width="10.7109375" style="1" customWidth="1"/>
    <col min="2" max="2" width="10.85546875" bestFit="1" customWidth="1"/>
    <col min="3" max="3" width="11.85546875" bestFit="1" customWidth="1"/>
    <col min="4" max="4" width="12.140625" bestFit="1" customWidth="1"/>
    <col min="5" max="5" width="15.28515625" customWidth="1"/>
    <col min="6" max="6" width="11.140625" style="4" bestFit="1" customWidth="1"/>
    <col min="7" max="8" width="11.140625" customWidth="1"/>
    <col min="9" max="9" width="18.42578125" customWidth="1"/>
    <col min="10" max="10" width="11.42578125" customWidth="1"/>
    <col min="11" max="11" width="12.7109375" bestFit="1" customWidth="1"/>
  </cols>
  <sheetData>
    <row r="1" spans="1:12" x14ac:dyDescent="0.25">
      <c r="A1" s="3" t="s">
        <v>0</v>
      </c>
      <c r="B1" s="5" t="s">
        <v>2</v>
      </c>
      <c r="C1" s="3" t="s">
        <v>3</v>
      </c>
      <c r="D1" s="3" t="s">
        <v>4</v>
      </c>
      <c r="E1" s="3" t="s">
        <v>10</v>
      </c>
      <c r="F1" s="5" t="s">
        <v>11</v>
      </c>
      <c r="G1" s="6" t="s">
        <v>12</v>
      </c>
      <c r="H1" s="6"/>
      <c r="I1" s="3" t="s">
        <v>9</v>
      </c>
      <c r="J1" s="3" t="s">
        <v>6</v>
      </c>
      <c r="K1" s="3" t="s">
        <v>7</v>
      </c>
      <c r="L1" s="3" t="s">
        <v>8</v>
      </c>
    </row>
    <row r="2" spans="1:12" x14ac:dyDescent="0.25">
      <c r="A2" s="1" cm="1">
        <f t="array" ref="A2:A250">_xlfn._xlws.SORT(_xlfn.UNIQUE(_xlfn.VSTACK(AAPL_tbl[Date], Gold_tbl[Date], BTC_tbl[Date])))</f>
        <v>45538</v>
      </c>
      <c r="B2" s="4"/>
      <c r="I2" s="7" t="s">
        <v>5</v>
      </c>
      <c r="J2" s="7">
        <v>0.3</v>
      </c>
      <c r="K2" s="7">
        <v>0.4</v>
      </c>
      <c r="L2" s="7">
        <v>0.3</v>
      </c>
    </row>
    <row r="3" spans="1:12" x14ac:dyDescent="0.25">
      <c r="A3" s="1">
        <v>45539</v>
      </c>
      <c r="B3" s="4">
        <f>IFERROR(BTCUSD[[#This Row],[Close]]/BTCUSD!B2-1,"")</f>
        <v>-1.591880359977027E-2</v>
      </c>
      <c r="C3" s="4">
        <f>IFERROR(XAUUSD[[#This Row],[Close]]/XAUUSD!B2-1, "")</f>
        <v>-2.632484377125377E-3</v>
      </c>
      <c r="D3" s="4">
        <f>IFERROR(AAPL_US[[#This Row],[Close]]/AAPL_US!B2-1,"")</f>
        <v>-8.6197200840377741E-3</v>
      </c>
      <c r="E3" s="4">
        <f>SUMPRODUCT(B3:D3,$J$2:$L$2)</f>
        <v>-8.4145508559925631E-3</v>
      </c>
      <c r="F3" s="4" cm="1">
        <f t="array" ref="F3:F251">_xlfn._xlws.SORT(E3:E251)</f>
        <v>-3.0859453986428899E-2</v>
      </c>
      <c r="G3">
        <v>1</v>
      </c>
      <c r="I3" t="s">
        <v>20</v>
      </c>
      <c r="J3" s="12">
        <v>30000</v>
      </c>
      <c r="K3" s="12">
        <v>40000</v>
      </c>
      <c r="L3" s="12">
        <v>30000</v>
      </c>
    </row>
    <row r="4" spans="1:12" x14ac:dyDescent="0.25">
      <c r="A4" s="1">
        <v>45540</v>
      </c>
      <c r="B4" s="4">
        <f>IFERROR(BTCUSD[[#This Row],[Close]]/BTCUSD!B3-1,"")</f>
        <v>-6.3686264249906976E-5</v>
      </c>
      <c r="C4" s="4">
        <f>IFERROR(XAUUSD[[#This Row],[Close]]/XAUUSD!B3-1, "")</f>
        <v>1.0790385726204832E-3</v>
      </c>
      <c r="D4" s="4">
        <f>IFERROR(AAPL_US[[#This Row],[Close]]/AAPL_US!B3-1,"")</f>
        <v>6.9294125655161576E-3</v>
      </c>
      <c r="E4" s="4">
        <f t="shared" ref="E4:E67" si="0">SUMPRODUCT(B4:D4,$J$2:$L$2)</f>
        <v>2.4913333194280683E-3</v>
      </c>
      <c r="F4" s="4">
        <v>-3.0275238268069323E-2</v>
      </c>
      <c r="G4">
        <v>2</v>
      </c>
      <c r="J4" s="11"/>
    </row>
    <row r="5" spans="1:12" x14ac:dyDescent="0.25">
      <c r="A5" s="1">
        <v>45541</v>
      </c>
      <c r="B5" s="4">
        <f>IFERROR(BTCUSD[[#This Row],[Close]]/BTCUSD!B4-1,"")</f>
        <v>-3.3786854317859327E-2</v>
      </c>
      <c r="C5" s="4">
        <f>IFERROR(XAUUSD[[#This Row],[Close]]/XAUUSD!B4-1, "")</f>
        <v>8.458718169615187E-3</v>
      </c>
      <c r="D5" s="4">
        <f>IFERROR(AAPL_US[[#This Row],[Close]]/AAPL_US!B4-1,"")</f>
        <v>-7.0169271537504629E-3</v>
      </c>
      <c r="E5" s="4">
        <f t="shared" si="0"/>
        <v>-8.8576471736368616E-3</v>
      </c>
      <c r="F5" s="4">
        <v>-2.3677029356374266E-2</v>
      </c>
      <c r="G5">
        <v>3</v>
      </c>
    </row>
    <row r="6" spans="1:12" x14ac:dyDescent="0.25">
      <c r="A6" s="1">
        <v>45544</v>
      </c>
      <c r="B6" s="4">
        <f>IFERROR(BTCUSD[[#This Row],[Close]]/BTCUSD!B5-1,"")</f>
        <v>-4.6641059810300201E-2</v>
      </c>
      <c r="C6" s="4">
        <f>IFERROR(XAUUSD[[#This Row],[Close]]/XAUUSD!B5-1, "")</f>
        <v>-8.2685675233238332E-3</v>
      </c>
      <c r="D6" s="4">
        <f>IFERROR(AAPL_US[[#This Row],[Close]]/AAPL_US!B5-1,"")</f>
        <v>4.0846892232293541E-4</v>
      </c>
      <c r="E6" s="4">
        <f t="shared" si="0"/>
        <v>-1.7177204275722713E-2</v>
      </c>
      <c r="F6" s="4">
        <v>-2.2819802779220556E-2</v>
      </c>
      <c r="G6">
        <v>4</v>
      </c>
      <c r="I6" s="9" t="s">
        <v>17</v>
      </c>
      <c r="J6" s="17">
        <v>1000000</v>
      </c>
    </row>
    <row r="7" spans="1:12" x14ac:dyDescent="0.25">
      <c r="A7" s="1">
        <v>45545</v>
      </c>
      <c r="B7" s="4">
        <f>IFERROR(BTCUSD[[#This Row],[Close]]/BTCUSD!B6-1,"")</f>
        <v>7.3847752313465076E-2</v>
      </c>
      <c r="C7" s="4">
        <f>IFERROR(XAUUSD[[#This Row],[Close]]/XAUUSD!B6-1, "")</f>
        <v>4.1146657585287016E-3</v>
      </c>
      <c r="D7" s="4">
        <f>IFERROR(AAPL_US[[#This Row],[Close]]/AAPL_US!B6-1,"")</f>
        <v>-3.6202790064647772E-3</v>
      </c>
      <c r="E7" s="4">
        <f t="shared" si="0"/>
        <v>2.271410829551157E-2</v>
      </c>
      <c r="F7" s="4">
        <v>-2.1180122189173922E-2</v>
      </c>
      <c r="G7">
        <v>5</v>
      </c>
    </row>
    <row r="8" spans="1:12" x14ac:dyDescent="0.25">
      <c r="A8" s="1">
        <v>45546</v>
      </c>
      <c r="B8" s="4">
        <f>IFERROR(BTCUSD[[#This Row],[Close]]/BTCUSD!B7-1,"")</f>
        <v>6.838993049633757E-4</v>
      </c>
      <c r="C8" s="4">
        <f>IFERROR(XAUUSD[[#This Row],[Close]]/XAUUSD!B7-1, "")</f>
        <v>4.1616458251869659E-3</v>
      </c>
      <c r="D8" s="4">
        <f>IFERROR(AAPL_US[[#This Row],[Close]]/AAPL_US!B7-1,"")</f>
        <v>1.1583275280361516E-2</v>
      </c>
      <c r="E8" s="4">
        <f t="shared" si="0"/>
        <v>5.3448107056722535E-3</v>
      </c>
      <c r="F8" s="4">
        <v>-2.063562901042304E-2</v>
      </c>
      <c r="G8">
        <v>6</v>
      </c>
    </row>
    <row r="9" spans="1:12" x14ac:dyDescent="0.25">
      <c r="A9" s="1">
        <v>45547</v>
      </c>
      <c r="B9" s="4">
        <f>IFERROR(BTCUSD[[#This Row],[Close]]/BTCUSD!B8-1,"")</f>
        <v>-2.6206918139466406E-3</v>
      </c>
      <c r="C9" s="4">
        <f>IFERROR(XAUUSD[[#This Row],[Close]]/XAUUSD!B8-1, "")</f>
        <v>-2.0384240955239052E-3</v>
      </c>
      <c r="D9" s="4">
        <f>IFERROR(AAPL_US[[#This Row],[Close]]/AAPL_US!B8-1,"")</f>
        <v>4.9511412380565112E-4</v>
      </c>
      <c r="E9" s="4">
        <f t="shared" si="0"/>
        <v>-1.4530429452518591E-3</v>
      </c>
      <c r="F9" s="4">
        <v>-1.9830108791571786E-2</v>
      </c>
      <c r="G9">
        <v>7</v>
      </c>
    </row>
    <row r="10" spans="1:12" x14ac:dyDescent="0.25">
      <c r="A10" s="1">
        <v>45548</v>
      </c>
      <c r="B10" s="4">
        <f>IFERROR(BTCUSD[[#This Row],[Close]]/BTCUSD!B9-1,"")</f>
        <v>9.8233402844130069E-3</v>
      </c>
      <c r="C10" s="4">
        <f>IFERROR(XAUUSD[[#This Row],[Close]]/XAUUSD!B9-1, "")</f>
        <v>1.8823262406829411E-2</v>
      </c>
      <c r="D10" s="4">
        <f>IFERROR(AAPL_US[[#This Row],[Close]]/AAPL_US!B9-1,"")</f>
        <v>-1.2146787174792673E-3</v>
      </c>
      <c r="E10" s="4">
        <f t="shared" si="0"/>
        <v>1.0111903432811886E-2</v>
      </c>
      <c r="F10" s="4">
        <v>-1.9752780087113529E-2</v>
      </c>
      <c r="G10">
        <v>8</v>
      </c>
      <c r="I10" s="3" t="s">
        <v>13</v>
      </c>
      <c r="J10" s="3"/>
      <c r="K10" s="3"/>
      <c r="L10" s="3"/>
    </row>
    <row r="11" spans="1:12" x14ac:dyDescent="0.25">
      <c r="A11" s="1">
        <v>45551</v>
      </c>
      <c r="B11" s="4">
        <f>IFERROR(BTCUSD[[#This Row],[Close]]/BTCUSD!B10-1,"")</f>
        <v>3.068204970595656E-2</v>
      </c>
      <c r="C11" s="4">
        <f>IFERROR(XAUUSD[[#This Row],[Close]]/XAUUSD!B10-1, "")</f>
        <v>9.3989553676632198E-3</v>
      </c>
      <c r="D11" s="4">
        <f>IFERROR(AAPL_US[[#This Row],[Close]]/AAPL_US!B10-1,"")</f>
        <v>-2.777339861538386E-2</v>
      </c>
      <c r="E11" s="4">
        <f t="shared" si="0"/>
        <v>4.632177474237097E-3</v>
      </c>
      <c r="F11" s="4">
        <v>-1.822452421403703E-2</v>
      </c>
      <c r="G11">
        <v>9</v>
      </c>
      <c r="I11" t="s">
        <v>15</v>
      </c>
      <c r="J11">
        <f>COUNT(G3:G251)</f>
        <v>249</v>
      </c>
      <c r="K11">
        <f>COUNT(G3:G251)</f>
        <v>249</v>
      </c>
    </row>
    <row r="12" spans="1:12" x14ac:dyDescent="0.25">
      <c r="A12" s="1">
        <v>45552</v>
      </c>
      <c r="B12" s="4">
        <f>IFERROR(BTCUSD[[#This Row],[Close]]/BTCUSD!B11-1,"")</f>
        <v>-2.8756851655788895E-2</v>
      </c>
      <c r="C12" s="4">
        <f>IFERROR(XAUUSD[[#This Row],[Close]]/XAUUSD!B11-1, "")</f>
        <v>-1.2970193720474033E-4</v>
      </c>
      <c r="D12" s="4">
        <f>IFERROR(AAPL_US[[#This Row],[Close]]/AAPL_US!B11-1,"")</f>
        <v>2.1728555213231804E-3</v>
      </c>
      <c r="E12" s="4">
        <f t="shared" si="0"/>
        <v>-8.027079615221611E-3</v>
      </c>
      <c r="F12" s="4">
        <v>-1.7951546228480476E-2</v>
      </c>
      <c r="G12">
        <v>10</v>
      </c>
      <c r="I12" t="s">
        <v>26</v>
      </c>
      <c r="J12" s="2">
        <v>0.99</v>
      </c>
      <c r="K12" s="2">
        <v>0.95</v>
      </c>
    </row>
    <row r="13" spans="1:12" x14ac:dyDescent="0.25">
      <c r="A13" s="1">
        <v>45553</v>
      </c>
      <c r="B13" s="4">
        <f>IFERROR(BTCUSD[[#This Row],[Close]]/BTCUSD!B12-1,"")</f>
        <v>4.0735119098952888E-2</v>
      </c>
      <c r="C13" s="4">
        <f>IFERROR(XAUUSD[[#This Row],[Close]]/XAUUSD!B12-1, "")</f>
        <v>-5.0028847903783591E-3</v>
      </c>
      <c r="D13" s="4">
        <f>IFERROR(AAPL_US[[#This Row],[Close]]/AAPL_US!B12-1,"")</f>
        <v>1.7987740044564937E-2</v>
      </c>
      <c r="E13" s="4">
        <f t="shared" si="0"/>
        <v>1.5615703826904003E-2</v>
      </c>
      <c r="F13" s="4">
        <v>-1.7610000557603856E-2</v>
      </c>
      <c r="G13">
        <v>11</v>
      </c>
      <c r="I13" t="s">
        <v>14</v>
      </c>
      <c r="J13" s="2">
        <v>0.01</v>
      </c>
      <c r="K13" s="2">
        <v>0.05</v>
      </c>
    </row>
    <row r="14" spans="1:12" x14ac:dyDescent="0.25">
      <c r="A14" s="1">
        <v>45554</v>
      </c>
      <c r="B14" s="4">
        <f>IFERROR(BTCUSD[[#This Row],[Close]]/BTCUSD!B13-1,"")</f>
        <v>-2.275488202430509E-3</v>
      </c>
      <c r="C14" s="4">
        <f>IFERROR(XAUUSD[[#This Row],[Close]]/XAUUSD!B13-1, "")</f>
        <v>-4.1193342128510446E-3</v>
      </c>
      <c r="D14" s="4">
        <f>IFERROR(AAPL_US[[#This Row],[Close]]/AAPL_US!B13-1,"")</f>
        <v>3.7065461728843507E-2</v>
      </c>
      <c r="E14" s="4">
        <f t="shared" si="0"/>
        <v>8.7892583727834823E-3</v>
      </c>
      <c r="F14" s="4">
        <v>-1.740919315736001E-2</v>
      </c>
      <c r="G14">
        <v>12</v>
      </c>
      <c r="I14" t="s">
        <v>16</v>
      </c>
      <c r="J14" s="4">
        <f>_xlfn.PERCENTILE.INC(E3:E250,0.01)</f>
        <v>-2.3274132865112023E-2</v>
      </c>
      <c r="K14" s="4">
        <f>_xlfn.PERCENTILE.INC(E3:E250,0.05)</f>
        <v>-1.7125674709303696E-2</v>
      </c>
    </row>
    <row r="15" spans="1:12" x14ac:dyDescent="0.25">
      <c r="A15" s="1">
        <v>45555</v>
      </c>
      <c r="B15" s="4">
        <f>IFERROR(BTCUSD[[#This Row],[Close]]/BTCUSD!B14-1,"")</f>
        <v>4.4809589145767381E-2</v>
      </c>
      <c r="C15" s="4">
        <f>IFERROR(XAUUSD[[#This Row],[Close]]/XAUUSD!B14-1, "")</f>
        <v>1.0849920183821471E-2</v>
      </c>
      <c r="D15" s="4">
        <f>IFERROR(AAPL_US[[#This Row],[Close]]/AAPL_US!B14-1,"")</f>
        <v>-2.9251161507571899E-3</v>
      </c>
      <c r="E15" s="4">
        <f t="shared" si="0"/>
        <v>1.6905309972031643E-2</v>
      </c>
      <c r="F15" s="4">
        <v>-1.7177204275722713E-2</v>
      </c>
      <c r="G15">
        <v>13</v>
      </c>
      <c r="I15" t="s">
        <v>17</v>
      </c>
      <c r="J15" s="8">
        <f>J6</f>
        <v>1000000</v>
      </c>
      <c r="K15" s="8">
        <f>J6</f>
        <v>1000000</v>
      </c>
    </row>
    <row r="16" spans="1:12" x14ac:dyDescent="0.25">
      <c r="A16" s="1">
        <v>45558</v>
      </c>
      <c r="B16" s="4">
        <f>IFERROR(BTCUSD[[#This Row],[Close]]/BTCUSD!B15-1,"")</f>
        <v>-5.3418973274610426E-4</v>
      </c>
      <c r="C16" s="4">
        <f>IFERROR(XAUUSD[[#This Row],[Close]]/XAUUSD!B15-1, "")</f>
        <v>1.329843782013862E-2</v>
      </c>
      <c r="D16" s="4">
        <f>IFERROR(AAPL_US[[#This Row],[Close]]/AAPL_US!B15-1,"")</f>
        <v>-7.5801826094976654E-3</v>
      </c>
      <c r="E16" s="4">
        <f t="shared" si="0"/>
        <v>2.8850634253823181E-3</v>
      </c>
      <c r="F16" s="4">
        <v>-1.7029976943096947E-2</v>
      </c>
      <c r="G16">
        <v>14</v>
      </c>
      <c r="I16" s="9" t="s">
        <v>18</v>
      </c>
      <c r="J16" s="10">
        <f>ABS(J15*J14)</f>
        <v>23274.132865112024</v>
      </c>
      <c r="K16" s="10">
        <f>ABS(K15*K14)</f>
        <v>17125.674709303697</v>
      </c>
      <c r="L16" s="9"/>
    </row>
    <row r="17" spans="1:10" x14ac:dyDescent="0.25">
      <c r="A17" s="1">
        <v>45559</v>
      </c>
      <c r="B17" s="4">
        <f>IFERROR(BTCUSD[[#This Row],[Close]]/BTCUSD!B16-1,"")</f>
        <v>8.284366280974842E-3</v>
      </c>
      <c r="C17" s="4">
        <f>IFERROR(XAUUSD[[#This Row],[Close]]/XAUUSD!B16-1, "")</f>
        <v>2.8136290282583243E-3</v>
      </c>
      <c r="D17" s="4">
        <f>IFERROR(AAPL_US[[#This Row],[Close]]/AAPL_US!B16-1,"")</f>
        <v>3.9739260885149896E-3</v>
      </c>
      <c r="E17" s="4">
        <f t="shared" si="0"/>
        <v>4.8029393221502787E-3</v>
      </c>
      <c r="F17" s="4">
        <v>-1.6741057146226535E-2</v>
      </c>
      <c r="G17">
        <v>15</v>
      </c>
      <c r="J17" s="4"/>
    </row>
    <row r="18" spans="1:10" x14ac:dyDescent="0.25">
      <c r="A18" s="1">
        <v>45560</v>
      </c>
      <c r="B18" s="4">
        <f>IFERROR(BTCUSD[[#This Row],[Close]]/BTCUSD!B17-1,"")</f>
        <v>1.0109456001464068E-2</v>
      </c>
      <c r="C18" s="4">
        <f>IFERROR(XAUUSD[[#This Row],[Close]]/XAUUSD!B17-1, "")</f>
        <v>1.0880544179384444E-2</v>
      </c>
      <c r="D18" s="4">
        <f>IFERROR(AAPL_US[[#This Row],[Close]]/AAPL_US!B17-1,"")</f>
        <v>-4.3989756293224547E-3</v>
      </c>
      <c r="E18" s="4">
        <f t="shared" si="0"/>
        <v>6.0653617833962619E-3</v>
      </c>
      <c r="F18" s="4">
        <v>-1.6112574705922998E-2</v>
      </c>
      <c r="G18">
        <v>16</v>
      </c>
    </row>
    <row r="19" spans="1:10" x14ac:dyDescent="0.25">
      <c r="A19" s="1">
        <v>45561</v>
      </c>
      <c r="B19" s="4">
        <f>IFERROR(BTCUSD[[#This Row],[Close]]/BTCUSD!B18-1,"")</f>
        <v>-9.3679229075234183E-3</v>
      </c>
      <c r="C19" s="4">
        <f>IFERROR(XAUUSD[[#This Row],[Close]]/XAUUSD!B18-1, "")</f>
        <v>9.4085945629984735E-6</v>
      </c>
      <c r="D19" s="4">
        <f>IFERROR(AAPL_US[[#This Row],[Close]]/AAPL_US!B18-1,"")</f>
        <v>5.0780748473699955E-3</v>
      </c>
      <c r="E19" s="4">
        <f t="shared" si="0"/>
        <v>-1.2831909802208277E-3</v>
      </c>
      <c r="F19" s="4">
        <v>-1.6111716636759543E-2</v>
      </c>
      <c r="G19">
        <v>17</v>
      </c>
    </row>
    <row r="20" spans="1:10" x14ac:dyDescent="0.25">
      <c r="A20" s="1">
        <v>45562</v>
      </c>
      <c r="B20" s="4">
        <f>IFERROR(BTCUSD[[#This Row],[Close]]/BTCUSD!B19-1,"")</f>
        <v>2.5804386761515641E-2</v>
      </c>
      <c r="C20" s="4">
        <f>IFERROR(XAUUSD[[#This Row],[Close]]/XAUUSD!B19-1, "")</f>
        <v>5.7504788929574335E-3</v>
      </c>
      <c r="D20" s="4">
        <f>IFERROR(AAPL_US[[#This Row],[Close]]/AAPL_US!B19-1,"")</f>
        <v>1.1893225266494944E-3</v>
      </c>
      <c r="E20" s="4">
        <f t="shared" si="0"/>
        <v>1.0398304343632514E-2</v>
      </c>
      <c r="F20" s="4">
        <v>-1.5333200692374692E-2</v>
      </c>
      <c r="G20">
        <v>18</v>
      </c>
    </row>
    <row r="21" spans="1:10" x14ac:dyDescent="0.25">
      <c r="A21" s="1">
        <v>45565</v>
      </c>
      <c r="B21" s="4">
        <f>IFERROR(BTCUSD[[#This Row],[Close]]/BTCUSD!B20-1,"")</f>
        <v>1.0080858970950013E-2</v>
      </c>
      <c r="C21" s="4">
        <f>IFERROR(XAUUSD[[#This Row],[Close]]/XAUUSD!B20-1, "")</f>
        <v>-7.633444966229308E-3</v>
      </c>
      <c r="D21" s="4">
        <f>IFERROR(AAPL_US[[#This Row],[Close]]/AAPL_US!B20-1,"")</f>
        <v>2.2869461920894008E-2</v>
      </c>
      <c r="E21" s="4">
        <f t="shared" si="0"/>
        <v>6.8317182810614819E-3</v>
      </c>
      <c r="F21" s="4">
        <v>-1.5266723958899464E-2</v>
      </c>
      <c r="G21">
        <v>19</v>
      </c>
    </row>
    <row r="22" spans="1:10" x14ac:dyDescent="0.25">
      <c r="A22" s="1">
        <v>45566</v>
      </c>
      <c r="B22" s="4">
        <f>IFERROR(BTCUSD[[#This Row],[Close]]/BTCUSD!B21-1,"")</f>
        <v>-3.0938925559724773E-2</v>
      </c>
      <c r="C22" s="4">
        <f>IFERROR(XAUUSD[[#This Row],[Close]]/XAUUSD!B21-1, "")</f>
        <v>-6.5289115966893352E-3</v>
      </c>
      <c r="D22" s="4">
        <f>IFERROR(AAPL_US[[#This Row],[Close]]/AAPL_US!B21-1,"")</f>
        <v>-2.9141289012766247E-2</v>
      </c>
      <c r="E22" s="4">
        <f t="shared" si="0"/>
        <v>-2.063562901042304E-2</v>
      </c>
      <c r="F22" s="4">
        <v>-1.3074494536361836E-2</v>
      </c>
      <c r="G22">
        <v>20</v>
      </c>
    </row>
    <row r="23" spans="1:10" x14ac:dyDescent="0.25">
      <c r="A23" s="1">
        <v>45567</v>
      </c>
      <c r="B23" s="4">
        <f>IFERROR(BTCUSD[[#This Row],[Close]]/BTCUSD!B22-1,"")</f>
        <v>-3.9779231077229915E-2</v>
      </c>
      <c r="C23" s="4">
        <f>IFERROR(XAUUSD[[#This Row],[Close]]/XAUUSD!B22-1, "")</f>
        <v>1.0892936101733142E-2</v>
      </c>
      <c r="D23" s="4">
        <f>IFERROR(AAPL_US[[#This Row],[Close]]/AAPL_US!B22-1,"")</f>
        <v>2.5209004355088993E-3</v>
      </c>
      <c r="E23" s="4">
        <f t="shared" si="0"/>
        <v>-6.8203247518230474E-3</v>
      </c>
      <c r="F23" s="4">
        <v>-1.2363146432472227E-2</v>
      </c>
      <c r="G23">
        <v>21</v>
      </c>
    </row>
    <row r="24" spans="1:10" x14ac:dyDescent="0.25">
      <c r="A24" s="1">
        <v>45568</v>
      </c>
      <c r="B24" s="4">
        <f>IFERROR(BTCUSD[[#This Row],[Close]]/BTCUSD!B23-1,"")</f>
        <v>-5.5173000224028046E-3</v>
      </c>
      <c r="C24" s="4">
        <f>IFERROR(XAUUSD[[#This Row],[Close]]/XAUUSD!B23-1, "")</f>
        <v>-1.7364793959679936E-3</v>
      </c>
      <c r="D24" s="4">
        <f>IFERROR(AAPL_US[[#This Row],[Close]]/AAPL_US!B23-1,"")</f>
        <v>-4.8965450190470161E-3</v>
      </c>
      <c r="E24" s="4">
        <f t="shared" si="0"/>
        <v>-3.8187452708221435E-3</v>
      </c>
      <c r="F24" s="4">
        <v>-1.168894826974648E-2</v>
      </c>
      <c r="G24">
        <v>22</v>
      </c>
    </row>
    <row r="25" spans="1:10" x14ac:dyDescent="0.25">
      <c r="A25" s="1">
        <v>45569</v>
      </c>
      <c r="B25" s="4">
        <f>IFERROR(BTCUSD[[#This Row],[Close]]/BTCUSD!B24-1,"")</f>
        <v>-2.6144564643659773E-4</v>
      </c>
      <c r="C25" s="4">
        <f>IFERROR(XAUUSD[[#This Row],[Close]]/XAUUSD!B24-1, "")</f>
        <v>-9.7788108213825442E-4</v>
      </c>
      <c r="D25" s="4">
        <f>IFERROR(AAPL_US[[#This Row],[Close]]/AAPL_US!B24-1,"")</f>
        <v>5.0094593514349306E-3</v>
      </c>
      <c r="E25" s="4">
        <f t="shared" si="0"/>
        <v>1.0332516786441979E-3</v>
      </c>
      <c r="F25" s="4">
        <v>-1.1564157012162202E-2</v>
      </c>
      <c r="G25">
        <v>23</v>
      </c>
    </row>
    <row r="26" spans="1:10" x14ac:dyDescent="0.25">
      <c r="A26" s="1">
        <v>45572</v>
      </c>
      <c r="B26" s="4">
        <f>IFERROR(BTCUSD[[#This Row],[Close]]/BTCUSD!B25-1,"")</f>
        <v>2.5393175635445964E-2</v>
      </c>
      <c r="C26" s="4">
        <f>IFERROR(XAUUSD[[#This Row],[Close]]/XAUUSD!B25-1, "")</f>
        <v>-1.7204964968884351E-3</v>
      </c>
      <c r="D26" s="4">
        <f>IFERROR(AAPL_US[[#This Row],[Close]]/AAPL_US!B25-1,"")</f>
        <v>-2.2531837986407455E-2</v>
      </c>
      <c r="E26" s="4">
        <f t="shared" si="0"/>
        <v>1.7020269595617848E-4</v>
      </c>
      <c r="F26" s="4">
        <v>-1.14528594494801E-2</v>
      </c>
      <c r="G26">
        <v>24</v>
      </c>
    </row>
    <row r="27" spans="1:10" x14ac:dyDescent="0.25">
      <c r="A27" s="1">
        <v>45573</v>
      </c>
      <c r="B27" s="4">
        <f>IFERROR(BTCUSD[[#This Row],[Close]]/BTCUSD!B26-1,"")</f>
        <v>1.62245744156988E-2</v>
      </c>
      <c r="C27" s="4">
        <f>IFERROR(XAUUSD[[#This Row],[Close]]/XAUUSD!B26-1, "")</f>
        <v>-3.3865833974445758E-3</v>
      </c>
      <c r="D27" s="4">
        <f>IFERROR(AAPL_US[[#This Row],[Close]]/AAPL_US!B26-1,"")</f>
        <v>1.8403909531064189E-2</v>
      </c>
      <c r="E27" s="4">
        <f t="shared" si="0"/>
        <v>9.0339118250510678E-3</v>
      </c>
      <c r="F27" s="4">
        <v>-1.1037488455319511E-2</v>
      </c>
      <c r="G27">
        <v>25</v>
      </c>
    </row>
    <row r="28" spans="1:10" x14ac:dyDescent="0.25">
      <c r="A28" s="1">
        <v>45574</v>
      </c>
      <c r="B28" s="4">
        <f>IFERROR(BTCUSD[[#This Row],[Close]]/BTCUSD!B27-1,"")</f>
        <v>-1.5056380533878699E-2</v>
      </c>
      <c r="C28" s="4">
        <f>IFERROR(XAUUSD[[#This Row],[Close]]/XAUUSD!B27-1, "")</f>
        <v>-7.8349087661674366E-3</v>
      </c>
      <c r="D28" s="4">
        <f>IFERROR(AAPL_US[[#This Row],[Close]]/AAPL_US!B27-1,"")</f>
        <v>1.6699663520867825E-2</v>
      </c>
      <c r="E28" s="4">
        <f t="shared" si="0"/>
        <v>-2.6409786103702374E-3</v>
      </c>
      <c r="F28" s="4">
        <v>-1.0857258520022171E-2</v>
      </c>
      <c r="G28">
        <v>26</v>
      </c>
    </row>
    <row r="29" spans="1:10" x14ac:dyDescent="0.25">
      <c r="A29" s="1">
        <v>45575</v>
      </c>
      <c r="B29" s="4">
        <f>IFERROR(BTCUSD[[#This Row],[Close]]/BTCUSD!B28-1,"")</f>
        <v>-2.4845636228732482E-2</v>
      </c>
      <c r="C29" s="4">
        <f>IFERROR(XAUUSD[[#This Row],[Close]]/XAUUSD!B28-1, "")</f>
        <v>-5.3891085087273138E-3</v>
      </c>
      <c r="D29" s="4">
        <f>IFERROR(AAPL_US[[#This Row],[Close]]/AAPL_US!B28-1,"")</f>
        <v>-2.1786967987564854E-3</v>
      </c>
      <c r="E29" s="4">
        <f t="shared" si="0"/>
        <v>-1.0262943311737615E-2</v>
      </c>
      <c r="F29" s="4">
        <v>-1.0827831701567526E-2</v>
      </c>
      <c r="G29">
        <v>27</v>
      </c>
    </row>
    <row r="30" spans="1:10" x14ac:dyDescent="0.25">
      <c r="A30" s="1">
        <v>45576</v>
      </c>
      <c r="B30" s="4">
        <f>IFERROR(BTCUSD[[#This Row],[Close]]/BTCUSD!B29-1,"")</f>
        <v>-1.1976815462055646E-2</v>
      </c>
      <c r="C30" s="4">
        <f>IFERROR(XAUUSD[[#This Row],[Close]]/XAUUSD!B29-1, "")</f>
        <v>8.5626911314986565E-3</v>
      </c>
      <c r="D30" s="4">
        <f>IFERROR(AAPL_US[[#This Row],[Close]]/AAPL_US!B29-1,"")</f>
        <v>-6.5066050573867606E-3</v>
      </c>
      <c r="E30" s="4">
        <f t="shared" si="0"/>
        <v>-2.1199497032332588E-3</v>
      </c>
      <c r="F30" s="4">
        <v>-1.060126013492052E-2</v>
      </c>
      <c r="G30">
        <v>28</v>
      </c>
    </row>
    <row r="31" spans="1:10" x14ac:dyDescent="0.25">
      <c r="A31" s="1">
        <v>45579</v>
      </c>
      <c r="B31" s="4">
        <f>IFERROR(BTCUSD[[#This Row],[Close]]/BTCUSD!B30-1,"")</f>
        <v>4.8243491162151653E-2</v>
      </c>
      <c r="C31" s="4">
        <f>IFERROR(XAUUSD[[#This Row],[Close]]/XAUUSD!B30-1, "")</f>
        <v>9.9005571914962953E-3</v>
      </c>
      <c r="D31" s="4">
        <f>IFERROR(AAPL_US[[#This Row],[Close]]/AAPL_US!B30-1,"")</f>
        <v>1.6480951332305649E-2</v>
      </c>
      <c r="E31" s="4">
        <f t="shared" si="0"/>
        <v>2.3377555624935709E-2</v>
      </c>
      <c r="F31" s="4">
        <v>-1.058145803970717E-2</v>
      </c>
      <c r="G31">
        <v>29</v>
      </c>
    </row>
    <row r="32" spans="1:10" x14ac:dyDescent="0.25">
      <c r="A32" s="1">
        <v>45580</v>
      </c>
      <c r="B32" s="4">
        <f>IFERROR(BTCUSD[[#This Row],[Close]]/BTCUSD!B31-1,"")</f>
        <v>4.371606376125392E-2</v>
      </c>
      <c r="C32" s="4">
        <f>IFERROR(XAUUSD[[#This Row],[Close]]/XAUUSD!B31-1, "")</f>
        <v>-2.8518237554095993E-3</v>
      </c>
      <c r="D32" s="4">
        <f>IFERROR(AAPL_US[[#This Row],[Close]]/AAPL_US!B31-1,"")</f>
        <v>1.1022912405975971E-2</v>
      </c>
      <c r="E32" s="4">
        <f t="shared" si="0"/>
        <v>1.5280963348005126E-2</v>
      </c>
      <c r="F32" s="4">
        <v>-1.0541558154018305E-2</v>
      </c>
      <c r="G32">
        <v>30</v>
      </c>
    </row>
    <row r="33" spans="1:7" x14ac:dyDescent="0.25">
      <c r="A33" s="1">
        <v>45581</v>
      </c>
      <c r="B33" s="4">
        <f>IFERROR(BTCUSD[[#This Row],[Close]]/BTCUSD!B32-1,"")</f>
        <v>9.7844710289354264E-3</v>
      </c>
      <c r="C33" s="4">
        <f>IFERROR(XAUUSD[[#This Row],[Close]]/XAUUSD!B32-1, "")</f>
        <v>5.374496907823767E-3</v>
      </c>
      <c r="D33" s="4">
        <f>IFERROR(AAPL_US[[#This Row],[Close]]/AAPL_US!B32-1,"")</f>
        <v>-8.8498988582988991E-3</v>
      </c>
      <c r="E33" s="4">
        <f t="shared" si="0"/>
        <v>2.4301704143204648E-3</v>
      </c>
      <c r="F33" s="4">
        <v>-1.0395866047926104E-2</v>
      </c>
      <c r="G33">
        <v>31</v>
      </c>
    </row>
    <row r="34" spans="1:7" x14ac:dyDescent="0.25">
      <c r="A34" s="1">
        <v>45582</v>
      </c>
      <c r="B34" s="4">
        <f>IFERROR(BTCUSD[[#This Row],[Close]]/BTCUSD!B33-1,"")</f>
        <v>1.7092408609888698E-2</v>
      </c>
      <c r="C34" s="4">
        <f>IFERROR(XAUUSD[[#This Row],[Close]]/XAUUSD!B33-1, "")</f>
        <v>4.12527156003617E-3</v>
      </c>
      <c r="D34" s="4">
        <f>IFERROR(AAPL_US[[#This Row],[Close]]/AAPL_US!B33-1,"")</f>
        <v>1.5955307842314692E-3</v>
      </c>
      <c r="E34" s="4">
        <f t="shared" si="0"/>
        <v>7.2564904422505183E-3</v>
      </c>
      <c r="F34" s="4">
        <v>-1.0266635971103511E-2</v>
      </c>
      <c r="G34">
        <v>32</v>
      </c>
    </row>
    <row r="35" spans="1:7" x14ac:dyDescent="0.25">
      <c r="A35" s="1">
        <v>45583</v>
      </c>
      <c r="B35" s="4">
        <f>IFERROR(BTCUSD[[#This Row],[Close]]/BTCUSD!B34-1,"")</f>
        <v>-7.2842623814698415E-3</v>
      </c>
      <c r="C35" s="4">
        <f>IFERROR(XAUUSD[[#This Row],[Close]]/XAUUSD!B34-1, "")</f>
        <v>7.2031235975225094E-3</v>
      </c>
      <c r="D35" s="4">
        <f>IFERROR(AAPL_US[[#This Row],[Close]]/AAPL_US!B34-1,"")</f>
        <v>1.2277672250043281E-2</v>
      </c>
      <c r="E35" s="4">
        <f t="shared" si="0"/>
        <v>4.3792723995810358E-3</v>
      </c>
      <c r="F35" s="4">
        <v>-1.0262943311737615E-2</v>
      </c>
      <c r="G35">
        <v>33</v>
      </c>
    </row>
    <row r="36" spans="1:7" x14ac:dyDescent="0.25">
      <c r="A36" s="1">
        <v>45586</v>
      </c>
      <c r="B36" s="4">
        <f>IFERROR(BTCUSD[[#This Row],[Close]]/BTCUSD!B35-1,"")</f>
        <v>2.2675185828567868E-2</v>
      </c>
      <c r="C36" s="4">
        <f>IFERROR(XAUUSD[[#This Row],[Close]]/XAUUSD!B35-1, "")</f>
        <v>9.92536482120987E-3</v>
      </c>
      <c r="D36" s="4">
        <f>IFERROR(AAPL_US[[#This Row],[Close]]/AAPL_US!B35-1,"")</f>
        <v>6.2989372409205657E-3</v>
      </c>
      <c r="E36" s="4">
        <f t="shared" si="0"/>
        <v>1.2662382849330477E-2</v>
      </c>
      <c r="F36" s="4">
        <v>-1.019968668043203E-2</v>
      </c>
      <c r="G36">
        <v>34</v>
      </c>
    </row>
    <row r="37" spans="1:7" x14ac:dyDescent="0.25">
      <c r="A37" s="1">
        <v>45587</v>
      </c>
      <c r="B37" s="4">
        <f>IFERROR(BTCUSD[[#This Row],[Close]]/BTCUSD!B36-1,"")</f>
        <v>-1.1646827595457987E-2</v>
      </c>
      <c r="C37" s="4">
        <f>IFERROR(XAUUSD[[#This Row],[Close]]/XAUUSD!B36-1, "")</f>
        <v>-3.1251953247046771E-5</v>
      </c>
      <c r="D37" s="4">
        <f>IFERROR(AAPL_US[[#This Row],[Close]]/AAPL_US!B36-1,"")</f>
        <v>-2.6233148698301401E-3</v>
      </c>
      <c r="E37" s="4">
        <f t="shared" si="0"/>
        <v>-4.2935435208852572E-3</v>
      </c>
      <c r="F37" s="4">
        <v>-9.7041903553322876E-3</v>
      </c>
      <c r="G37">
        <v>35</v>
      </c>
    </row>
    <row r="38" spans="1:7" x14ac:dyDescent="0.25">
      <c r="A38" s="1">
        <v>45588</v>
      </c>
      <c r="B38" s="4">
        <f>IFERROR(BTCUSD[[#This Row],[Close]]/BTCUSD!B37-1,"")</f>
        <v>-4.4256665053756805E-3</v>
      </c>
      <c r="C38" s="4">
        <f>IFERROR(XAUUSD[[#This Row],[Close]]/XAUUSD!B37-1, "")</f>
        <v>1.0762038352860381E-2</v>
      </c>
      <c r="D38" s="4">
        <f>IFERROR(AAPL_US[[#This Row],[Close]]/AAPL_US!B37-1,"")</f>
        <v>-2.1623849546617335E-2</v>
      </c>
      <c r="E38" s="4">
        <f t="shared" si="0"/>
        <v>-3.5100394744537518E-3</v>
      </c>
      <c r="F38" s="4">
        <v>-9.2858799985792596E-3</v>
      </c>
      <c r="G38">
        <v>36</v>
      </c>
    </row>
    <row r="39" spans="1:7" x14ac:dyDescent="0.25">
      <c r="A39" s="1">
        <v>45589</v>
      </c>
      <c r="B39" s="4">
        <f>IFERROR(BTCUSD[[#This Row],[Close]]/BTCUSD!B38-1,"")</f>
        <v>-1.6932300433865177E-2</v>
      </c>
      <c r="C39" s="4">
        <f>IFERROR(XAUUSD[[#This Row],[Close]]/XAUUSD!B38-1, "")</f>
        <v>-1.2184364217728838E-2</v>
      </c>
      <c r="D39" s="4">
        <f>IFERROR(AAPL_US[[#This Row],[Close]]/AAPL_US!B38-1,"")</f>
        <v>-8.2083621060313749E-4</v>
      </c>
      <c r="E39" s="4">
        <f t="shared" si="0"/>
        <v>-1.019968668043203E-2</v>
      </c>
      <c r="F39" s="4">
        <v>-8.9943765083185696E-3</v>
      </c>
      <c r="G39">
        <v>37</v>
      </c>
    </row>
    <row r="40" spans="1:7" x14ac:dyDescent="0.25">
      <c r="A40" s="1">
        <v>45590</v>
      </c>
      <c r="B40" s="4">
        <f>IFERROR(BTCUSD[[#This Row],[Close]]/BTCUSD!B39-1,"")</f>
        <v>2.9583818810226203E-2</v>
      </c>
      <c r="C40" s="4">
        <f>IFERROR(XAUUSD[[#This Row],[Close]]/XAUUSD!B39-1, "")</f>
        <v>7.5363098043836896E-3</v>
      </c>
      <c r="D40" s="4">
        <f>IFERROR(AAPL_US[[#This Row],[Close]]/AAPL_US!B39-1,"")</f>
        <v>3.6424647054731363E-3</v>
      </c>
      <c r="E40" s="4">
        <f t="shared" si="0"/>
        <v>1.2982408976463277E-2</v>
      </c>
      <c r="F40" s="4">
        <v>-8.8604716863619707E-3</v>
      </c>
      <c r="G40">
        <v>38</v>
      </c>
    </row>
    <row r="41" spans="1:7" x14ac:dyDescent="0.25">
      <c r="A41" s="1">
        <v>45593</v>
      </c>
      <c r="B41" s="4">
        <f>IFERROR(BTCUSD[[#This Row],[Close]]/BTCUSD!B40-1,"")</f>
        <v>-2.2252673248773225E-2</v>
      </c>
      <c r="C41" s="4">
        <f>IFERROR(XAUUSD[[#This Row],[Close]]/XAUUSD!B40-1, "")</f>
        <v>2.3940189730571326E-3</v>
      </c>
      <c r="D41" s="4">
        <f>IFERROR(AAPL_US[[#This Row],[Close]]/AAPL_US!B40-1,"")</f>
        <v>8.596720686698367E-3</v>
      </c>
      <c r="E41" s="4">
        <f t="shared" si="0"/>
        <v>-3.1391781793996044E-3</v>
      </c>
      <c r="F41" s="4">
        <v>-8.8576471736368616E-3</v>
      </c>
      <c r="G41">
        <v>39</v>
      </c>
    </row>
    <row r="42" spans="1:7" x14ac:dyDescent="0.25">
      <c r="A42" s="1">
        <v>45594</v>
      </c>
      <c r="B42" s="4">
        <f>IFERROR(BTCUSD[[#This Row],[Close]]/BTCUSD!B41-1,"")</f>
        <v>4.6813423092126438E-2</v>
      </c>
      <c r="C42" s="4">
        <f>IFERROR(XAUUSD[[#This Row],[Close]]/XAUUSD!B41-1, "")</f>
        <v>-1.130341089539133E-4</v>
      </c>
      <c r="D42" s="4">
        <f>IFERROR(AAPL_US[[#This Row],[Close]]/AAPL_US!B41-1,"")</f>
        <v>1.1593605482487224E-3</v>
      </c>
      <c r="E42" s="4">
        <f t="shared" si="0"/>
        <v>1.4346621448530982E-2</v>
      </c>
      <c r="F42" s="4">
        <v>-8.6752161893446592E-3</v>
      </c>
      <c r="G42">
        <v>40</v>
      </c>
    </row>
    <row r="43" spans="1:7" x14ac:dyDescent="0.25">
      <c r="A43" s="1">
        <v>45595</v>
      </c>
      <c r="B43" s="4">
        <f>IFERROR(BTCUSD[[#This Row],[Close]]/BTCUSD!B42-1,"")</f>
        <v>3.8675265938045822E-2</v>
      </c>
      <c r="C43" s="4">
        <f>IFERROR(XAUUSD[[#This Row],[Close]]/XAUUSD!B42-1, "")</f>
        <v>1.1835279745462168E-2</v>
      </c>
      <c r="D43" s="4">
        <f>IFERROR(AAPL_US[[#This Row],[Close]]/AAPL_US!B42-1,"")</f>
        <v>-1.5277259528986953E-2</v>
      </c>
      <c r="E43" s="4">
        <f t="shared" si="0"/>
        <v>1.1753513820902528E-2</v>
      </c>
      <c r="F43" s="4">
        <v>-8.498692288760679E-3</v>
      </c>
      <c r="G43">
        <v>41</v>
      </c>
    </row>
    <row r="44" spans="1:7" x14ac:dyDescent="0.25">
      <c r="A44" s="1">
        <v>45596</v>
      </c>
      <c r="B44" s="4">
        <f>IFERROR(BTCUSD[[#This Row],[Close]]/BTCUSD!B43-1,"")</f>
        <v>-3.3353163455288604E-3</v>
      </c>
      <c r="C44" s="4">
        <f>IFERROR(XAUUSD[[#This Row],[Close]]/XAUUSD!B43-1, "")</f>
        <v>4.6527887900587039E-3</v>
      </c>
      <c r="D44" s="4">
        <f>IFERROR(AAPL_US[[#This Row],[Close]]/AAPL_US!B43-1,"")</f>
        <v>-1.8210326879940841E-2</v>
      </c>
      <c r="E44" s="4">
        <f t="shared" si="0"/>
        <v>-4.6025774516174284E-3</v>
      </c>
      <c r="F44" s="4">
        <v>-8.4145508559925631E-3</v>
      </c>
      <c r="G44">
        <v>42</v>
      </c>
    </row>
    <row r="45" spans="1:7" x14ac:dyDescent="0.25">
      <c r="A45" s="1">
        <v>45597</v>
      </c>
      <c r="B45" s="4">
        <f>IFERROR(BTCUSD[[#This Row],[Close]]/BTCUSD!B44-1,"")</f>
        <v>-2.7671310100505053E-2</v>
      </c>
      <c r="C45" s="4">
        <f>IFERROR(XAUUSD[[#This Row],[Close]]/XAUUSD!B44-1, "")</f>
        <v>-1.4846157433482055E-2</v>
      </c>
      <c r="D45" s="4">
        <f>IFERROR(AAPL_US[[#This Row],[Close]]/AAPL_US!B44-1,"")</f>
        <v>-1.3282227368308974E-2</v>
      </c>
      <c r="E45" s="4">
        <f t="shared" si="0"/>
        <v>-1.822452421403703E-2</v>
      </c>
      <c r="F45" s="4">
        <v>-8.38254782927088E-3</v>
      </c>
      <c r="G45">
        <v>43</v>
      </c>
    </row>
    <row r="46" spans="1:7" x14ac:dyDescent="0.25">
      <c r="A46" s="1">
        <v>45600</v>
      </c>
      <c r="B46" s="4">
        <f>IFERROR(BTCUSD[[#This Row],[Close]]/BTCUSD!B45-1,"")</f>
        <v>-1.6758109415832001E-2</v>
      </c>
      <c r="C46" s="4">
        <f>IFERROR(XAUUSD[[#This Row],[Close]]/XAUUSD!B45-1, "")</f>
        <v>-3.5285057015044252E-3</v>
      </c>
      <c r="D46" s="4">
        <f>IFERROR(AAPL_US[[#This Row],[Close]]/AAPL_US!B45-1,"")</f>
        <v>-4.0374067080298781E-3</v>
      </c>
      <c r="E46" s="4">
        <f t="shared" si="0"/>
        <v>-7.6500571177603336E-3</v>
      </c>
      <c r="F46" s="4">
        <v>-8.0695821268565223E-3</v>
      </c>
      <c r="G46">
        <v>44</v>
      </c>
    </row>
    <row r="47" spans="1:7" x14ac:dyDescent="0.25">
      <c r="A47" s="1">
        <v>45601</v>
      </c>
      <c r="B47" s="4">
        <f>IFERROR(BTCUSD[[#This Row],[Close]]/BTCUSD!B46-1,"")</f>
        <v>-1.8892193673890167E-2</v>
      </c>
      <c r="C47" s="4">
        <f>IFERROR(XAUUSD[[#This Row],[Close]]/XAUUSD!B46-1, "")</f>
        <v>6.2122809485920527E-5</v>
      </c>
      <c r="D47" s="4">
        <f>IFERROR(AAPL_US[[#This Row],[Close]]/AAPL_US!B46-1,"")</f>
        <v>6.4869403490399602E-3</v>
      </c>
      <c r="E47" s="4">
        <f t="shared" si="0"/>
        <v>-3.6967268736606933E-3</v>
      </c>
      <c r="F47" s="4">
        <v>-8.027079615221611E-3</v>
      </c>
      <c r="G47">
        <v>45</v>
      </c>
    </row>
    <row r="48" spans="1:7" x14ac:dyDescent="0.25">
      <c r="A48" s="1">
        <v>45602</v>
      </c>
      <c r="B48" s="4">
        <f>IFERROR(BTCUSD[[#This Row],[Close]]/BTCUSD!B47-1,"")</f>
        <v>2.5051041902971916E-2</v>
      </c>
      <c r="C48" s="4">
        <f>IFERROR(XAUUSD[[#This Row],[Close]]/XAUUSD!B47-1, "")</f>
        <v>2.6711148707285748E-3</v>
      </c>
      <c r="D48" s="4">
        <f>IFERROR(AAPL_US[[#This Row],[Close]]/AAPL_US!B47-1,"")</f>
        <v>-3.265174314560082E-3</v>
      </c>
      <c r="E48" s="4">
        <f t="shared" si="0"/>
        <v>7.6042062248149796E-3</v>
      </c>
      <c r="F48" s="4">
        <v>-8.0104391674436504E-3</v>
      </c>
      <c r="G48">
        <v>46</v>
      </c>
    </row>
    <row r="49" spans="1:7" x14ac:dyDescent="0.25">
      <c r="A49" s="1">
        <v>45603</v>
      </c>
      <c r="B49" s="4">
        <f>IFERROR(BTCUSD[[#This Row],[Close]]/BTCUSD!B48-1,"")</f>
        <v>8.7634006840456413E-2</v>
      </c>
      <c r="C49" s="4">
        <f>IFERROR(XAUUSD[[#This Row],[Close]]/XAUUSD!B48-1, "")</f>
        <v>-3.0954866900267719E-2</v>
      </c>
      <c r="D49" s="4">
        <f>IFERROR(AAPL_US[[#This Row],[Close]]/AAPL_US!B48-1,"")</f>
        <v>2.1369655898592077E-2</v>
      </c>
      <c r="E49" s="4">
        <f t="shared" si="0"/>
        <v>2.0319152061607455E-2</v>
      </c>
      <c r="F49" s="4">
        <v>-7.9273453845583042E-3</v>
      </c>
      <c r="G49">
        <v>47</v>
      </c>
    </row>
    <row r="50" spans="1:7" x14ac:dyDescent="0.25">
      <c r="A50" s="1">
        <v>45604</v>
      </c>
      <c r="B50" s="4">
        <f>IFERROR(BTCUSD[[#This Row],[Close]]/BTCUSD!B49-1,"")</f>
        <v>2.9609918067334817E-3</v>
      </c>
      <c r="C50" s="4">
        <f>IFERROR(XAUUSD[[#This Row],[Close]]/XAUUSD!B49-1, "")</f>
        <v>1.7846565791230562E-2</v>
      </c>
      <c r="D50" s="4">
        <f>IFERROR(AAPL_US[[#This Row],[Close]]/AAPL_US!B49-1,"")</f>
        <v>-1.1851264428582864E-3</v>
      </c>
      <c r="E50" s="4">
        <f t="shared" si="0"/>
        <v>7.6713859256547839E-3</v>
      </c>
      <c r="F50" s="4">
        <v>-7.6524595948352257E-3</v>
      </c>
      <c r="G50">
        <v>48</v>
      </c>
    </row>
    <row r="51" spans="1:7" x14ac:dyDescent="0.25">
      <c r="A51" s="1">
        <v>45607</v>
      </c>
      <c r="B51" s="4">
        <f>IFERROR(BTCUSD[[#This Row],[Close]]/BTCUSD!B50-1,"")</f>
        <v>1.0137244724548911E-2</v>
      </c>
      <c r="C51" s="4">
        <f>IFERROR(XAUUSD[[#This Row],[Close]]/XAUUSD!B50-1, "")</f>
        <v>-7.8846928332059196E-3</v>
      </c>
      <c r="D51" s="4">
        <f>IFERROR(AAPL_US[[#This Row],[Close]]/AAPL_US!B50-1,"")</f>
        <v>-1.2028529714041225E-2</v>
      </c>
      <c r="E51" s="4">
        <f t="shared" si="0"/>
        <v>-3.7212626301300622E-3</v>
      </c>
      <c r="F51" s="4">
        <v>-7.6500571177603336E-3</v>
      </c>
      <c r="G51">
        <v>49</v>
      </c>
    </row>
    <row r="52" spans="1:7" x14ac:dyDescent="0.25">
      <c r="A52" s="1">
        <v>45608</v>
      </c>
      <c r="B52" s="4">
        <f>IFERROR(BTCUSD[[#This Row],[Close]]/BTCUSD!B51-1,"")</f>
        <v>0.14953500170192902</v>
      </c>
      <c r="C52" s="4">
        <f>IFERROR(XAUUSD[[#This Row],[Close]]/XAUUSD!B51-1, "")</f>
        <v>-2.4441655463155021E-2</v>
      </c>
      <c r="D52" s="4">
        <f>IFERROR(AAPL_US[[#This Row],[Close]]/AAPL_US!B51-1,"")</f>
        <v>0</v>
      </c>
      <c r="E52" s="4">
        <f t="shared" si="0"/>
        <v>3.5083838325316696E-2</v>
      </c>
      <c r="F52" s="4">
        <v>-7.6002973947604914E-3</v>
      </c>
      <c r="G52">
        <v>50</v>
      </c>
    </row>
    <row r="53" spans="1:7" x14ac:dyDescent="0.25">
      <c r="A53" s="1">
        <v>45609</v>
      </c>
      <c r="B53" s="4">
        <f>IFERROR(BTCUSD[[#This Row],[Close]]/BTCUSD!B52-1,"")</f>
        <v>5.6112915613935055E-3</v>
      </c>
      <c r="C53" s="4">
        <f>IFERROR(XAUUSD[[#This Row],[Close]]/XAUUSD!B52-1, "")</f>
        <v>-8.1178374829168343E-3</v>
      </c>
      <c r="D53" s="4">
        <f>IFERROR(AAPL_US[[#This Row],[Close]]/AAPL_US!B52-1,"")</f>
        <v>3.9690335023929713E-3</v>
      </c>
      <c r="E53" s="4">
        <f t="shared" si="0"/>
        <v>-3.7303747403079086E-4</v>
      </c>
      <c r="F53" s="4">
        <v>-7.5481769270209879E-3</v>
      </c>
      <c r="G53">
        <v>51</v>
      </c>
    </row>
    <row r="54" spans="1:7" x14ac:dyDescent="0.25">
      <c r="A54" s="1">
        <v>45610</v>
      </c>
      <c r="B54" s="4">
        <f>IFERROR(BTCUSD[[#This Row],[Close]]/BTCUSD!B53-1,"")</f>
        <v>1.2937973765291044E-2</v>
      </c>
      <c r="C54" s="4">
        <f>IFERROR(XAUUSD[[#This Row],[Close]]/XAUUSD!B53-1, "")</f>
        <v>-9.7526243373007304E-3</v>
      </c>
      <c r="D54" s="4">
        <f>IFERROR(AAPL_US[[#This Row],[Close]]/AAPL_US!B53-1,"")</f>
        <v>1.3767771141933505E-2</v>
      </c>
      <c r="E54" s="4">
        <f t="shared" si="0"/>
        <v>4.110673737247072E-3</v>
      </c>
      <c r="F54" s="4">
        <v>-7.525392253053177E-3</v>
      </c>
      <c r="G54">
        <v>52</v>
      </c>
    </row>
    <row r="55" spans="1:7" x14ac:dyDescent="0.25">
      <c r="A55" s="1">
        <v>45611</v>
      </c>
      <c r="B55" s="4">
        <f>IFERROR(BTCUSD[[#This Row],[Close]]/BTCUSD!B54-1,"")</f>
        <v>-2.3017182138239001E-2</v>
      </c>
      <c r="C55" s="4">
        <f>IFERROR(XAUUSD[[#This Row],[Close]]/XAUUSD!B54-1, "")</f>
        <v>-3.0645935478353925E-3</v>
      </c>
      <c r="D55" s="4">
        <f>IFERROR(AAPL_US[[#This Row],[Close]]/AAPL_US!B54-1,"")</f>
        <v>-1.4107181239554567E-2</v>
      </c>
      <c r="E55" s="4">
        <f t="shared" si="0"/>
        <v>-1.2363146432472227E-2</v>
      </c>
      <c r="F55" s="4">
        <v>-7.4201268195042353E-3</v>
      </c>
      <c r="G55">
        <v>53</v>
      </c>
    </row>
    <row r="56" spans="1:7" x14ac:dyDescent="0.25">
      <c r="A56" s="1">
        <v>45614</v>
      </c>
      <c r="B56" s="4">
        <f>IFERROR(BTCUSD[[#This Row],[Close]]/BTCUSD!B55-1,"")</f>
        <v>4.06390898157174E-2</v>
      </c>
      <c r="C56" s="4">
        <f>IFERROR(XAUUSD[[#This Row],[Close]]/XAUUSD!B55-1, "")</f>
        <v>-1.0604081791778519E-3</v>
      </c>
      <c r="D56" s="4">
        <f>IFERROR(AAPL_US[[#This Row],[Close]]/AAPL_US!B55-1,"")</f>
        <v>1.3423625046161902E-2</v>
      </c>
      <c r="E56" s="4">
        <f t="shared" si="0"/>
        <v>1.579465118689265E-2</v>
      </c>
      <c r="F56" s="4">
        <v>-7.3376768117923482E-3</v>
      </c>
      <c r="G56">
        <v>54</v>
      </c>
    </row>
    <row r="57" spans="1:7" x14ac:dyDescent="0.25">
      <c r="A57" s="1">
        <v>45615</v>
      </c>
      <c r="B57" s="4">
        <f>IFERROR(BTCUSD[[#This Row],[Close]]/BTCUSD!B56-1,"")</f>
        <v>-4.8311136867318361E-4</v>
      </c>
      <c r="C57" s="4">
        <f>IFERROR(XAUUSD[[#This Row],[Close]]/XAUUSD!B56-1, "")</f>
        <v>1.9333965570398792E-2</v>
      </c>
      <c r="D57" s="4">
        <f>IFERROR(AAPL_US[[#This Row],[Close]]/AAPL_US!B56-1,"")</f>
        <v>1.137111998946283E-3</v>
      </c>
      <c r="E57" s="4">
        <f t="shared" si="0"/>
        <v>7.9297864172414474E-3</v>
      </c>
      <c r="F57" s="4">
        <v>-7.2717681429361747E-3</v>
      </c>
      <c r="G57">
        <v>55</v>
      </c>
    </row>
    <row r="58" spans="1:7" x14ac:dyDescent="0.25">
      <c r="A58" s="1">
        <v>45616</v>
      </c>
      <c r="B58" s="4">
        <f>IFERROR(BTCUSD[[#This Row],[Close]]/BTCUSD!B57-1,"")</f>
        <v>7.703925505703868E-3</v>
      </c>
      <c r="C58" s="4">
        <f>IFERROR(XAUUSD[[#This Row],[Close]]/XAUUSD!B57-1, "")</f>
        <v>7.8085815909674228E-3</v>
      </c>
      <c r="D58" s="4">
        <f>IFERROR(AAPL_US[[#This Row],[Close]]/AAPL_US!B57-1,"")</f>
        <v>3.1531077187549883E-3</v>
      </c>
      <c r="E58" s="4">
        <f t="shared" si="0"/>
        <v>6.3805426037246262E-3</v>
      </c>
      <c r="F58" s="4">
        <v>-7.2227561363662918E-3</v>
      </c>
      <c r="G58">
        <v>56</v>
      </c>
    </row>
    <row r="59" spans="1:7" x14ac:dyDescent="0.25">
      <c r="A59" s="1">
        <v>45617</v>
      </c>
      <c r="B59" s="4">
        <f>IFERROR(BTCUSD[[#This Row],[Close]]/BTCUSD!B58-1,"")</f>
        <v>2.4838458116575479E-2</v>
      </c>
      <c r="C59" s="4">
        <f>IFERROR(XAUUSD[[#This Row],[Close]]/XAUUSD!B58-1, "")</f>
        <v>6.8382172767560423E-3</v>
      </c>
      <c r="D59" s="4">
        <f>IFERROR(AAPL_US[[#This Row],[Close]]/AAPL_US!B58-1,"")</f>
        <v>-2.094007379299434E-3</v>
      </c>
      <c r="E59" s="4">
        <f t="shared" si="0"/>
        <v>9.5586221318852294E-3</v>
      </c>
      <c r="F59" s="4">
        <v>-7.0496971484199211E-3</v>
      </c>
      <c r="G59">
        <v>57</v>
      </c>
    </row>
    <row r="60" spans="1:7" x14ac:dyDescent="0.25">
      <c r="A60" s="1">
        <v>45618</v>
      </c>
      <c r="B60" s="4">
        <f>IFERROR(BTCUSD[[#This Row],[Close]]/BTCUSD!B59-1,"")</f>
        <v>4.4587575801956714E-2</v>
      </c>
      <c r="C60" s="4">
        <f>IFERROR(XAUUSD[[#This Row],[Close]]/XAUUSD!B59-1, "")</f>
        <v>7.3200227147096619E-3</v>
      </c>
      <c r="D60" s="4">
        <f>IFERROR(AAPL_US[[#This Row],[Close]]/AAPL_US!B59-1,"")</f>
        <v>5.9096942642233863E-3</v>
      </c>
      <c r="E60" s="4">
        <f t="shared" si="0"/>
        <v>1.8077190105737894E-2</v>
      </c>
      <c r="F60" s="4">
        <v>-6.8793348460423958E-3</v>
      </c>
      <c r="G60">
        <v>58</v>
      </c>
    </row>
    <row r="61" spans="1:7" x14ac:dyDescent="0.25">
      <c r="A61" s="1">
        <v>45621</v>
      </c>
      <c r="B61" s="4">
        <f>IFERROR(BTCUSD[[#This Row],[Close]]/BTCUSD!B60-1,"")</f>
        <v>7.7468502069044654E-3</v>
      </c>
      <c r="C61" s="4">
        <f>IFERROR(XAUUSD[[#This Row],[Close]]/XAUUSD!B60-1, "")</f>
        <v>1.3591592952673759E-2</v>
      </c>
      <c r="D61" s="4">
        <f>IFERROR(AAPL_US[[#This Row],[Close]]/AAPL_US!B60-1,"")</f>
        <v>1.3047757579980779E-2</v>
      </c>
      <c r="E61" s="4">
        <f t="shared" si="0"/>
        <v>1.1675019517135076E-2</v>
      </c>
      <c r="F61" s="4">
        <v>-6.8517016634571772E-3</v>
      </c>
      <c r="G61">
        <v>59</v>
      </c>
    </row>
    <row r="62" spans="1:7" x14ac:dyDescent="0.25">
      <c r="A62" s="1">
        <v>45622</v>
      </c>
      <c r="B62" s="4">
        <f>IFERROR(BTCUSD[[#This Row],[Close]]/BTCUSD!B61-1,"")</f>
        <v>-4.8555493721116005E-2</v>
      </c>
      <c r="C62" s="4">
        <f>IFERROR(XAUUSD[[#This Row],[Close]]/XAUUSD!B61-1, "")</f>
        <v>-2.9830558583861411E-2</v>
      </c>
      <c r="D62" s="4">
        <f>IFERROR(AAPL_US[[#This Row],[Close]]/AAPL_US!B61-1,"")</f>
        <v>9.4061406450169915E-3</v>
      </c>
      <c r="E62" s="4">
        <f t="shared" si="0"/>
        <v>-2.3677029356374266E-2</v>
      </c>
      <c r="F62" s="4">
        <v>-6.8203247518230474E-3</v>
      </c>
      <c r="G62">
        <v>60</v>
      </c>
    </row>
    <row r="63" spans="1:7" x14ac:dyDescent="0.25">
      <c r="A63" s="1">
        <v>45623</v>
      </c>
      <c r="B63" s="4">
        <f>IFERROR(BTCUSD[[#This Row],[Close]]/BTCUSD!B62-1,"")</f>
        <v>-2.7746165762810304E-2</v>
      </c>
      <c r="C63" s="4">
        <f>IFERROR(XAUUSD[[#This Row],[Close]]/XAUUSD!B62-1, "")</f>
        <v>3.0454474465093639E-3</v>
      </c>
      <c r="D63" s="4">
        <f>IFERROR(AAPL_US[[#This Row],[Close]]/AAPL_US!B62-1,"")</f>
        <v>-5.5365797565609665E-4</v>
      </c>
      <c r="E63" s="4">
        <f t="shared" si="0"/>
        <v>-7.2717681429361747E-3</v>
      </c>
      <c r="F63" s="4">
        <v>-6.425793164660399E-3</v>
      </c>
      <c r="G63">
        <v>61</v>
      </c>
    </row>
    <row r="64" spans="1:7" x14ac:dyDescent="0.25">
      <c r="A64" s="1">
        <v>45625</v>
      </c>
      <c r="B64" s="4">
        <f>IFERROR(BTCUSD[[#This Row],[Close]]/BTCUSD!B63-1,"")</f>
        <v>4.7709713595677217E-2</v>
      </c>
      <c r="C64" s="4">
        <f>IFERROR(XAUUSD[[#This Row],[Close]]/XAUUSD!B63-1, "")</f>
        <v>1.0329538873434796E-3</v>
      </c>
      <c r="D64" s="4">
        <f>IFERROR(AAPL_US[[#This Row],[Close]]/AAPL_US!B63-1,"")</f>
        <v>1.0214256494170515E-2</v>
      </c>
      <c r="E64" s="4">
        <f t="shared" si="0"/>
        <v>1.7790372581891711E-2</v>
      </c>
      <c r="F64" s="4">
        <v>-6.2739208629930873E-3</v>
      </c>
      <c r="G64">
        <v>62</v>
      </c>
    </row>
    <row r="65" spans="1:7" x14ac:dyDescent="0.25">
      <c r="A65" s="1">
        <v>45628</v>
      </c>
      <c r="B65" s="4">
        <f>IFERROR(BTCUSD[[#This Row],[Close]]/BTCUSD!B64-1,"")</f>
        <v>-5.0118326268432378E-3</v>
      </c>
      <c r="C65" s="4">
        <f>IFERROR(XAUUSD[[#This Row],[Close]]/XAUUSD!B64-1, "")</f>
        <v>6.2216776146684083E-4</v>
      </c>
      <c r="D65" s="4">
        <f>IFERROR(AAPL_US[[#This Row],[Close]]/AAPL_US!B64-1,"")</f>
        <v>9.5246531600505779E-3</v>
      </c>
      <c r="E65" s="4">
        <f t="shared" si="0"/>
        <v>1.6027132645489383E-3</v>
      </c>
      <c r="F65" s="4">
        <v>-5.8339181097543441E-3</v>
      </c>
      <c r="G65">
        <v>63</v>
      </c>
    </row>
    <row r="66" spans="1:7" x14ac:dyDescent="0.25">
      <c r="A66" s="1">
        <v>45629</v>
      </c>
      <c r="B66" s="4">
        <f>IFERROR(BTCUSD[[#This Row],[Close]]/BTCUSD!B65-1,"")</f>
        <v>1.8014504859870328E-2</v>
      </c>
      <c r="C66" s="4">
        <f>IFERROR(XAUUSD[[#This Row],[Close]]/XAUUSD!B65-1, "")</f>
        <v>4.8794636002251757E-3</v>
      </c>
      <c r="D66" s="4">
        <f>IFERROR(AAPL_US[[#This Row],[Close]]/AAPL_US!B65-1,"")</f>
        <v>1.2773318513999543E-2</v>
      </c>
      <c r="E66" s="4">
        <f t="shared" si="0"/>
        <v>1.1188132452251032E-2</v>
      </c>
      <c r="F66" s="4">
        <v>-4.8832707026329018E-3</v>
      </c>
      <c r="G66">
        <v>64</v>
      </c>
    </row>
    <row r="67" spans="1:7" x14ac:dyDescent="0.25">
      <c r="A67" s="1">
        <v>45630</v>
      </c>
      <c r="B67" s="4">
        <f>IFERROR(BTCUSD[[#This Row],[Close]]/BTCUSD!B66-1,"")</f>
        <v>-2.0207694472229698E-2</v>
      </c>
      <c r="C67" s="4">
        <f>IFERROR(XAUUSD[[#This Row],[Close]]/XAUUSD!B66-1, "")</f>
        <v>-4.2992618248565151E-3</v>
      </c>
      <c r="D67" s="4">
        <f>IFERROR(AAPL_US[[#This Row],[Close]]/AAPL_US!B66-1,"")</f>
        <v>1.4811208660638897E-3</v>
      </c>
      <c r="E67" s="4">
        <f t="shared" si="0"/>
        <v>-7.3376768117923482E-3</v>
      </c>
      <c r="F67" s="4">
        <v>-4.8362101725143436E-3</v>
      </c>
      <c r="G67">
        <v>65</v>
      </c>
    </row>
    <row r="68" spans="1:7" x14ac:dyDescent="0.25">
      <c r="A68" s="1">
        <v>45631</v>
      </c>
      <c r="B68" s="4">
        <f>IFERROR(BTCUSD[[#This Row],[Close]]/BTCUSD!B67-1,"")</f>
        <v>7.8076768676216268E-3</v>
      </c>
      <c r="C68" s="4">
        <f>IFERROR(XAUUSD[[#This Row],[Close]]/XAUUSD!B67-1, "")</f>
        <v>1.7449394860291623E-3</v>
      </c>
      <c r="D68" s="4">
        <f>IFERROR(AAPL_US[[#This Row],[Close]]/AAPL_US!B67-1,"")</f>
        <v>1.2358749788865531E-4</v>
      </c>
      <c r="E68" s="4">
        <f t="shared" ref="E68:E131" si="1">SUMPRODUCT(B68:D68,$J$2:$L$2)</f>
        <v>3.0773551040647494E-3</v>
      </c>
      <c r="F68" s="4">
        <v>-4.6025774516174284E-3</v>
      </c>
      <c r="G68">
        <v>66</v>
      </c>
    </row>
    <row r="69" spans="1:7" x14ac:dyDescent="0.25">
      <c r="A69" s="1">
        <v>45632</v>
      </c>
      <c r="B69" s="4">
        <f>IFERROR(BTCUSD[[#This Row],[Close]]/BTCUSD!B68-1,"")</f>
        <v>2.2484425538995989E-2</v>
      </c>
      <c r="C69" s="4">
        <f>IFERROR(XAUUSD[[#This Row],[Close]]/XAUUSD!B68-1, "")</f>
        <v>2.4322294995773319E-3</v>
      </c>
      <c r="D69" s="4">
        <f>IFERROR(AAPL_US[[#This Row],[Close]]/AAPL_US!B68-1,"")</f>
        <v>-8.2381483937665756E-4</v>
      </c>
      <c r="E69" s="4">
        <f t="shared" si="1"/>
        <v>7.4710750097167324E-3</v>
      </c>
      <c r="F69" s="4">
        <v>-4.5949195439359599E-3</v>
      </c>
      <c r="G69">
        <v>67</v>
      </c>
    </row>
    <row r="70" spans="1:7" x14ac:dyDescent="0.25">
      <c r="A70" s="1">
        <v>45635</v>
      </c>
      <c r="B70" s="4">
        <f>IFERROR(BTCUSD[[#This Row],[Close]]/BTCUSD!B69-1,"")</f>
        <v>-1.6020278112027997E-2</v>
      </c>
      <c r="C70" s="4">
        <f>IFERROR(XAUUSD[[#This Row],[Close]]/XAUUSD!B69-1, "")</f>
        <v>-6.8337172818331293E-3</v>
      </c>
      <c r="D70" s="4">
        <f>IFERROR(AAPL_US[[#This Row],[Close]]/AAPL_US!B69-1,"")</f>
        <v>1.6102369183709664E-2</v>
      </c>
      <c r="E70" s="4">
        <f t="shared" si="1"/>
        <v>-2.7088595912287527E-3</v>
      </c>
      <c r="F70" s="4">
        <v>-4.5880293069172733E-3</v>
      </c>
      <c r="G70">
        <v>68</v>
      </c>
    </row>
    <row r="71" spans="1:7" x14ac:dyDescent="0.25">
      <c r="A71" s="1">
        <v>45636</v>
      </c>
      <c r="B71" s="4">
        <f>IFERROR(BTCUSD[[#This Row],[Close]]/BTCUSD!B70-1,"")</f>
        <v>4.9402560940438045E-2</v>
      </c>
      <c r="C71" s="4">
        <f>IFERROR(XAUUSD[[#This Row],[Close]]/XAUUSD!B70-1, "")</f>
        <v>0</v>
      </c>
      <c r="D71" s="4">
        <f>IFERROR(AAPL_US[[#This Row],[Close]]/AAPL_US!B70-1,"")</f>
        <v>4.1342264452548516E-3</v>
      </c>
      <c r="E71" s="4">
        <f t="shared" si="1"/>
        <v>1.6061036215707869E-2</v>
      </c>
      <c r="F71" s="4">
        <v>-4.542676216192333E-3</v>
      </c>
      <c r="G71">
        <v>69</v>
      </c>
    </row>
    <row r="72" spans="1:7" x14ac:dyDescent="0.25">
      <c r="A72" s="1">
        <v>45637</v>
      </c>
      <c r="B72" s="4">
        <f>IFERROR(BTCUSD[[#This Row],[Close]]/BTCUSD!B71-1,"")</f>
        <v>-4.4561994542785976E-2</v>
      </c>
      <c r="C72" s="4">
        <f>IFERROR(XAUUSD[[#This Row],[Close]]/XAUUSD!B71-1, "")</f>
        <v>1.0794134465051952E-2</v>
      </c>
      <c r="D72" s="4">
        <f>IFERROR(AAPL_US[[#This Row],[Close]]/AAPL_US!B71-1,"")</f>
        <v>-5.1677185270183612E-3</v>
      </c>
      <c r="E72" s="4">
        <f t="shared" si="1"/>
        <v>-1.060126013492052E-2</v>
      </c>
      <c r="F72" s="4">
        <v>-4.4622916245848129E-3</v>
      </c>
      <c r="G72">
        <v>70</v>
      </c>
    </row>
    <row r="73" spans="1:7" x14ac:dyDescent="0.25">
      <c r="A73" s="1">
        <v>45638</v>
      </c>
      <c r="B73" s="4">
        <f>IFERROR(BTCUSD[[#This Row],[Close]]/BTCUSD!B72-1,"")</f>
        <v>-9.7945010578059932E-4</v>
      </c>
      <c r="C73" s="4">
        <f>IFERROR(XAUUSD[[#This Row],[Close]]/XAUUSD!B72-1, "")</f>
        <v>1.2610909282268379E-2</v>
      </c>
      <c r="D73" s="4">
        <f>IFERROR(AAPL_US[[#This Row],[Close]]/AAPL_US!B72-1,"")</f>
        <v>5.9662333126200284E-3</v>
      </c>
      <c r="E73" s="4">
        <f t="shared" si="1"/>
        <v>6.5403986749591808E-3</v>
      </c>
      <c r="F73" s="4">
        <v>-4.2935435208852572E-3</v>
      </c>
      <c r="G73">
        <v>71</v>
      </c>
    </row>
    <row r="74" spans="1:7" x14ac:dyDescent="0.25">
      <c r="A74" s="1">
        <v>45639</v>
      </c>
      <c r="B74" s="4">
        <f>IFERROR(BTCUSD[[#This Row],[Close]]/BTCUSD!B73-1,"")</f>
        <v>4.4931691197566126E-2</v>
      </c>
      <c r="C74" s="4">
        <f>IFERROR(XAUUSD[[#This Row],[Close]]/XAUUSD!B73-1, "")</f>
        <v>8.9775403729475123E-3</v>
      </c>
      <c r="D74" s="4">
        <f>IFERROR(AAPL_US[[#This Row],[Close]]/AAPL_US!B73-1,"")</f>
        <v>6.8231000290697175E-4</v>
      </c>
      <c r="E74" s="4">
        <f t="shared" si="1"/>
        <v>1.7275216509320936E-2</v>
      </c>
      <c r="F74" s="4">
        <v>-4.2912361287529956E-3</v>
      </c>
      <c r="G74">
        <v>72</v>
      </c>
    </row>
    <row r="75" spans="1:7" x14ac:dyDescent="0.25">
      <c r="A75" s="1">
        <v>45642</v>
      </c>
      <c r="B75" s="4">
        <f>IFERROR(BTCUSD[[#This Row],[Close]]/BTCUSD!B74-1,"")</f>
        <v>-7.7529332753920599E-3</v>
      </c>
      <c r="C75" s="4">
        <f>IFERROR(XAUUSD[[#This Row],[Close]]/XAUUSD!B74-1, "")</f>
        <v>-1.3709793129835668E-2</v>
      </c>
      <c r="D75" s="4">
        <f>IFERROR(AAPL_US[[#This Row],[Close]]/AAPL_US!B74-1,"")</f>
        <v>1.1728537019329632E-2</v>
      </c>
      <c r="E75" s="4">
        <f t="shared" si="1"/>
        <v>-4.2912361287529956E-3</v>
      </c>
      <c r="F75" s="4">
        <v>-4.0954364420934027E-3</v>
      </c>
      <c r="G75">
        <v>73</v>
      </c>
    </row>
    <row r="76" spans="1:7" x14ac:dyDescent="0.25">
      <c r="A76" s="1">
        <v>45643</v>
      </c>
      <c r="B76" s="4">
        <f>IFERROR(BTCUSD[[#This Row],[Close]]/BTCUSD!B75-1,"")</f>
        <v>1.158589387560105E-2</v>
      </c>
      <c r="C76" s="4">
        <f>IFERROR(XAUUSD[[#This Row],[Close]]/XAUUSD!B75-1, "")</f>
        <v>-1.2363546840292172E-2</v>
      </c>
      <c r="D76" s="4">
        <f>IFERROR(AAPL_US[[#This Row],[Close]]/AAPL_US!B75-1,"")</f>
        <v>9.7222886857761814E-3</v>
      </c>
      <c r="E76" s="4">
        <f t="shared" si="1"/>
        <v>1.4470360322963003E-3</v>
      </c>
      <c r="F76" s="4">
        <v>-4.0285491949951452E-3</v>
      </c>
      <c r="G76">
        <v>74</v>
      </c>
    </row>
    <row r="77" spans="1:7" x14ac:dyDescent="0.25">
      <c r="A77" s="1">
        <v>45644</v>
      </c>
      <c r="B77" s="4">
        <f>IFERROR(BTCUSD[[#This Row],[Close]]/BTCUSD!B76-1,"")</f>
        <v>4.1453887101376541E-2</v>
      </c>
      <c r="C77" s="4">
        <f>IFERROR(XAUUSD[[#This Row],[Close]]/XAUUSD!B76-1, "")</f>
        <v>1.8903056214403247E-3</v>
      </c>
      <c r="D77" s="4">
        <f>IFERROR(AAPL_US[[#This Row],[Close]]/AAPL_US!B76-1,"")</f>
        <v>-2.1421631740665581E-2</v>
      </c>
      <c r="E77" s="4">
        <f t="shared" si="1"/>
        <v>6.765798856789418E-3</v>
      </c>
      <c r="F77" s="4">
        <v>-3.8187452708221435E-3</v>
      </c>
      <c r="G77">
        <v>75</v>
      </c>
    </row>
    <row r="78" spans="1:7" x14ac:dyDescent="0.25">
      <c r="A78" s="1">
        <v>45645</v>
      </c>
      <c r="B78" s="4">
        <f>IFERROR(BTCUSD[[#This Row],[Close]]/BTCUSD!B77-1,"")</f>
        <v>1.303805600695318E-3</v>
      </c>
      <c r="C78" s="4">
        <f>IFERROR(XAUUSD[[#This Row],[Close]]/XAUUSD!B77-1, "")</f>
        <v>-2.297637335192948E-3</v>
      </c>
      <c r="D78" s="4">
        <f>IFERROR(AAPL_US[[#This Row],[Close]]/AAPL_US!B77-1,"")</f>
        <v>7.0143434848937147E-3</v>
      </c>
      <c r="E78" s="4">
        <f t="shared" si="1"/>
        <v>1.5763897915995304E-3</v>
      </c>
      <c r="F78" s="4">
        <v>-3.7441470149566004E-3</v>
      </c>
      <c r="G78">
        <v>76</v>
      </c>
    </row>
    <row r="79" spans="1:7" x14ac:dyDescent="0.25">
      <c r="A79" s="1">
        <v>45646</v>
      </c>
      <c r="B79" s="4">
        <f>IFERROR(BTCUSD[[#This Row],[Close]]/BTCUSD!B78-1,"")</f>
        <v>-4.5970070389311446E-2</v>
      </c>
      <c r="C79" s="4">
        <f>IFERROR(XAUUSD[[#This Row],[Close]]/XAUUSD!B78-1, "")</f>
        <v>-2.315775155575206E-2</v>
      </c>
      <c r="D79" s="4">
        <f>IFERROR(AAPL_US[[#This Row],[Close]]/AAPL_US!B78-1,"")</f>
        <v>1.8816428605780811E-2</v>
      </c>
      <c r="E79" s="4">
        <f t="shared" si="1"/>
        <v>-1.740919315736001E-2</v>
      </c>
      <c r="F79" s="4">
        <v>-3.7212626301300622E-3</v>
      </c>
      <c r="G79">
        <v>77</v>
      </c>
    </row>
    <row r="80" spans="1:7" x14ac:dyDescent="0.25">
      <c r="A80" s="1">
        <v>45649</v>
      </c>
      <c r="B80" s="4">
        <f>IFERROR(BTCUSD[[#This Row],[Close]]/BTCUSD!B79-1,"")</f>
        <v>-2.8590643853229181E-2</v>
      </c>
      <c r="C80" s="4">
        <f>IFERROR(XAUUSD[[#This Row],[Close]]/XAUUSD!B79-1, "")</f>
        <v>3.4598930894969016E-3</v>
      </c>
      <c r="D80" s="4">
        <f>IFERROR(AAPL_US[[#This Row],[Close]]/AAPL_US!B79-1,"")</f>
        <v>3.0643835239230199E-3</v>
      </c>
      <c r="E80" s="4">
        <f t="shared" si="1"/>
        <v>-6.2739208629930873E-3</v>
      </c>
      <c r="F80" s="4">
        <v>-3.6967268736606933E-3</v>
      </c>
      <c r="G80">
        <v>78</v>
      </c>
    </row>
    <row r="81" spans="1:7" x14ac:dyDescent="0.25">
      <c r="A81" s="1">
        <v>45650</v>
      </c>
      <c r="B81" s="4">
        <f>IFERROR(BTCUSD[[#This Row],[Close]]/BTCUSD!B80-1,"")</f>
        <v>-1.8385407333800341E-2</v>
      </c>
      <c r="C81" s="4">
        <f>IFERROR(XAUUSD[[#This Row],[Close]]/XAUUSD!B80-1, "")</f>
        <v>1.1103251955741245E-2</v>
      </c>
      <c r="D81" s="4">
        <f>IFERROR(AAPL_US[[#This Row],[Close]]/AAPL_US!B80-1,"")</f>
        <v>1.1474959802345142E-2</v>
      </c>
      <c r="E81" s="4">
        <f t="shared" si="1"/>
        <v>2.3681665228599386E-3</v>
      </c>
      <c r="F81" s="4">
        <v>-3.640828720255917E-3</v>
      </c>
      <c r="G81">
        <v>79</v>
      </c>
    </row>
    <row r="82" spans="1:7" x14ac:dyDescent="0.25">
      <c r="A82" s="1">
        <v>45652</v>
      </c>
      <c r="B82" s="4">
        <f>IFERROR(BTCUSD[[#This Row],[Close]]/BTCUSD!B81-1,"")</f>
        <v>-1.4143262243629939E-2</v>
      </c>
      <c r="C82" s="4">
        <f>IFERROR(XAUUSD[[#This Row],[Close]]/XAUUSD!B81-1, "")</f>
        <v>-3.8675760267470327E-3</v>
      </c>
      <c r="D82" s="4">
        <f>IFERROR(AAPL_US[[#This Row],[Close]]/AAPL_US!B81-1,"")</f>
        <v>3.1793297042448376E-3</v>
      </c>
      <c r="E82" s="4">
        <f t="shared" si="1"/>
        <v>-4.8362101725143436E-3</v>
      </c>
      <c r="F82" s="4">
        <v>-3.5100394744537518E-3</v>
      </c>
      <c r="G82">
        <v>80</v>
      </c>
    </row>
    <row r="83" spans="1:7" x14ac:dyDescent="0.25">
      <c r="A83" s="1">
        <v>45653</v>
      </c>
      <c r="B83" s="4">
        <f>IFERROR(BTCUSD[[#This Row],[Close]]/BTCUSD!B82-1,"")</f>
        <v>3.846509934792075E-2</v>
      </c>
      <c r="C83" s="4">
        <f>IFERROR(XAUUSD[[#This Row],[Close]]/XAUUSD!B82-1, "")</f>
        <v>1.238066625971701E-3</v>
      </c>
      <c r="D83" s="4">
        <f>IFERROR(AAPL_US[[#This Row],[Close]]/AAPL_US!B82-1,"")</f>
        <v>-1.3245161090841617E-2</v>
      </c>
      <c r="E83" s="4">
        <f t="shared" si="1"/>
        <v>8.061208127512421E-3</v>
      </c>
      <c r="F83" s="4">
        <v>-3.4079382592127399E-3</v>
      </c>
      <c r="G83">
        <v>81</v>
      </c>
    </row>
    <row r="84" spans="1:7" x14ac:dyDescent="0.25">
      <c r="A84" s="1">
        <v>45656</v>
      </c>
      <c r="B84" s="4">
        <f>IFERROR(BTCUSD[[#This Row],[Close]]/BTCUSD!B83-1,"")</f>
        <v>-3.0367992186890569E-2</v>
      </c>
      <c r="C84" s="4">
        <f>IFERROR(XAUUSD[[#This Row],[Close]]/XAUUSD!B83-1, "")</f>
        <v>6.7330994044754178E-3</v>
      </c>
      <c r="D84" s="4">
        <f>IFERROR(AAPL_US[[#This Row],[Close]]/AAPL_US!B83-1,"")</f>
        <v>-1.3262360512163673E-2</v>
      </c>
      <c r="E84" s="4">
        <f t="shared" si="1"/>
        <v>-1.0395866047926104E-2</v>
      </c>
      <c r="F84" s="4">
        <v>-3.1715780591196623E-3</v>
      </c>
      <c r="G84">
        <v>82</v>
      </c>
    </row>
    <row r="85" spans="1:7" x14ac:dyDescent="0.25">
      <c r="A85" s="1">
        <v>45657</v>
      </c>
      <c r="B85" s="4">
        <f>IFERROR(BTCUSD[[#This Row],[Close]]/BTCUSD!B84-1,"")</f>
        <v>-1.2625851022480705E-2</v>
      </c>
      <c r="C85" s="4">
        <f>IFERROR(XAUUSD[[#This Row],[Close]]/XAUUSD!B84-1, "")</f>
        <v>-6.9253681474831241E-3</v>
      </c>
      <c r="D85" s="4">
        <f>IFERROR(AAPL_US[[#This Row],[Close]]/AAPL_US!B84-1,"")</f>
        <v>-7.0577120786906589E-3</v>
      </c>
      <c r="E85" s="4">
        <f t="shared" si="1"/>
        <v>-8.6752161893446592E-3</v>
      </c>
      <c r="F85" s="4">
        <v>-3.1391781793996044E-3</v>
      </c>
      <c r="G85">
        <v>83</v>
      </c>
    </row>
    <row r="86" spans="1:7" x14ac:dyDescent="0.25">
      <c r="A86" s="1">
        <v>45659</v>
      </c>
      <c r="B86" s="4">
        <f>IFERROR(BTCUSD[[#This Row],[Close]]/BTCUSD!B85-1,"")</f>
        <v>-1.9985185185185217E-2</v>
      </c>
      <c r="C86" s="4">
        <f>IFERROR(XAUUSD[[#This Row],[Close]]/XAUUSD!B85-1, "")</f>
        <v>-3.6665258425074843E-3</v>
      </c>
      <c r="D86" s="4">
        <f>IFERROR(AAPL_US[[#This Row],[Close]]/AAPL_US!B85-1,"")</f>
        <v>-2.6236782666053782E-2</v>
      </c>
      <c r="E86" s="4">
        <f t="shared" si="1"/>
        <v>-1.5333200692374692E-2</v>
      </c>
      <c r="F86" s="4">
        <v>-3.0457346021464868E-3</v>
      </c>
      <c r="G86">
        <v>84</v>
      </c>
    </row>
    <row r="87" spans="1:7" x14ac:dyDescent="0.25">
      <c r="A87" s="1">
        <v>45660</v>
      </c>
      <c r="B87" s="4">
        <f>IFERROR(BTCUSD[[#This Row],[Close]]/BTCUSD!B86-1,"")</f>
        <v>7.6048952936680347E-3</v>
      </c>
      <c r="C87" s="4">
        <f>IFERROR(XAUUSD[[#This Row],[Close]]/XAUUSD!B86-1, "")</f>
        <v>7.1451458480831231E-3</v>
      </c>
      <c r="D87" s="4">
        <f>IFERROR(AAPL_US[[#This Row],[Close]]/AAPL_US!B86-1,"")</f>
        <v>-2.0075375027711617E-3</v>
      </c>
      <c r="E87" s="4">
        <f t="shared" si="1"/>
        <v>4.5372656765023112E-3</v>
      </c>
      <c r="F87" s="4">
        <v>-2.7113751600030818E-3</v>
      </c>
      <c r="G87">
        <v>85</v>
      </c>
    </row>
    <row r="88" spans="1:7" x14ac:dyDescent="0.25">
      <c r="A88" s="1">
        <v>45663</v>
      </c>
      <c r="B88" s="4">
        <f>IFERROR(BTCUSD[[#This Row],[Close]]/BTCUSD!B87-1,"")</f>
        <v>3.7477080491278514E-2</v>
      </c>
      <c r="C88" s="4">
        <f>IFERROR(XAUUSD[[#This Row],[Close]]/XAUUSD!B87-1, "")</f>
        <v>1.2735346731006958E-2</v>
      </c>
      <c r="D88" s="4">
        <f>IFERROR(AAPL_US[[#This Row],[Close]]/AAPL_US!B87-1,"")</f>
        <v>6.73816193802379E-3</v>
      </c>
      <c r="E88" s="4">
        <f t="shared" si="1"/>
        <v>1.8358711421193472E-2</v>
      </c>
      <c r="F88" s="4">
        <v>-2.7088595912287527E-3</v>
      </c>
      <c r="G88">
        <v>86</v>
      </c>
    </row>
    <row r="89" spans="1:7" x14ac:dyDescent="0.25">
      <c r="A89" s="1">
        <v>45664</v>
      </c>
      <c r="B89" s="4">
        <f>IFERROR(BTCUSD[[#This Row],[Close]]/BTCUSD!B88-1,"")</f>
        <v>1.5393609735892655E-2</v>
      </c>
      <c r="C89" s="4">
        <f>IFERROR(XAUUSD[[#This Row],[Close]]/XAUUSD!B88-1, "")</f>
        <v>-7.4303708413436809E-3</v>
      </c>
      <c r="D89" s="4">
        <f>IFERROR(AAPL_US[[#This Row],[Close]]/AAPL_US!B88-1,"")</f>
        <v>-1.1388013778393491E-2</v>
      </c>
      <c r="E89" s="4">
        <f t="shared" si="1"/>
        <v>-1.7704695492877236E-3</v>
      </c>
      <c r="F89" s="4">
        <v>-2.6409786103702374E-3</v>
      </c>
      <c r="G89">
        <v>87</v>
      </c>
    </row>
    <row r="90" spans="1:7" x14ac:dyDescent="0.25">
      <c r="A90" s="1">
        <v>45665</v>
      </c>
      <c r="B90" s="4">
        <f>IFERROR(BTCUSD[[#This Row],[Close]]/BTCUSD!B89-1,"")</f>
        <v>3.8023177271950592E-2</v>
      </c>
      <c r="C90" s="4">
        <f>IFERROR(XAUUSD[[#This Row],[Close]]/XAUUSD!B89-1, "")</f>
        <v>-8.244069955198885E-4</v>
      </c>
      <c r="D90" s="4">
        <f>IFERROR(AAPL_US[[#This Row],[Close]]/AAPL_US!B89-1,"")</f>
        <v>2.0211288562643759E-3</v>
      </c>
      <c r="E90" s="4">
        <f t="shared" si="1"/>
        <v>1.1683529040256534E-2</v>
      </c>
      <c r="F90" s="4">
        <v>-2.410343074434218E-3</v>
      </c>
      <c r="G90">
        <v>88</v>
      </c>
    </row>
    <row r="91" spans="1:7" x14ac:dyDescent="0.25">
      <c r="A91" s="1">
        <v>45667</v>
      </c>
      <c r="B91" s="4">
        <f>IFERROR(BTCUSD[[#This Row],[Close]]/BTCUSD!B90-1,"")</f>
        <v>-4.813947334894797E-2</v>
      </c>
      <c r="C91" s="4">
        <f>IFERROR(XAUUSD[[#This Row],[Close]]/XAUUSD!B90-1, "")</f>
        <v>4.7987830437941081E-3</v>
      </c>
      <c r="D91" s="4">
        <f>IFERROR(AAPL_US[[#This Row],[Close]]/AAPL_US!B90-1,"")</f>
        <v>-2.4101504333155943E-2</v>
      </c>
      <c r="E91" s="4">
        <f t="shared" si="1"/>
        <v>-1.9752780087113529E-2</v>
      </c>
      <c r="F91" s="4">
        <v>-2.2787380634397784E-3</v>
      </c>
      <c r="G91">
        <v>89</v>
      </c>
    </row>
    <row r="92" spans="1:7" x14ac:dyDescent="0.25">
      <c r="A92" s="1">
        <v>45670</v>
      </c>
      <c r="B92" s="4">
        <f>IFERROR(BTCUSD[[#This Row],[Close]]/BTCUSD!B91-1,"")</f>
        <v>-1.9223958290434884E-2</v>
      </c>
      <c r="C92" s="4">
        <f>IFERROR(XAUUSD[[#This Row],[Close]]/XAUUSD!B91-1, "")</f>
        <v>5.0458048842181302E-3</v>
      </c>
      <c r="D92" s="4">
        <f>IFERROR(AAPL_US[[#This Row],[Close]]/AAPL_US!B91-1,"")</f>
        <v>-1.0342787100046547E-2</v>
      </c>
      <c r="E92" s="4">
        <f t="shared" si="1"/>
        <v>-6.8517016634571772E-3</v>
      </c>
      <c r="F92" s="4">
        <v>-2.219809663820304E-3</v>
      </c>
      <c r="G92">
        <v>90</v>
      </c>
    </row>
    <row r="93" spans="1:7" x14ac:dyDescent="0.25">
      <c r="A93" s="1">
        <v>45671</v>
      </c>
      <c r="B93" s="4">
        <f>IFERROR(BTCUSD[[#This Row],[Close]]/BTCUSD!B92-1,"")</f>
        <v>-2.9339209083198314E-2</v>
      </c>
      <c r="C93" s="4">
        <f>IFERROR(XAUUSD[[#This Row],[Close]]/XAUUSD!B92-1, "")</f>
        <v>3.1028135682356073E-3</v>
      </c>
      <c r="D93" s="4">
        <f>IFERROR(AAPL_US[[#This Row],[Close]]/AAPL_US!B92-1,"")</f>
        <v>-4.7791307021777252E-3</v>
      </c>
      <c r="E93" s="4">
        <f t="shared" si="1"/>
        <v>-8.9943765083185696E-3</v>
      </c>
      <c r="F93" s="4">
        <v>-2.1199497032332588E-3</v>
      </c>
      <c r="G93">
        <v>91</v>
      </c>
    </row>
    <row r="94" spans="1:7" x14ac:dyDescent="0.25">
      <c r="A94" s="1">
        <v>45672</v>
      </c>
      <c r="B94" s="4">
        <f>IFERROR(BTCUSD[[#This Row],[Close]]/BTCUSD!B93-1,"")</f>
        <v>2.3247287942578243E-2</v>
      </c>
      <c r="C94" s="4">
        <f>IFERROR(XAUUSD[[#This Row],[Close]]/XAUUSD!B93-1, "")</f>
        <v>7.5869920160576143E-3</v>
      </c>
      <c r="D94" s="4">
        <f>IFERROR(AAPL_US[[#This Row],[Close]]/AAPL_US!B93-1,"")</f>
        <v>1.9676084866794952E-2</v>
      </c>
      <c r="E94" s="4">
        <f t="shared" si="1"/>
        <v>1.5911808649235006E-2</v>
      </c>
      <c r="F94" s="4">
        <v>-2.0480493286824113E-3</v>
      </c>
      <c r="G94">
        <v>92</v>
      </c>
    </row>
    <row r="95" spans="1:7" x14ac:dyDescent="0.25">
      <c r="A95" s="1">
        <v>45673</v>
      </c>
      <c r="B95" s="4">
        <f>IFERROR(BTCUSD[[#This Row],[Close]]/BTCUSD!B94-1,"")</f>
        <v>-2.6993234780899877E-3</v>
      </c>
      <c r="C95" s="4">
        <f>IFERROR(XAUUSD[[#This Row],[Close]]/XAUUSD!B94-1, "")</f>
        <v>-1.0248567244724227E-2</v>
      </c>
      <c r="D95" s="4">
        <f>IFERROR(AAPL_US[[#This Row],[Close]]/AAPL_US!B94-1,"")</f>
        <v>-4.04025100059342E-2</v>
      </c>
      <c r="E95" s="4">
        <f t="shared" si="1"/>
        <v>-1.7029976943096947E-2</v>
      </c>
      <c r="F95" s="4">
        <v>-2.03209843840082E-3</v>
      </c>
      <c r="G95">
        <v>93</v>
      </c>
    </row>
    <row r="96" spans="1:7" x14ac:dyDescent="0.25">
      <c r="A96" s="1">
        <v>45674</v>
      </c>
      <c r="B96" s="4">
        <f>IFERROR(BTCUSD[[#This Row],[Close]]/BTCUSD!B95-1,"")</f>
        <v>2.4665936844604053E-2</v>
      </c>
      <c r="C96" s="4">
        <f>IFERROR(XAUUSD[[#This Row],[Close]]/XAUUSD!B95-1, "")</f>
        <v>5.3754254997568918E-3</v>
      </c>
      <c r="D96" s="4">
        <f>IFERROR(AAPL_US[[#This Row],[Close]]/AAPL_US!B95-1,"")</f>
        <v>7.5347902933657895E-3</v>
      </c>
      <c r="E96" s="4">
        <f t="shared" si="1"/>
        <v>1.181038834129371E-2</v>
      </c>
      <c r="F96" s="4">
        <v>-1.7704695492877236E-3</v>
      </c>
      <c r="G96">
        <v>94</v>
      </c>
    </row>
    <row r="97" spans="1:7" x14ac:dyDescent="0.25">
      <c r="A97" s="1">
        <v>45678</v>
      </c>
      <c r="B97" s="4">
        <f>IFERROR(BTCUSD[[#This Row],[Close]]/BTCUSD!B96-1,"")</f>
        <v>3.1238493966184278E-2</v>
      </c>
      <c r="C97" s="4">
        <f>IFERROR(XAUUSD[[#This Row],[Close]]/XAUUSD!B96-1, "")</f>
        <v>7.1581707353511881E-3</v>
      </c>
      <c r="D97" s="4">
        <f>IFERROR(AAPL_US[[#This Row],[Close]]/AAPL_US!B96-1,"")</f>
        <v>-3.191614394476916E-2</v>
      </c>
      <c r="E97" s="4">
        <f t="shared" si="1"/>
        <v>2.6599733005650116E-3</v>
      </c>
      <c r="F97" s="4">
        <v>-1.6215405031056119E-3</v>
      </c>
      <c r="G97">
        <v>95</v>
      </c>
    </row>
    <row r="98" spans="1:7" x14ac:dyDescent="0.25">
      <c r="A98" s="1">
        <v>45679</v>
      </c>
      <c r="B98" s="4">
        <f>IFERROR(BTCUSD[[#This Row],[Close]]/BTCUSD!B97-1,"")</f>
        <v>1.1182563625276032E-3</v>
      </c>
      <c r="C98" s="4">
        <f>IFERROR(XAUUSD[[#This Row],[Close]]/XAUUSD!B97-1, "")</f>
        <v>6.7345935973150972E-3</v>
      </c>
      <c r="D98" s="4">
        <f>IFERROR(AAPL_US[[#This Row],[Close]]/AAPL_US!B97-1,"")</f>
        <v>5.3463432181477533E-3</v>
      </c>
      <c r="E98" s="4">
        <f t="shared" si="1"/>
        <v>4.6332173131286456E-3</v>
      </c>
      <c r="F98" s="4">
        <v>-1.5956984522640938E-3</v>
      </c>
      <c r="G98">
        <v>96</v>
      </c>
    </row>
    <row r="99" spans="1:7" x14ac:dyDescent="0.25">
      <c r="A99" s="1">
        <v>45680</v>
      </c>
      <c r="B99" s="4">
        <f>IFERROR(BTCUSD[[#This Row],[Close]]/BTCUSD!B98-1,"")</f>
        <v>4.936571018119551E-2</v>
      </c>
      <c r="C99" s="4">
        <f>IFERROR(XAUUSD[[#This Row],[Close]]/XAUUSD!B98-1, "")</f>
        <v>-5.0908300594728617E-3</v>
      </c>
      <c r="D99" s="4">
        <f>IFERROR(AAPL_US[[#This Row],[Close]]/AAPL_US!B98-1,"")</f>
        <v>-7.6034063260344009E-4</v>
      </c>
      <c r="E99" s="4">
        <f t="shared" si="1"/>
        <v>1.2545278840788475E-2</v>
      </c>
      <c r="F99" s="4">
        <v>-1.4530429452518591E-3</v>
      </c>
      <c r="G99">
        <v>97</v>
      </c>
    </row>
    <row r="100" spans="1:7" x14ac:dyDescent="0.25">
      <c r="A100" s="1">
        <v>45681</v>
      </c>
      <c r="B100" s="4">
        <f>IFERROR(BTCUSD[[#This Row],[Close]]/BTCUSD!B99-1,"")</f>
        <v>-1.2238897162714313E-2</v>
      </c>
      <c r="C100" s="4">
        <f>IFERROR(XAUUSD[[#This Row],[Close]]/XAUUSD!B99-1, "")</f>
        <v>2.0585997448967497E-3</v>
      </c>
      <c r="D100" s="4">
        <f>IFERROR(AAPL_US[[#This Row],[Close]]/AAPL_US!B99-1,"")</f>
        <v>-3.9343998137985059E-3</v>
      </c>
      <c r="E100" s="4">
        <f t="shared" si="1"/>
        <v>-4.0285491949951452E-3</v>
      </c>
      <c r="F100" s="4">
        <v>-1.2903492229520913E-3</v>
      </c>
      <c r="G100">
        <v>98</v>
      </c>
    </row>
    <row r="101" spans="1:7" x14ac:dyDescent="0.25">
      <c r="A101" s="1">
        <v>45684</v>
      </c>
      <c r="B101" s="4">
        <f>IFERROR(BTCUSD[[#This Row],[Close]]/BTCUSD!B100-1,"")</f>
        <v>2.4616782324628383E-2</v>
      </c>
      <c r="C101" s="4">
        <f>IFERROR(XAUUSD[[#This Row],[Close]]/XAUUSD!B100-1, "")</f>
        <v>1.4182916578142635E-2</v>
      </c>
      <c r="D101" s="4">
        <f>IFERROR(AAPL_US[[#This Row],[Close]]/AAPL_US!B100-1,"")</f>
        <v>3.1783764351674959E-2</v>
      </c>
      <c r="E101" s="4">
        <f t="shared" si="1"/>
        <v>2.2593330634148055E-2</v>
      </c>
      <c r="F101" s="4">
        <v>-1.2831909802208277E-3</v>
      </c>
      <c r="G101">
        <v>99</v>
      </c>
    </row>
    <row r="102" spans="1:7" x14ac:dyDescent="0.25">
      <c r="A102" s="1">
        <v>45685</v>
      </c>
      <c r="B102" s="4">
        <f>IFERROR(BTCUSD[[#This Row],[Close]]/BTCUSD!B101-1,"")</f>
        <v>-2.0846499957552389E-2</v>
      </c>
      <c r="C102" s="4">
        <f>IFERROR(XAUUSD[[#This Row],[Close]]/XAUUSD!B101-1, "")</f>
        <v>4.1879037164684885E-3</v>
      </c>
      <c r="D102" s="4">
        <f>IFERROR(AAPL_US[[#This Row],[Close]]/AAPL_US!B101-1,"")</f>
        <v>3.6540538657189536E-2</v>
      </c>
      <c r="E102" s="4">
        <f t="shared" si="1"/>
        <v>6.3833730964785399E-3</v>
      </c>
      <c r="F102" s="4">
        <v>-9.5162743147467774E-4</v>
      </c>
      <c r="G102">
        <v>100</v>
      </c>
    </row>
    <row r="103" spans="1:7" x14ac:dyDescent="0.25">
      <c r="A103" s="1">
        <v>45686</v>
      </c>
      <c r="B103" s="4">
        <f>IFERROR(BTCUSD[[#This Row],[Close]]/BTCUSD!B102-1,"")</f>
        <v>1.8592911572883342E-3</v>
      </c>
      <c r="C103" s="4">
        <f>IFERROR(XAUUSD[[#This Row],[Close]]/XAUUSD!B102-1, "")</f>
        <v>-5.1518246347903585E-4</v>
      </c>
      <c r="D103" s="4">
        <f>IFERROR(AAPL_US[[#This Row],[Close]]/AAPL_US!B102-1,"")</f>
        <v>4.617685862906562E-3</v>
      </c>
      <c r="E103" s="4">
        <f t="shared" si="1"/>
        <v>1.7370201206668545E-3</v>
      </c>
      <c r="F103" s="4">
        <v>-6.9933756522868652E-4</v>
      </c>
      <c r="G103">
        <v>101</v>
      </c>
    </row>
    <row r="104" spans="1:7" x14ac:dyDescent="0.25">
      <c r="A104" s="1">
        <v>45687</v>
      </c>
      <c r="B104" s="4">
        <f>IFERROR(BTCUSD[[#This Row],[Close]]/BTCUSD!B103-1,"")</f>
        <v>9.8465325589445207E-3</v>
      </c>
      <c r="C104" s="4">
        <f>IFERROR(XAUUSD[[#This Row],[Close]]/XAUUSD!B103-1, "")</f>
        <v>5.8877230809997183E-3</v>
      </c>
      <c r="D104" s="4">
        <f>IFERROR(AAPL_US[[#This Row],[Close]]/AAPL_US!B103-1,"")</f>
        <v>-7.3944884293821733E-3</v>
      </c>
      <c r="E104" s="4">
        <f t="shared" si="1"/>
        <v>3.0907024712685922E-3</v>
      </c>
      <c r="F104" s="4">
        <v>-6.3758471078694261E-4</v>
      </c>
      <c r="G104">
        <v>102</v>
      </c>
    </row>
    <row r="105" spans="1:7" x14ac:dyDescent="0.25">
      <c r="A105" s="1">
        <v>45688</v>
      </c>
      <c r="B105" s="4">
        <f>IFERROR(BTCUSD[[#This Row],[Close]]/BTCUSD!B104-1,"")</f>
        <v>-3.249857170062842E-2</v>
      </c>
      <c r="C105" s="4">
        <f>IFERROR(XAUUSD[[#This Row],[Close]]/XAUUSD!B104-1, "")</f>
        <v>-1.0889157935191962E-2</v>
      </c>
      <c r="D105" s="4">
        <f>IFERROR(AAPL_US[[#This Row],[Close]]/AAPL_US!B104-1,"")</f>
        <v>-6.6911334055256289E-3</v>
      </c>
      <c r="E105" s="4">
        <f t="shared" si="1"/>
        <v>-1.6112574705922998E-2</v>
      </c>
      <c r="F105" s="4">
        <v>-5.8006297289074941E-4</v>
      </c>
      <c r="G105">
        <v>103</v>
      </c>
    </row>
    <row r="106" spans="1:7" x14ac:dyDescent="0.25">
      <c r="A106" s="1">
        <v>45691</v>
      </c>
      <c r="B106" s="4">
        <f>IFERROR(BTCUSD[[#This Row],[Close]]/BTCUSD!B105-1,"")</f>
        <v>-4.0154713750036874E-3</v>
      </c>
      <c r="C106" s="4">
        <f>IFERROR(XAUUSD[[#This Row],[Close]]/XAUUSD!B105-1, "")</f>
        <v>8.376718850900966E-3</v>
      </c>
      <c r="D106" s="4">
        <f>IFERROR(AAPL_US[[#This Row],[Close]]/AAPL_US!B105-1,"")</f>
        <v>-3.3854950984343102E-2</v>
      </c>
      <c r="E106" s="4">
        <f t="shared" si="1"/>
        <v>-8.0104391674436504E-3</v>
      </c>
      <c r="F106" s="4">
        <v>-5.1310049784682003E-4</v>
      </c>
      <c r="G106">
        <v>104</v>
      </c>
    </row>
    <row r="107" spans="1:7" x14ac:dyDescent="0.25">
      <c r="A107" s="1">
        <v>45692</v>
      </c>
      <c r="B107" s="4">
        <f>IFERROR(BTCUSD[[#This Row],[Close]]/BTCUSD!B106-1,"")</f>
        <v>2.2618800581033494E-2</v>
      </c>
      <c r="C107" s="4">
        <f>IFERROR(XAUUSD[[#This Row],[Close]]/XAUUSD!B106-1, "")</f>
        <v>-1.5449240020406485E-3</v>
      </c>
      <c r="D107" s="4">
        <f>IFERROR(AAPL_US[[#This Row],[Close]]/AAPL_US!B106-1,"")</f>
        <v>2.1004566210045761E-2</v>
      </c>
      <c r="E107" s="4">
        <f t="shared" si="1"/>
        <v>1.2469040436507518E-2</v>
      </c>
      <c r="F107" s="4">
        <v>-3.7303747403079086E-4</v>
      </c>
      <c r="G107">
        <v>105</v>
      </c>
    </row>
    <row r="108" spans="1:7" x14ac:dyDescent="0.25">
      <c r="A108" s="1">
        <v>45693</v>
      </c>
      <c r="B108" s="4">
        <f>IFERROR(BTCUSD[[#This Row],[Close]]/BTCUSD!B107-1,"")</f>
        <v>1.5760281385281294E-2</v>
      </c>
      <c r="C108" s="4">
        <f>IFERROR(XAUUSD[[#This Row],[Close]]/XAUUSD!B107-1, "")</f>
        <v>1.2528898906371211E-2</v>
      </c>
      <c r="D108" s="4">
        <f>IFERROR(AAPL_US[[#This Row],[Close]]/AAPL_US!B107-1,"")</f>
        <v>-1.414786018990033E-3</v>
      </c>
      <c r="E108" s="4">
        <f t="shared" si="1"/>
        <v>9.3152081724358626E-3</v>
      </c>
      <c r="F108" s="4">
        <v>-3.476805978948035E-5</v>
      </c>
      <c r="G108">
        <v>106</v>
      </c>
    </row>
    <row r="109" spans="1:7" x14ac:dyDescent="0.25">
      <c r="A109" s="1">
        <v>45694</v>
      </c>
      <c r="B109" s="4">
        <f>IFERROR(BTCUSD[[#This Row],[Close]]/BTCUSD!B108-1,"")</f>
        <v>-3.3504884939925206E-2</v>
      </c>
      <c r="C109" s="4">
        <f>IFERROR(XAUUSD[[#This Row],[Close]]/XAUUSD!B108-1, "")</f>
        <v>2.5356140140542216E-3</v>
      </c>
      <c r="D109" s="4">
        <f>IFERROR(AAPL_US[[#This Row],[Close]]/AAPL_US!B108-1,"")</f>
        <v>3.2254591649978348E-3</v>
      </c>
      <c r="E109" s="4">
        <f t="shared" si="1"/>
        <v>-8.0695821268565223E-3</v>
      </c>
      <c r="F109" s="4">
        <v>3.1641331626145602E-6</v>
      </c>
      <c r="G109">
        <v>107</v>
      </c>
    </row>
    <row r="110" spans="1:7" x14ac:dyDescent="0.25">
      <c r="A110" s="1">
        <v>45695</v>
      </c>
      <c r="B110" s="4">
        <f>IFERROR(BTCUSD[[#This Row],[Close]]/BTCUSD!B109-1,"")</f>
        <v>1.1614516176658984E-3</v>
      </c>
      <c r="C110" s="4">
        <f>IFERROR(XAUUSD[[#This Row],[Close]]/XAUUSD!B109-1, "")</f>
        <v>4.8977610235321212E-3</v>
      </c>
      <c r="D110" s="4">
        <f>IFERROR(AAPL_US[[#This Row],[Close]]/AAPL_US!B109-1,"")</f>
        <v>-2.3969368657818402E-2</v>
      </c>
      <c r="E110" s="4">
        <f t="shared" si="1"/>
        <v>-4.8832707026329018E-3</v>
      </c>
      <c r="F110" s="4">
        <v>4.4568888220387253E-5</v>
      </c>
      <c r="G110">
        <v>108</v>
      </c>
    </row>
    <row r="111" spans="1:7" x14ac:dyDescent="0.25">
      <c r="A111" s="1">
        <v>45698</v>
      </c>
      <c r="B111" s="4">
        <f>IFERROR(BTCUSD[[#This Row],[Close]]/BTCUSD!B110-1,"")</f>
        <v>-3.9585115273066851E-2</v>
      </c>
      <c r="C111" s="4">
        <f>IFERROR(XAUUSD[[#This Row],[Close]]/XAUUSD!B110-1, "")</f>
        <v>9.7975133214920351E-3</v>
      </c>
      <c r="D111" s="4">
        <f>IFERROR(AAPL_US[[#This Row],[Close]]/AAPL_US!B110-1,"")</f>
        <v>1.1874395285424999E-3</v>
      </c>
      <c r="E111" s="4">
        <f t="shared" si="1"/>
        <v>-7.6002973947604914E-3</v>
      </c>
      <c r="F111" s="4">
        <v>1.7020269595617848E-4</v>
      </c>
      <c r="G111">
        <v>109</v>
      </c>
    </row>
    <row r="112" spans="1:7" x14ac:dyDescent="0.25">
      <c r="A112" s="1">
        <v>45699</v>
      </c>
      <c r="B112" s="4">
        <f>IFERROR(BTCUSD[[#This Row],[Close]]/BTCUSD!B111-1,"")</f>
        <v>-1.2139594589337999E-2</v>
      </c>
      <c r="C112" s="4">
        <f>IFERROR(XAUUSD[[#This Row],[Close]]/XAUUSD!B111-1, "")</f>
        <v>8.4746955230812215E-3</v>
      </c>
      <c r="D112" s="4">
        <f>IFERROR(AAPL_US[[#This Row],[Close]]/AAPL_US!B111-1,"")</f>
        <v>2.1831759279595797E-2</v>
      </c>
      <c r="E112" s="4">
        <f t="shared" si="1"/>
        <v>6.2975276163098285E-3</v>
      </c>
      <c r="F112" s="4">
        <v>3.8126295232145981E-4</v>
      </c>
      <c r="G112">
        <v>110</v>
      </c>
    </row>
    <row r="113" spans="1:7" x14ac:dyDescent="0.25">
      <c r="A113" s="1">
        <v>45700</v>
      </c>
      <c r="B113" s="4">
        <f>IFERROR(BTCUSD[[#This Row],[Close]]/BTCUSD!B112-1,"")</f>
        <v>4.5853639328226059E-3</v>
      </c>
      <c r="C113" s="4">
        <f>IFERROR(XAUUSD[[#This Row],[Close]]/XAUUSD!B112-1, "")</f>
        <v>-3.7098794071170893E-3</v>
      </c>
      <c r="D113" s="4">
        <f>IFERROR(AAPL_US[[#This Row],[Close]]/AAPL_US!B112-1,"")</f>
        <v>1.8270140142722102E-2</v>
      </c>
      <c r="E113" s="4">
        <f t="shared" si="1"/>
        <v>5.3726994598165762E-3</v>
      </c>
      <c r="F113" s="4">
        <v>5.0948074839056749E-4</v>
      </c>
      <c r="G113">
        <v>111</v>
      </c>
    </row>
    <row r="114" spans="1:7" x14ac:dyDescent="0.25">
      <c r="A114" s="1">
        <v>45701</v>
      </c>
      <c r="B114" s="4">
        <f>IFERROR(BTCUSD[[#This Row],[Close]]/BTCUSD!B113-1,"")</f>
        <v>-1.0580204074054134E-2</v>
      </c>
      <c r="C114" s="4">
        <f>IFERROR(XAUUSD[[#This Row],[Close]]/XAUUSD!B113-1, "")</f>
        <v>1.6176272349603948E-3</v>
      </c>
      <c r="D114" s="4">
        <f>IFERROR(AAPL_US[[#This Row],[Close]]/AAPL_US!B113-1,"")</f>
        <v>1.9673238485245159E-2</v>
      </c>
      <c r="E114" s="4">
        <f t="shared" si="1"/>
        <v>3.3749612173414661E-3</v>
      </c>
      <c r="F114" s="4">
        <v>1.0332516786441979E-3</v>
      </c>
      <c r="G114">
        <v>112</v>
      </c>
    </row>
    <row r="115" spans="1:7" x14ac:dyDescent="0.25">
      <c r="A115" s="1">
        <v>45702</v>
      </c>
      <c r="B115" s="4">
        <f>IFERROR(BTCUSD[[#This Row],[Close]]/BTCUSD!B114-1,"")</f>
        <v>1.5725686643487391E-2</v>
      </c>
      <c r="C115" s="4">
        <f>IFERROR(XAUUSD[[#This Row],[Close]]/XAUUSD!B114-1, "")</f>
        <v>1.6566136077227123E-2</v>
      </c>
      <c r="D115" s="4">
        <f>IFERROR(AAPL_US[[#This Row],[Close]]/AAPL_US!B114-1,"")</f>
        <v>1.2710636359872352E-2</v>
      </c>
      <c r="E115" s="4">
        <f t="shared" si="1"/>
        <v>1.5157351331898772E-2</v>
      </c>
      <c r="F115" s="4">
        <v>1.0688188474198056E-3</v>
      </c>
      <c r="G115">
        <v>113</v>
      </c>
    </row>
    <row r="116" spans="1:7" x14ac:dyDescent="0.25">
      <c r="A116" s="1">
        <v>45706</v>
      </c>
      <c r="B116" s="4">
        <f>IFERROR(BTCUSD[[#This Row],[Close]]/BTCUSD!B115-1,"")</f>
        <v>-1.9404092667500761E-2</v>
      </c>
      <c r="C116" s="4">
        <f>IFERROR(XAUUSD[[#This Row],[Close]]/XAUUSD!B115-1, "")</f>
        <v>-3.5986375726648756E-3</v>
      </c>
      <c r="D116" s="4">
        <f>IFERROR(AAPL_US[[#This Row],[Close]]/AAPL_US!B115-1,"")</f>
        <v>-5.3147996729352442E-4</v>
      </c>
      <c r="E116" s="4">
        <f t="shared" si="1"/>
        <v>-7.4201268195042353E-3</v>
      </c>
      <c r="F116" s="4">
        <v>1.2951654214078067E-3</v>
      </c>
      <c r="G116">
        <v>114</v>
      </c>
    </row>
    <row r="117" spans="1:7" x14ac:dyDescent="0.25">
      <c r="A117" s="1">
        <v>45707</v>
      </c>
      <c r="B117" s="4">
        <f>IFERROR(BTCUSD[[#This Row],[Close]]/BTCUSD!B116-1,"")</f>
        <v>2.3867092887183583E-2</v>
      </c>
      <c r="C117" s="4">
        <f>IFERROR(XAUUSD[[#This Row],[Close]]/XAUUSD!B116-1, "")</f>
        <v>2.184581616383241E-3</v>
      </c>
      <c r="D117" s="4">
        <f>IFERROR(AAPL_US[[#This Row],[Close]]/AAPL_US!B116-1,"")</f>
        <v>1.636192579866691E-3</v>
      </c>
      <c r="E117" s="4">
        <f t="shared" si="1"/>
        <v>8.5248182866683783E-3</v>
      </c>
      <c r="F117" s="4">
        <v>1.4182713426034387E-3</v>
      </c>
      <c r="G117">
        <v>115</v>
      </c>
    </row>
    <row r="118" spans="1:7" x14ac:dyDescent="0.25">
      <c r="A118" s="1">
        <v>45708</v>
      </c>
      <c r="B118" s="4">
        <f>IFERROR(BTCUSD[[#This Row],[Close]]/BTCUSD!B117-1,"")</f>
        <v>-1.4897114629678243E-2</v>
      </c>
      <c r="C118" s="4">
        <f>IFERROR(XAUUSD[[#This Row],[Close]]/XAUUSD!B117-1, "")</f>
        <v>8.343922504485235E-3</v>
      </c>
      <c r="D118" s="4">
        <f>IFERROR(AAPL_US[[#This Row],[Close]]/AAPL_US!B117-1,"")</f>
        <v>3.9204475844325515E-3</v>
      </c>
      <c r="E118" s="4">
        <f t="shared" si="1"/>
        <v>4.4568888220387253E-5</v>
      </c>
      <c r="F118" s="4">
        <v>1.4470360322963003E-3</v>
      </c>
      <c r="G118">
        <v>116</v>
      </c>
    </row>
    <row r="119" spans="1:7" x14ac:dyDescent="0.25">
      <c r="A119" s="1">
        <v>45709</v>
      </c>
      <c r="B119" s="4">
        <f>IFERROR(BTCUSD[[#This Row],[Close]]/BTCUSD!B118-1,"")</f>
        <v>8.2295216707277685E-3</v>
      </c>
      <c r="C119" s="4">
        <f>IFERROR(XAUUSD[[#This Row],[Close]]/XAUUSD!B118-1, "")</f>
        <v>-1.467825991926619E-2</v>
      </c>
      <c r="D119" s="4">
        <f>IFERROR(AAPL_US[[#This Row],[Close]]/AAPL_US!B118-1,"")</f>
        <v>-1.1389984948948495E-3</v>
      </c>
      <c r="E119" s="4">
        <f t="shared" si="1"/>
        <v>-3.7441470149566004E-3</v>
      </c>
      <c r="F119" s="4">
        <v>1.5763897915995304E-3</v>
      </c>
      <c r="G119">
        <v>117</v>
      </c>
    </row>
    <row r="120" spans="1:7" x14ac:dyDescent="0.25">
      <c r="A120" s="1">
        <v>45712</v>
      </c>
      <c r="B120" s="4">
        <f>IFERROR(BTCUSD[[#This Row],[Close]]/BTCUSD!B119-1,"")</f>
        <v>-1.3239886612305796E-2</v>
      </c>
      <c r="C120" s="4">
        <f>IFERROR(XAUUSD[[#This Row],[Close]]/XAUUSD!B119-1, "")</f>
        <v>4.8888103259439042E-3</v>
      </c>
      <c r="D120" s="4">
        <f>IFERROR(AAPL_US[[#This Row],[Close]]/AAPL_US!B119-1,"")</f>
        <v>6.605579311748988E-3</v>
      </c>
      <c r="E120" s="4">
        <f t="shared" si="1"/>
        <v>-3.476805978948035E-5</v>
      </c>
      <c r="F120" s="4">
        <v>1.5866601308248355E-3</v>
      </c>
      <c r="G120">
        <v>118</v>
      </c>
    </row>
    <row r="121" spans="1:7" x14ac:dyDescent="0.25">
      <c r="A121" s="1">
        <v>45713</v>
      </c>
      <c r="B121" s="4">
        <f>IFERROR(BTCUSD[[#This Row],[Close]]/BTCUSD!B120-1,"")</f>
        <v>-6.2586643384435758E-3</v>
      </c>
      <c r="C121" s="4">
        <f>IFERROR(XAUUSD[[#This Row],[Close]]/XAUUSD!B120-1, "")</f>
        <v>1.2425563030630249E-2</v>
      </c>
      <c r="D121" s="4">
        <f>IFERROR(AAPL_US[[#This Row],[Close]]/AAPL_US!B120-1,"")</f>
        <v>-5.340410726134559E-4</v>
      </c>
      <c r="E121" s="4">
        <f t="shared" si="1"/>
        <v>2.9324135889349902E-3</v>
      </c>
      <c r="F121" s="4">
        <v>1.6027132645489383E-3</v>
      </c>
      <c r="G121">
        <v>119</v>
      </c>
    </row>
    <row r="122" spans="1:7" x14ac:dyDescent="0.25">
      <c r="A122" s="1">
        <v>45714</v>
      </c>
      <c r="B122" s="4">
        <f>IFERROR(BTCUSD[[#This Row],[Close]]/BTCUSD!B121-1,"")</f>
        <v>1.3233319792457232E-2</v>
      </c>
      <c r="C122" s="4">
        <f>IFERROR(XAUUSD[[#This Row],[Close]]/XAUUSD!B121-1, "")</f>
        <v>-8.0060232549417076E-4</v>
      </c>
      <c r="D122" s="4">
        <f>IFERROR(AAPL_US[[#This Row],[Close]]/AAPL_US!B121-1,"")</f>
        <v>-2.7040155440414382E-2</v>
      </c>
      <c r="E122" s="4">
        <f t="shared" si="1"/>
        <v>-4.4622916245848129E-3</v>
      </c>
      <c r="F122" s="4">
        <v>1.6294114342186301E-3</v>
      </c>
      <c r="G122">
        <v>120</v>
      </c>
    </row>
    <row r="123" spans="1:7" x14ac:dyDescent="0.25">
      <c r="A123" s="1">
        <v>45715</v>
      </c>
      <c r="B123" s="4">
        <f>IFERROR(BTCUSD[[#This Row],[Close]]/BTCUSD!B122-1,"")</f>
        <v>1.6803449368990142E-2</v>
      </c>
      <c r="C123" s="4">
        <f>IFERROR(XAUUSD[[#This Row],[Close]]/XAUUSD!B122-1, "")</f>
        <v>2.2963306443364306E-3</v>
      </c>
      <c r="D123" s="4">
        <f>IFERROR(AAPL_US[[#This Row],[Close]]/AAPL_US!B122-1,"")</f>
        <v>-1.273090364453322E-2</v>
      </c>
      <c r="E123" s="4">
        <f t="shared" si="1"/>
        <v>2.1402959750716484E-3</v>
      </c>
      <c r="F123" s="4">
        <v>1.6777357811183951E-3</v>
      </c>
      <c r="G123">
        <v>121</v>
      </c>
    </row>
    <row r="124" spans="1:7" x14ac:dyDescent="0.25">
      <c r="A124" s="1">
        <v>45716</v>
      </c>
      <c r="B124" s="4">
        <f>IFERROR(BTCUSD[[#This Row],[Close]]/BTCUSD!B123-1,"")</f>
        <v>-3.062665435894929E-2</v>
      </c>
      <c r="C124" s="4">
        <f>IFERROR(XAUUSD[[#This Row],[Close]]/XAUUSD!B123-1, "")</f>
        <v>-1.6175257468937776E-3</v>
      </c>
      <c r="D124" s="4">
        <f>IFERROR(AAPL_US[[#This Row],[Close]]/AAPL_US!B123-1,"")</f>
        <v>1.913190054782965E-2</v>
      </c>
      <c r="E124" s="4">
        <f t="shared" si="1"/>
        <v>-4.0954364420934027E-3</v>
      </c>
      <c r="F124" s="4">
        <v>1.7370201206668545E-3</v>
      </c>
      <c r="G124">
        <v>122</v>
      </c>
    </row>
    <row r="125" spans="1:7" x14ac:dyDescent="0.25">
      <c r="A125" s="1">
        <v>45719</v>
      </c>
      <c r="B125" s="4">
        <f>IFERROR(BTCUSD[[#This Row],[Close]]/BTCUSD!B124-1,"")</f>
        <v>-2.8443261673382736E-2</v>
      </c>
      <c r="C125" s="4">
        <f>IFERROR(XAUUSD[[#This Row],[Close]]/XAUUSD!B124-1, "")</f>
        <v>6.0785302495469651E-3</v>
      </c>
      <c r="D125" s="4">
        <f>IFERROR(AAPL_US[[#This Row],[Close]]/AAPL_US!B124-1,"")</f>
        <v>-1.5754217664571635E-2</v>
      </c>
      <c r="E125" s="4">
        <f t="shared" si="1"/>
        <v>-1.0827831701567526E-2</v>
      </c>
      <c r="F125" s="4">
        <v>1.8116574302530887E-3</v>
      </c>
      <c r="G125">
        <v>123</v>
      </c>
    </row>
    <row r="126" spans="1:7" x14ac:dyDescent="0.25">
      <c r="A126" s="1">
        <v>45720</v>
      </c>
      <c r="B126" s="4">
        <f>IFERROR(BTCUSD[[#This Row],[Close]]/BTCUSD!B125-1,"")</f>
        <v>-4.0224973387452789E-2</v>
      </c>
      <c r="C126" s="4">
        <f>IFERROR(XAUUSD[[#This Row],[Close]]/XAUUSD!B125-1, "")</f>
        <v>-1.2789728931576039E-2</v>
      </c>
      <c r="D126" s="4">
        <f>IFERROR(AAPL_US[[#This Row],[Close]]/AAPL_US!B125-1,"")</f>
        <v>-8.8224173423517849E-3</v>
      </c>
      <c r="E126" s="4">
        <f t="shared" si="1"/>
        <v>-1.9830108791571786E-2</v>
      </c>
      <c r="F126" s="4">
        <v>1.8475985707740118E-3</v>
      </c>
      <c r="G126">
        <v>124</v>
      </c>
    </row>
    <row r="127" spans="1:7" x14ac:dyDescent="0.25">
      <c r="A127" s="1">
        <v>45721</v>
      </c>
      <c r="B127" s="4">
        <f>IFERROR(BTCUSD[[#This Row],[Close]]/BTCUSD!B126-1,"")</f>
        <v>-5.0717262196613433E-2</v>
      </c>
      <c r="C127" s="4">
        <f>IFERROR(XAUUSD[[#This Row],[Close]]/XAUUSD!B126-1, "")</f>
        <v>4.7512945991345923E-4</v>
      </c>
      <c r="D127" s="4">
        <f>IFERROR(AAPL_US[[#This Row],[Close]]/AAPL_US!B126-1,"")</f>
        <v>-8.053236129360597E-4</v>
      </c>
      <c r="E127" s="4">
        <f t="shared" si="1"/>
        <v>-1.5266723958899464E-2</v>
      </c>
      <c r="F127" s="4">
        <v>2.1021942285972097E-3</v>
      </c>
      <c r="G127">
        <v>125</v>
      </c>
    </row>
    <row r="128" spans="1:7" x14ac:dyDescent="0.25">
      <c r="A128" s="1">
        <v>45722</v>
      </c>
      <c r="B128" s="4">
        <f>IFERROR(BTCUSD[[#This Row],[Close]]/BTCUSD!B127-1,"")</f>
        <v>4.5690022643158912E-3</v>
      </c>
      <c r="C128" s="4">
        <f>IFERROR(XAUUSD[[#This Row],[Close]]/XAUUSD!B127-1, "")</f>
        <v>-1.347903908269843E-2</v>
      </c>
      <c r="D128" s="4">
        <f>IFERROR(AAPL_US[[#This Row],[Close]]/AAPL_US!B127-1,"")</f>
        <v>-1.7392042080257575E-3</v>
      </c>
      <c r="E128" s="4">
        <f t="shared" si="1"/>
        <v>-4.542676216192333E-3</v>
      </c>
      <c r="F128" s="4">
        <v>2.1402959750716484E-3</v>
      </c>
      <c r="G128">
        <v>126</v>
      </c>
    </row>
    <row r="129" spans="1:7" x14ac:dyDescent="0.25">
      <c r="A129" s="1">
        <v>45723</v>
      </c>
      <c r="B129" s="4">
        <f>IFERROR(BTCUSD[[#This Row],[Close]]/BTCUSD!B128-1,"")</f>
        <v>-5.6285422170214705E-3</v>
      </c>
      <c r="C129" s="4">
        <f>IFERROR(XAUUSD[[#This Row],[Close]]/XAUUSD!B128-1, "")</f>
        <v>-7.6901152909035764E-3</v>
      </c>
      <c r="D129" s="4">
        <f>IFERROR(AAPL_US[[#This Row],[Close]]/AAPL_US!B128-1,"")</f>
        <v>1.589257638210162E-2</v>
      </c>
      <c r="E129" s="4">
        <f t="shared" si="1"/>
        <v>3.1641331626145602E-6</v>
      </c>
      <c r="F129" s="4">
        <v>2.3681665228599386E-3</v>
      </c>
      <c r="G129">
        <v>127</v>
      </c>
    </row>
    <row r="130" spans="1:7" x14ac:dyDescent="0.25">
      <c r="A130" s="1">
        <v>45726</v>
      </c>
      <c r="B130" s="4">
        <f>IFERROR(BTCUSD[[#This Row],[Close]]/BTCUSD!B129-1,"")</f>
        <v>2.9080582871637617E-2</v>
      </c>
      <c r="C130" s="4">
        <f>IFERROR(XAUUSD[[#This Row],[Close]]/XAUUSD!B129-1, "")</f>
        <v>1.3266455220678486E-2</v>
      </c>
      <c r="D130" s="4">
        <f>IFERROR(AAPL_US[[#This Row],[Close]]/AAPL_US!B129-1,"")</f>
        <v>-4.8479524825364995E-2</v>
      </c>
      <c r="E130" s="4">
        <f t="shared" si="1"/>
        <v>-5.1310049784682003E-4</v>
      </c>
      <c r="F130" s="4">
        <v>2.4114892952050932E-3</v>
      </c>
      <c r="G130">
        <v>128</v>
      </c>
    </row>
    <row r="131" spans="1:7" x14ac:dyDescent="0.25">
      <c r="A131" s="1">
        <v>45727</v>
      </c>
      <c r="B131" s="4">
        <f>IFERROR(BTCUSD[[#This Row],[Close]]/BTCUSD!B130-1,"")</f>
        <v>1.0188877132837559E-2</v>
      </c>
      <c r="C131" s="4">
        <f>IFERROR(XAUUSD[[#This Row],[Close]]/XAUUSD!B130-1, "")</f>
        <v>8.7008524553893185E-3</v>
      </c>
      <c r="D131" s="4">
        <f>IFERROR(AAPL_US[[#This Row],[Close]]/AAPL_US!B130-1,"")</f>
        <v>-2.9189379286091E-2</v>
      </c>
      <c r="E131" s="4">
        <f t="shared" si="1"/>
        <v>-2.219809663820304E-3</v>
      </c>
      <c r="F131" s="4">
        <v>2.4225508753334289E-3</v>
      </c>
      <c r="G131">
        <v>129</v>
      </c>
    </row>
    <row r="132" spans="1:7" x14ac:dyDescent="0.25">
      <c r="A132" s="1">
        <v>45728</v>
      </c>
      <c r="B132" s="4">
        <f>IFERROR(BTCUSD[[#This Row],[Close]]/BTCUSD!B131-1,"")</f>
        <v>3.4188268735800165E-2</v>
      </c>
      <c r="C132" s="4">
        <f>IFERROR(XAUUSD[[#This Row],[Close]]/XAUUSD!B131-1, "")</f>
        <v>4.0438795198083355E-4</v>
      </c>
      <c r="D132" s="4">
        <f>IFERROR(AAPL_US[[#This Row],[Close]]/AAPL_US!B131-1,"")</f>
        <v>-1.7478717623618967E-2</v>
      </c>
      <c r="E132" s="4">
        <f t="shared" ref="E132:E195" si="2">SUMPRODUCT(B132:D132,$J$2:$L$2)</f>
        <v>5.174620514446694E-3</v>
      </c>
      <c r="F132" s="4">
        <v>2.4301704143204648E-3</v>
      </c>
      <c r="G132">
        <v>130</v>
      </c>
    </row>
    <row r="133" spans="1:7" x14ac:dyDescent="0.25">
      <c r="A133" s="1">
        <v>45729</v>
      </c>
      <c r="B133" s="4">
        <f>IFERROR(BTCUSD[[#This Row],[Close]]/BTCUSD!B132-1,"")</f>
        <v>-1.6517979057324439E-3</v>
      </c>
      <c r="C133" s="4">
        <f>IFERROR(XAUUSD[[#This Row],[Close]]/XAUUSD!B132-1, "")</f>
        <v>-2.7507819003347311E-3</v>
      </c>
      <c r="D133" s="4">
        <f>IFERROR(AAPL_US[[#This Row],[Close]]/AAPL_US!B132-1,"")</f>
        <v>-3.364365379297618E-2</v>
      </c>
      <c r="E133" s="4">
        <f t="shared" si="2"/>
        <v>-1.168894826974648E-2</v>
      </c>
      <c r="F133" s="4">
        <v>2.4913333194280683E-3</v>
      </c>
      <c r="G133">
        <v>131</v>
      </c>
    </row>
    <row r="134" spans="1:7" x14ac:dyDescent="0.25">
      <c r="A134" s="1">
        <v>45730</v>
      </c>
      <c r="B134" s="4">
        <f>IFERROR(BTCUSD[[#This Row],[Close]]/BTCUSD!B133-1,"")</f>
        <v>-2.8715080705445817E-2</v>
      </c>
      <c r="C134" s="4">
        <f>IFERROR(XAUUSD[[#This Row],[Close]]/XAUUSD!B133-1, "")</f>
        <v>-6.1144431391124687E-4</v>
      </c>
      <c r="D134" s="4">
        <f>IFERROR(AAPL_US[[#This Row],[Close]]/AAPL_US!B133-1,"")</f>
        <v>1.8170545593285015E-2</v>
      </c>
      <c r="E134" s="4">
        <f t="shared" si="2"/>
        <v>-3.4079382592127399E-3</v>
      </c>
      <c r="F134" s="4">
        <v>2.6578404141711981E-3</v>
      </c>
      <c r="G134">
        <v>132</v>
      </c>
    </row>
    <row r="135" spans="1:7" x14ac:dyDescent="0.25">
      <c r="A135" s="1">
        <v>45733</v>
      </c>
      <c r="B135" s="4">
        <f>IFERROR(BTCUSD[[#This Row],[Close]]/BTCUSD!B134-1,"")</f>
        <v>-9.4080584142678947E-2</v>
      </c>
      <c r="C135" s="4">
        <f>IFERROR(XAUUSD[[#This Row],[Close]]/XAUUSD!B134-1, "")</f>
        <v>-8.3798498638876229E-3</v>
      </c>
      <c r="D135" s="4">
        <f>IFERROR(AAPL_US[[#This Row],[Close]]/AAPL_US!B134-1,"")</f>
        <v>2.3888706730994524E-3</v>
      </c>
      <c r="E135" s="4">
        <f t="shared" si="2"/>
        <v>-3.0859453986428899E-2</v>
      </c>
      <c r="F135" s="4">
        <v>2.6599733005650116E-3</v>
      </c>
      <c r="G135">
        <v>133</v>
      </c>
    </row>
    <row r="136" spans="1:7" x14ac:dyDescent="0.25">
      <c r="A136" s="1">
        <v>45734</v>
      </c>
      <c r="B136" s="4">
        <f>IFERROR(BTCUSD[[#This Row],[Close]]/BTCUSD!B135-1,"")</f>
        <v>4.6044657679416678E-2</v>
      </c>
      <c r="C136" s="4">
        <f>IFERROR(XAUUSD[[#This Row],[Close]]/XAUUSD!B135-1, "")</f>
        <v>1.1275641425590566E-2</v>
      </c>
      <c r="D136" s="4">
        <f>IFERROR(AAPL_US[[#This Row],[Close]]/AAPL_US!B135-1,"")</f>
        <v>-6.1214953271028216E-3</v>
      </c>
      <c r="E136" s="4">
        <f t="shared" si="2"/>
        <v>1.6487205275930381E-2</v>
      </c>
      <c r="F136" s="4">
        <v>2.8850634253823181E-3</v>
      </c>
      <c r="G136">
        <v>134</v>
      </c>
    </row>
    <row r="137" spans="1:7" x14ac:dyDescent="0.25">
      <c r="A137" s="1">
        <v>45735</v>
      </c>
      <c r="B137" s="4">
        <f>IFERROR(BTCUSD[[#This Row],[Close]]/BTCUSD!B136-1,"")</f>
        <v>6.2891265610016678E-3</v>
      </c>
      <c r="C137" s="4">
        <f>IFERROR(XAUUSD[[#This Row],[Close]]/XAUUSD!B136-1, "")</f>
        <v>7.0779534603135907E-3</v>
      </c>
      <c r="D137" s="4">
        <f>IFERROR(AAPL_US[[#This Row],[Close]]/AAPL_US!B136-1,"")</f>
        <v>1.1989280173021921E-2</v>
      </c>
      <c r="E137" s="4">
        <f t="shared" si="2"/>
        <v>8.3147034043325133E-3</v>
      </c>
      <c r="F137" s="4">
        <v>2.9324135889349902E-3</v>
      </c>
      <c r="G137">
        <v>135</v>
      </c>
    </row>
    <row r="138" spans="1:7" x14ac:dyDescent="0.25">
      <c r="A138" s="1">
        <v>45736</v>
      </c>
      <c r="B138" s="4">
        <f>IFERROR(BTCUSD[[#This Row],[Close]]/BTCUSD!B137-1,"")</f>
        <v>-2.716705087858573E-2</v>
      </c>
      <c r="C138" s="4">
        <f>IFERROR(XAUUSD[[#This Row],[Close]]/XAUUSD!B137-1, "")</f>
        <v>1.6733261633130825E-2</v>
      </c>
      <c r="D138" s="4">
        <f>IFERROR(AAPL_US[[#This Row],[Close]]/AAPL_US!B137-1,"")</f>
        <v>-5.2964133060769969E-3</v>
      </c>
      <c r="E138" s="4">
        <f t="shared" si="2"/>
        <v>-3.0457346021464868E-3</v>
      </c>
      <c r="F138" s="4">
        <v>2.932666506057413E-3</v>
      </c>
      <c r="G138">
        <v>136</v>
      </c>
    </row>
    <row r="139" spans="1:7" x14ac:dyDescent="0.25">
      <c r="A139" s="1">
        <v>45737</v>
      </c>
      <c r="B139" s="4">
        <f>IFERROR(BTCUSD[[#This Row],[Close]]/BTCUSD!B138-1,"")</f>
        <v>3.4230841556838865E-2</v>
      </c>
      <c r="C139" s="4">
        <f>IFERROR(XAUUSD[[#This Row],[Close]]/XAUUSD!B138-1, "")</f>
        <v>-7.6322462403644042E-4</v>
      </c>
      <c r="D139" s="4">
        <f>IFERROR(AAPL_US[[#This Row],[Close]]/AAPL_US!B138-1,"")</f>
        <v>1.9476879962634364E-2</v>
      </c>
      <c r="E139" s="4">
        <f t="shared" si="2"/>
        <v>1.580702660622739E-2</v>
      </c>
      <c r="F139" s="4">
        <v>2.9548338932033004E-3</v>
      </c>
      <c r="G139">
        <v>137</v>
      </c>
    </row>
    <row r="140" spans="1:7" x14ac:dyDescent="0.25">
      <c r="A140" s="1">
        <v>45740</v>
      </c>
      <c r="B140" s="4">
        <f>IFERROR(BTCUSD[[#This Row],[Close]]/BTCUSD!B139-1,"")</f>
        <v>-1.0921311888423268E-3</v>
      </c>
      <c r="C140" s="4">
        <f>IFERROR(XAUUSD[[#This Row],[Close]]/XAUUSD!B139-1, "")</f>
        <v>5.1054506715977332E-3</v>
      </c>
      <c r="D140" s="4">
        <f>IFERROR(AAPL_US[[#This Row],[Close]]/AAPL_US!B139-1,"")</f>
        <v>1.1270444861868123E-2</v>
      </c>
      <c r="E140" s="4">
        <f t="shared" si="2"/>
        <v>5.0956743705468325E-3</v>
      </c>
      <c r="F140" s="4">
        <v>3.0128780726040747E-3</v>
      </c>
      <c r="G140">
        <v>138</v>
      </c>
    </row>
    <row r="141" spans="1:7" x14ac:dyDescent="0.25">
      <c r="A141" s="1">
        <v>45741</v>
      </c>
      <c r="B141" s="4">
        <f>IFERROR(BTCUSD[[#This Row],[Close]]/BTCUSD!B140-1,"")</f>
        <v>-2.0049848017083982E-2</v>
      </c>
      <c r="C141" s="4">
        <f>IFERROR(XAUUSD[[#This Row],[Close]]/XAUUSD!B140-1, "")</f>
        <v>1.1420581711404143E-2</v>
      </c>
      <c r="D141" s="4">
        <f>IFERROR(AAPL_US[[#This Row],[Close]]/AAPL_US!B140-1,"")</f>
        <v>1.3681873782449117E-2</v>
      </c>
      <c r="E141" s="4">
        <f t="shared" si="2"/>
        <v>2.6578404141711981E-3</v>
      </c>
      <c r="F141" s="4">
        <v>3.0591102056993337E-3</v>
      </c>
      <c r="G141">
        <v>139</v>
      </c>
    </row>
    <row r="142" spans="1:7" x14ac:dyDescent="0.25">
      <c r="A142" s="1">
        <v>45742</v>
      </c>
      <c r="B142" s="4">
        <f>IFERROR(BTCUSD[[#This Row],[Close]]/BTCUSD!B141-1,"")</f>
        <v>4.5874600280198408E-2</v>
      </c>
      <c r="C142" s="4">
        <f>IFERROR(XAUUSD[[#This Row],[Close]]/XAUUSD!B141-1, "")</f>
        <v>5.1605674646981736E-3</v>
      </c>
      <c r="D142" s="4">
        <f>IFERROR(AAPL_US[[#This Row],[Close]]/AAPL_US!B141-1,"")</f>
        <v>-9.921787709497254E-3</v>
      </c>
      <c r="E142" s="4">
        <f t="shared" si="2"/>
        <v>1.2850070757089615E-2</v>
      </c>
      <c r="F142" s="4">
        <v>3.0773551040647494E-3</v>
      </c>
      <c r="G142">
        <v>140</v>
      </c>
    </row>
    <row r="143" spans="1:7" x14ac:dyDescent="0.25">
      <c r="A143" s="1">
        <v>45743</v>
      </c>
      <c r="B143" s="4">
        <f>IFERROR(BTCUSD[[#This Row],[Close]]/BTCUSD!B142-1,"")</f>
        <v>-2.3865655858635426E-2</v>
      </c>
      <c r="C143" s="4">
        <f>IFERROR(XAUUSD[[#This Row],[Close]]/XAUUSD!B142-1, "")</f>
        <v>-1.4425236295205757E-3</v>
      </c>
      <c r="D143" s="4">
        <f>IFERROR(AAPL_US[[#This Row],[Close]]/AAPL_US!B142-1,"")</f>
        <v>1.047262221820966E-2</v>
      </c>
      <c r="E143" s="4">
        <f t="shared" si="2"/>
        <v>-4.5949195439359599E-3</v>
      </c>
      <c r="F143" s="4">
        <v>3.0907024712685922E-3</v>
      </c>
      <c r="G143">
        <v>141</v>
      </c>
    </row>
    <row r="144" spans="1:7" x14ac:dyDescent="0.25">
      <c r="A144" s="1">
        <v>45744</v>
      </c>
      <c r="B144" s="4">
        <f>IFERROR(BTCUSD[[#This Row],[Close]]/BTCUSD!B143-1,"")</f>
        <v>9.263564462635987E-4</v>
      </c>
      <c r="C144" s="4">
        <f>IFERROR(XAUUSD[[#This Row],[Close]]/XAUUSD!B143-1, "")</f>
        <v>-7.2131879532866261E-3</v>
      </c>
      <c r="D144" s="4">
        <f>IFERROR(AAPL_US[[#This Row],[Close]]/AAPL_US!B143-1,"")</f>
        <v>-2.6580299307571997E-2</v>
      </c>
      <c r="E144" s="4">
        <f t="shared" si="2"/>
        <v>-1.058145803970717E-2</v>
      </c>
      <c r="F144" s="4">
        <v>3.2193809436275806E-3</v>
      </c>
      <c r="G144">
        <v>142</v>
      </c>
    </row>
    <row r="145" spans="1:7" x14ac:dyDescent="0.25">
      <c r="A145" s="1">
        <v>45747</v>
      </c>
      <c r="B145" s="4">
        <f>IFERROR(BTCUSD[[#This Row],[Close]]/BTCUSD!B144-1,"")</f>
        <v>3.8804430990319716E-2</v>
      </c>
      <c r="C145" s="4">
        <f>IFERROR(XAUUSD[[#This Row],[Close]]/XAUUSD!B144-1, "")</f>
        <v>-4.061061431821833E-3</v>
      </c>
      <c r="D145" s="4">
        <f>IFERROR(AAPL_US[[#This Row],[Close]]/AAPL_US!B144-1,"")</f>
        <v>1.9412574575493391E-2</v>
      </c>
      <c r="E145" s="4">
        <f t="shared" si="2"/>
        <v>1.5840677097015199E-2</v>
      </c>
      <c r="F145" s="4">
        <v>3.2943240711177709E-3</v>
      </c>
      <c r="G145">
        <v>143</v>
      </c>
    </row>
    <row r="146" spans="1:7" x14ac:dyDescent="0.25">
      <c r="A146" s="1">
        <v>45748</v>
      </c>
      <c r="B146" s="4">
        <f>IFERROR(BTCUSD[[#This Row],[Close]]/BTCUSD!B145-1,"")</f>
        <v>6.3817377082941995E-4</v>
      </c>
      <c r="C146" s="4">
        <f>IFERROR(XAUUSD[[#This Row],[Close]]/XAUUSD!B145-1, "")</f>
        <v>3.2740506581308004E-3</v>
      </c>
      <c r="D146" s="4">
        <f>IFERROR(AAPL_US[[#This Row],[Close]]/AAPL_US!B145-1,"")</f>
        <v>4.7719803718542231E-3</v>
      </c>
      <c r="E146" s="4">
        <f t="shared" si="2"/>
        <v>2.932666506057413E-3</v>
      </c>
      <c r="F146" s="4">
        <v>3.3749612173414661E-3</v>
      </c>
      <c r="G146">
        <v>144</v>
      </c>
    </row>
    <row r="147" spans="1:7" x14ac:dyDescent="0.25">
      <c r="A147" s="1">
        <v>45749</v>
      </c>
      <c r="B147" s="4">
        <f>IFERROR(BTCUSD[[#This Row],[Close]]/BTCUSD!B146-1,"")</f>
        <v>-7.5286194978329002E-3</v>
      </c>
      <c r="C147" s="4">
        <f>IFERROR(XAUUSD[[#This Row],[Close]]/XAUUSD!B146-1, "")</f>
        <v>-6.9503743273024998E-4</v>
      </c>
      <c r="D147" s="4">
        <f>IFERROR(AAPL_US[[#This Row],[Close]]/AAPL_US!B146-1,"")</f>
        <v>3.1363412339262542E-3</v>
      </c>
      <c r="E147" s="4">
        <f t="shared" si="2"/>
        <v>-1.5956984522640938E-3</v>
      </c>
      <c r="F147" s="4">
        <v>3.4251363506602088E-3</v>
      </c>
      <c r="G147">
        <v>145</v>
      </c>
    </row>
    <row r="148" spans="1:7" x14ac:dyDescent="0.25">
      <c r="A148" s="1">
        <v>45750</v>
      </c>
      <c r="B148" s="4">
        <f>IFERROR(BTCUSD[[#This Row],[Close]]/BTCUSD!B147-1,"")</f>
        <v>6.0022502680399104E-3</v>
      </c>
      <c r="C148" s="4">
        <f>IFERROR(XAUUSD[[#This Row],[Close]]/XAUUSD!B147-1, "")</f>
        <v>1.189009445835465E-2</v>
      </c>
      <c r="D148" s="4">
        <f>IFERROR(AAPL_US[[#This Row],[Close]]/AAPL_US!B147-1,"")</f>
        <v>-9.2456116843092517E-2</v>
      </c>
      <c r="E148" s="4">
        <f t="shared" si="2"/>
        <v>-2.1180122189173922E-2</v>
      </c>
      <c r="F148" s="4">
        <v>3.7513822605272249E-3</v>
      </c>
      <c r="G148">
        <v>146</v>
      </c>
    </row>
    <row r="149" spans="1:7" x14ac:dyDescent="0.25">
      <c r="A149" s="1">
        <v>45751</v>
      </c>
      <c r="B149" s="4">
        <f>IFERROR(BTCUSD[[#This Row],[Close]]/BTCUSD!B148-1,"")</f>
        <v>-4.1135454860781295E-2</v>
      </c>
      <c r="C149" s="4">
        <f>IFERROR(XAUUSD[[#This Row],[Close]]/XAUUSD!B148-1, "")</f>
        <v>9.8290794116300262E-3</v>
      </c>
      <c r="D149" s="4">
        <f>IFERROR(AAPL_US[[#This Row],[Close]]/AAPL_US!B148-1,"")</f>
        <v>-7.2887445248289828E-2</v>
      </c>
      <c r="E149" s="4">
        <f t="shared" si="2"/>
        <v>-3.0275238268069323E-2</v>
      </c>
      <c r="F149" s="4">
        <v>4.110673737247072E-3</v>
      </c>
      <c r="G149">
        <v>147</v>
      </c>
    </row>
    <row r="150" spans="1:7" x14ac:dyDescent="0.25">
      <c r="A150" s="1">
        <v>45754</v>
      </c>
      <c r="B150" s="4">
        <f>IFERROR(BTCUSD[[#This Row],[Close]]/BTCUSD!B149-1,"")</f>
        <v>-1.4837294760505548E-2</v>
      </c>
      <c r="C150" s="4">
        <f>IFERROR(XAUUSD[[#This Row],[Close]]/XAUUSD!B149-1, "")</f>
        <v>1.232477108824237E-2</v>
      </c>
      <c r="D150" s="4">
        <f>IFERROR(AAPL_US[[#This Row],[Close]]/AAPL_US!B149-1,"")</f>
        <v>-3.673426053721196E-2</v>
      </c>
      <c r="E150" s="4">
        <f t="shared" si="2"/>
        <v>-1.0541558154018305E-2</v>
      </c>
      <c r="F150" s="4">
        <v>4.2169079739695966E-3</v>
      </c>
      <c r="G150">
        <v>148</v>
      </c>
    </row>
    <row r="151" spans="1:7" x14ac:dyDescent="0.25">
      <c r="A151" s="1">
        <v>45755</v>
      </c>
      <c r="B151" s="4">
        <f>IFERROR(BTCUSD[[#This Row],[Close]]/BTCUSD!B150-1,"")</f>
        <v>3.2204665344144567E-2</v>
      </c>
      <c r="C151" s="4">
        <f>IFERROR(XAUUSD[[#This Row],[Close]]/XAUUSD!B150-1, "")</f>
        <v>-2.8543756153396327E-3</v>
      </c>
      <c r="D151" s="4">
        <f>IFERROR(AAPL_US[[#This Row],[Close]]/AAPL_US!B150-1,"")</f>
        <v>-4.9818141739226385E-2</v>
      </c>
      <c r="E151" s="4">
        <f t="shared" si="2"/>
        <v>-6.425793164660399E-3</v>
      </c>
      <c r="F151" s="4">
        <v>4.3792723995810358E-3</v>
      </c>
      <c r="G151">
        <v>149</v>
      </c>
    </row>
    <row r="152" spans="1:7" x14ac:dyDescent="0.25">
      <c r="A152" s="1">
        <v>45756</v>
      </c>
      <c r="B152" s="4">
        <f>IFERROR(BTCUSD[[#This Row],[Close]]/BTCUSD!B151-1,"")</f>
        <v>-4.5106285059512974E-3</v>
      </c>
      <c r="C152" s="4">
        <f>IFERROR(XAUUSD[[#This Row],[Close]]/XAUUSD!B151-1, "")</f>
        <v>6.8087825428018167E-3</v>
      </c>
      <c r="D152" s="4">
        <f>IFERROR(AAPL_US[[#This Row],[Close]]/AAPL_US!B151-1,"")</f>
        <v>0.15328848161466202</v>
      </c>
      <c r="E152" s="4">
        <f t="shared" si="2"/>
        <v>4.7356868949733941E-2</v>
      </c>
      <c r="F152" s="4">
        <v>4.4548705548920209E-3</v>
      </c>
      <c r="G152">
        <v>150</v>
      </c>
    </row>
    <row r="153" spans="1:7" x14ac:dyDescent="0.25">
      <c r="A153" s="1">
        <v>45757</v>
      </c>
      <c r="B153" s="4">
        <f>IFERROR(BTCUSD[[#This Row],[Close]]/BTCUSD!B152-1,"")</f>
        <v>-2.4814723961109619E-2</v>
      </c>
      <c r="C153" s="4">
        <f>IFERROR(XAUUSD[[#This Row],[Close]]/XAUUSD!B152-1, "")</f>
        <v>-6.643140869348918E-3</v>
      </c>
      <c r="D153" s="4">
        <f>IFERROR(AAPL_US[[#This Row],[Close]]/AAPL_US!B152-1,"")</f>
        <v>-4.2393764143827006E-2</v>
      </c>
      <c r="E153" s="4">
        <f t="shared" si="2"/>
        <v>-2.2819802779220556E-2</v>
      </c>
      <c r="F153" s="4">
        <v>4.5372656765023112E-3</v>
      </c>
      <c r="G153">
        <v>151</v>
      </c>
    </row>
    <row r="154" spans="1:7" x14ac:dyDescent="0.25">
      <c r="A154" s="1">
        <v>45758</v>
      </c>
      <c r="B154" s="4">
        <f>IFERROR(BTCUSD[[#This Row],[Close]]/BTCUSD!B153-1,"")</f>
        <v>1.6063941331482257E-2</v>
      </c>
      <c r="C154" s="4">
        <f>IFERROR(XAUUSD[[#This Row],[Close]]/XAUUSD!B153-1, "")</f>
        <v>-2.5154627921797457E-2</v>
      </c>
      <c r="D154" s="4">
        <f>IFERROR(AAPL_US[[#This Row],[Close]]/AAPL_US!B153-1,"")</f>
        <v>4.0594475370234306E-2</v>
      </c>
      <c r="E154" s="4">
        <f t="shared" si="2"/>
        <v>6.9356738417959852E-3</v>
      </c>
      <c r="F154" s="4">
        <v>4.5878853706961559E-3</v>
      </c>
      <c r="G154">
        <v>152</v>
      </c>
    </row>
    <row r="155" spans="1:7" x14ac:dyDescent="0.25">
      <c r="A155" s="1">
        <v>45761</v>
      </c>
      <c r="B155" s="4">
        <f>IFERROR(BTCUSD[[#This Row],[Close]]/BTCUSD!B154-1,"")</f>
        <v>-5.7414844209358606E-2</v>
      </c>
      <c r="C155" s="4">
        <f>IFERROR(XAUUSD[[#This Row],[Close]]/XAUUSD!B154-1, "")</f>
        <v>-1.7504367858489633E-2</v>
      </c>
      <c r="D155" s="4">
        <f>IFERROR(AAPL_US[[#This Row],[Close]]/AAPL_US!B154-1,"")</f>
        <v>2.2053999495331933E-2</v>
      </c>
      <c r="E155" s="4">
        <f t="shared" si="2"/>
        <v>-1.7610000557603856E-2</v>
      </c>
      <c r="F155" s="4">
        <v>4.632177474237097E-3</v>
      </c>
      <c r="G155">
        <v>153</v>
      </c>
    </row>
    <row r="156" spans="1:7" x14ac:dyDescent="0.25">
      <c r="A156" s="1">
        <v>45762</v>
      </c>
      <c r="B156" s="4">
        <f>IFERROR(BTCUSD[[#This Row],[Close]]/BTCUSD!B155-1,"")</f>
        <v>-2.7479770888262478E-2</v>
      </c>
      <c r="C156" s="4">
        <f>IFERROR(XAUUSD[[#This Row],[Close]]/XAUUSD!B155-1, "")</f>
        <v>-1.340826317739463E-4</v>
      </c>
      <c r="D156" s="4">
        <f>IFERROR(AAPL_US[[#This Row],[Close]]/AAPL_US!B155-1,"")</f>
        <v>-1.8763578905788281E-3</v>
      </c>
      <c r="E156" s="4">
        <f t="shared" si="2"/>
        <v>-8.8604716863619707E-3</v>
      </c>
      <c r="F156" s="4">
        <v>4.6332173131286456E-3</v>
      </c>
      <c r="G156">
        <v>154</v>
      </c>
    </row>
    <row r="157" spans="1:7" x14ac:dyDescent="0.25">
      <c r="A157" s="1">
        <v>45763</v>
      </c>
      <c r="B157" s="4">
        <f>IFERROR(BTCUSD[[#This Row],[Close]]/BTCUSD!B156-1,"")</f>
        <v>8.1296759399921426E-2</v>
      </c>
      <c r="C157" s="4">
        <f>IFERROR(XAUUSD[[#This Row],[Close]]/XAUUSD!B156-1, "")</f>
        <v>3.3560354494968747E-2</v>
      </c>
      <c r="D157" s="4">
        <f>IFERROR(AAPL_US[[#This Row],[Close]]/AAPL_US!B156-1,"")</f>
        <v>-3.893341248639548E-2</v>
      </c>
      <c r="E157" s="4">
        <f t="shared" si="2"/>
        <v>2.613314587204528E-2</v>
      </c>
      <c r="F157" s="4">
        <v>4.8029393221502787E-3</v>
      </c>
      <c r="G157">
        <v>155</v>
      </c>
    </row>
    <row r="158" spans="1:7" x14ac:dyDescent="0.25">
      <c r="A158" s="1">
        <v>45764</v>
      </c>
      <c r="B158" s="4">
        <f>IFERROR(BTCUSD[[#This Row],[Close]]/BTCUSD!B157-1,"")</f>
        <v>-4.3294851689165692E-2</v>
      </c>
      <c r="C158" s="4">
        <f>IFERROR(XAUUSD[[#This Row],[Close]]/XAUUSD!B157-1, "")</f>
        <v>3.0057347856267125E-2</v>
      </c>
      <c r="D158" s="4">
        <f>IFERROR(AAPL_US[[#This Row],[Close]]/AAPL_US!B157-1,"")</f>
        <v>1.3949657692901463E-2</v>
      </c>
      <c r="E158" s="4">
        <f t="shared" si="2"/>
        <v>3.2193809436275806E-3</v>
      </c>
      <c r="F158" s="4">
        <v>5.0956743705468325E-3</v>
      </c>
      <c r="G158">
        <v>156</v>
      </c>
    </row>
    <row r="159" spans="1:7" x14ac:dyDescent="0.25">
      <c r="A159" s="1">
        <v>45768</v>
      </c>
      <c r="B159" s="4">
        <f>IFERROR(BTCUSD[[#This Row],[Close]]/BTCUSD!B158-1,"")</f>
        <v>5.2678283418452931E-2</v>
      </c>
      <c r="C159" s="4">
        <f>IFERROR(XAUUSD[[#This Row],[Close]]/XAUUSD!B158-1, "")</f>
        <v>1.7437622122398633E-2</v>
      </c>
      <c r="D159" s="4">
        <f>IFERROR(AAPL_US[[#This Row],[Close]]/AAPL_US!B158-1,"")</f>
        <v>-1.9392831759569518E-2</v>
      </c>
      <c r="E159" s="4">
        <f t="shared" si="2"/>
        <v>1.6960684346624476E-2</v>
      </c>
      <c r="F159" s="4">
        <v>5.174620514446694E-3</v>
      </c>
      <c r="G159">
        <v>157</v>
      </c>
    </row>
    <row r="160" spans="1:7" x14ac:dyDescent="0.25">
      <c r="A160" s="1">
        <v>45769</v>
      </c>
      <c r="B160" s="4">
        <f>IFERROR(BTCUSD[[#This Row],[Close]]/BTCUSD!B159-1,"")</f>
        <v>1.0158663539578949E-2</v>
      </c>
      <c r="C160" s="4">
        <f>IFERROR(XAUUSD[[#This Row],[Close]]/XAUUSD!B159-1, "")</f>
        <v>-6.2751858569226604E-3</v>
      </c>
      <c r="D160" s="4">
        <f>IFERROR(AAPL_US[[#This Row],[Close]]/AAPL_US!B159-1,"")</f>
        <v>3.406502381445442E-2</v>
      </c>
      <c r="E160" s="4">
        <f t="shared" si="2"/>
        <v>1.0757031863440946E-2</v>
      </c>
      <c r="F160" s="4">
        <v>5.3448107056722535E-3</v>
      </c>
      <c r="G160">
        <v>158</v>
      </c>
    </row>
    <row r="161" spans="1:7" x14ac:dyDescent="0.25">
      <c r="A161" s="1">
        <v>45770</v>
      </c>
      <c r="B161" s="4">
        <f>IFERROR(BTCUSD[[#This Row],[Close]]/BTCUSD!B160-1,"")</f>
        <v>-6.0126556131694375E-3</v>
      </c>
      <c r="C161" s="4">
        <f>IFERROR(XAUUSD[[#This Row],[Close]]/XAUUSD!B160-1, "")</f>
        <v>6.0298283398818597E-3</v>
      </c>
      <c r="D161" s="4">
        <f>IFERROR(AAPL_US[[#This Row],[Close]]/AAPL_US!B160-1,"")</f>
        <v>2.4331631120456443E-2</v>
      </c>
      <c r="E161" s="4">
        <f t="shared" si="2"/>
        <v>7.9076239881388458E-3</v>
      </c>
      <c r="F161" s="4">
        <v>5.3726994598165762E-3</v>
      </c>
      <c r="G161">
        <v>159</v>
      </c>
    </row>
    <row r="162" spans="1:7" x14ac:dyDescent="0.25">
      <c r="A162" s="1">
        <v>45771</v>
      </c>
      <c r="B162" s="4">
        <f>IFERROR(BTCUSD[[#This Row],[Close]]/BTCUSD!B161-1,"")</f>
        <v>3.549379600745306E-3</v>
      </c>
      <c r="C162" s="4">
        <f>IFERROR(XAUUSD[[#This Row],[Close]]/XAUUSD!B161-1, "")</f>
        <v>3.498072020222498E-2</v>
      </c>
      <c r="D162" s="4">
        <f>IFERROR(AAPL_US[[#This Row],[Close]]/AAPL_US!B161-1,"")</f>
        <v>1.842619745845564E-2</v>
      </c>
      <c r="E162" s="4">
        <f t="shared" si="2"/>
        <v>2.0584961198650276E-2</v>
      </c>
      <c r="F162" s="4">
        <v>5.466241652604409E-3</v>
      </c>
      <c r="G162">
        <v>160</v>
      </c>
    </row>
    <row r="163" spans="1:7" x14ac:dyDescent="0.25">
      <c r="A163" s="1">
        <v>45772</v>
      </c>
      <c r="B163" s="4">
        <f>IFERROR(BTCUSD[[#This Row],[Close]]/BTCUSD!B162-1,"")</f>
        <v>6.6180890489737632E-3</v>
      </c>
      <c r="C163" s="4">
        <f>IFERROR(XAUUSD[[#This Row],[Close]]/XAUUSD!B162-1, "")</f>
        <v>-4.6933119556812342E-3</v>
      </c>
      <c r="D163" s="4">
        <f>IFERROR(AAPL_US[[#This Row],[Close]]/AAPL_US!B162-1,"")</f>
        <v>4.367231367279345E-3</v>
      </c>
      <c r="E163" s="4">
        <f t="shared" si="2"/>
        <v>1.4182713426034387E-3</v>
      </c>
      <c r="F163" s="4">
        <v>5.526563746807267E-3</v>
      </c>
      <c r="G163">
        <v>161</v>
      </c>
    </row>
    <row r="164" spans="1:7" x14ac:dyDescent="0.25">
      <c r="A164" s="1">
        <v>45775</v>
      </c>
      <c r="B164" s="4">
        <f>IFERROR(BTCUSD[[#This Row],[Close]]/BTCUSD!B163-1,"")</f>
        <v>2.6029121865379201E-2</v>
      </c>
      <c r="C164" s="4">
        <f>IFERROR(XAUUSD[[#This Row],[Close]]/XAUUSD!B163-1, "")</f>
        <v>2.9164218533283881E-2</v>
      </c>
      <c r="D164" s="4">
        <f>IFERROR(AAPL_US[[#This Row],[Close]]/AAPL_US!B163-1,"")</f>
        <v>4.1093272171253137E-3</v>
      </c>
      <c r="E164" s="4">
        <f t="shared" si="2"/>
        <v>2.0707222138064908E-2</v>
      </c>
      <c r="F164" s="4">
        <v>5.8092336688001624E-3</v>
      </c>
      <c r="G164">
        <v>162</v>
      </c>
    </row>
    <row r="165" spans="1:7" x14ac:dyDescent="0.25">
      <c r="A165" s="1">
        <v>45776</v>
      </c>
      <c r="B165" s="4">
        <f>IFERROR(BTCUSD[[#This Row],[Close]]/BTCUSD!B164-1,"")</f>
        <v>6.5599351086792268E-2</v>
      </c>
      <c r="C165" s="4">
        <f>IFERROR(XAUUSD[[#This Row],[Close]]/XAUUSD!B164-1, "")</f>
        <v>-1.2628471223468107E-2</v>
      </c>
      <c r="D165" s="4">
        <f>IFERROR(AAPL_US[[#This Row],[Close]]/AAPL_US!B164-1,"")</f>
        <v>5.0918435328828338E-3</v>
      </c>
      <c r="E165" s="4">
        <f t="shared" si="2"/>
        <v>1.6155969896515288E-2</v>
      </c>
      <c r="F165" s="4">
        <v>5.8368775756707063E-3</v>
      </c>
      <c r="G165">
        <v>163</v>
      </c>
    </row>
    <row r="166" spans="1:7" x14ac:dyDescent="0.25">
      <c r="A166" s="1">
        <v>45777</v>
      </c>
      <c r="B166" s="4">
        <f>IFERROR(BTCUSD[[#This Row],[Close]]/BTCUSD!B165-1,"")</f>
        <v>5.4144599194496656E-3</v>
      </c>
      <c r="C166" s="4">
        <f>IFERROR(XAUUSD[[#This Row],[Close]]/XAUUSD!B165-1, "")</f>
        <v>-2.7455074589785688E-2</v>
      </c>
      <c r="D166" s="4">
        <f>IFERROR(AAPL_US[[#This Row],[Close]]/AAPL_US!B165-1,"")</f>
        <v>6.1076653567539996E-3</v>
      </c>
      <c r="E166" s="4">
        <f t="shared" si="2"/>
        <v>-7.525392253053177E-3</v>
      </c>
      <c r="F166" s="4">
        <v>6.0653617833962619E-3</v>
      </c>
      <c r="G166">
        <v>164</v>
      </c>
    </row>
    <row r="167" spans="1:7" x14ac:dyDescent="0.25">
      <c r="A167" s="1">
        <v>45778</v>
      </c>
      <c r="B167" s="4">
        <f>IFERROR(BTCUSD[[#This Row],[Close]]/BTCUSD!B166-1,"")</f>
        <v>-1.4094176474488407E-3</v>
      </c>
      <c r="C167" s="4">
        <f>IFERROR(XAUUSD[[#This Row],[Close]]/XAUUSD!B166-1, "")</f>
        <v>1.8631037639166292E-2</v>
      </c>
      <c r="D167" s="4">
        <f>IFERROR(AAPL_US[[#This Row],[Close]]/AAPL_US!B166-1,"")</f>
        <v>3.8588235294116924E-3</v>
      </c>
      <c r="E167" s="4">
        <f t="shared" si="2"/>
        <v>8.1872368202553728E-3</v>
      </c>
      <c r="F167" s="4">
        <v>6.0781885313663346E-3</v>
      </c>
      <c r="G167">
        <v>165</v>
      </c>
    </row>
    <row r="168" spans="1:7" x14ac:dyDescent="0.25">
      <c r="A168" s="1">
        <v>45779</v>
      </c>
      <c r="B168" s="4">
        <f>IFERROR(BTCUSD[[#This Row],[Close]]/BTCUSD!B167-1,"")</f>
        <v>2.0896960870403269E-2</v>
      </c>
      <c r="C168" s="4">
        <f>IFERROR(XAUUSD[[#This Row],[Close]]/XAUUSD!B167-1, "")</f>
        <v>-1.331802800039994E-2</v>
      </c>
      <c r="D168" s="4">
        <f>IFERROR(AAPL_US[[#This Row],[Close]]/AAPL_US!B167-1,"")</f>
        <v>-3.7361710106881718E-2</v>
      </c>
      <c r="E168" s="4">
        <f t="shared" si="2"/>
        <v>-1.0266635971103511E-2</v>
      </c>
      <c r="F168" s="4">
        <v>6.1140803624695865E-3</v>
      </c>
      <c r="G168">
        <v>166</v>
      </c>
    </row>
    <row r="169" spans="1:7" x14ac:dyDescent="0.25">
      <c r="A169" s="1">
        <v>45782</v>
      </c>
      <c r="B169" s="4">
        <f>IFERROR(BTCUSD[[#This Row],[Close]]/BTCUSD!B168-1,"")</f>
        <v>-8.3108333490674591E-3</v>
      </c>
      <c r="C169" s="4">
        <f>IFERROR(XAUUSD[[#This Row],[Close]]/XAUUSD!B168-1, "")</f>
        <v>1.1770098805289564E-2</v>
      </c>
      <c r="D169" s="4">
        <f>IFERROR(AAPL_US[[#This Row],[Close]]/AAPL_US!B168-1,"")</f>
        <v>-3.1458485512539602E-2</v>
      </c>
      <c r="E169" s="4">
        <f t="shared" si="2"/>
        <v>-7.2227561363662918E-3</v>
      </c>
      <c r="F169" s="4">
        <v>6.2975276163098285E-3</v>
      </c>
      <c r="G169">
        <v>167</v>
      </c>
    </row>
    <row r="170" spans="1:7" x14ac:dyDescent="0.25">
      <c r="A170" s="1">
        <v>45783</v>
      </c>
      <c r="B170" s="4">
        <f>IFERROR(BTCUSD[[#This Row],[Close]]/BTCUSD!B169-1,"")</f>
        <v>1.9610518599846305E-3</v>
      </c>
      <c r="C170" s="4">
        <f>IFERROR(XAUUSD[[#This Row],[Close]]/XAUUSD!B169-1, "")</f>
        <v>-7.9667811542563083E-3</v>
      </c>
      <c r="D170" s="4">
        <f>IFERROR(AAPL_US[[#This Row],[Close]]/AAPL_US!B169-1,"")</f>
        <v>-1.9106038513750923E-3</v>
      </c>
      <c r="E170" s="4">
        <f t="shared" si="2"/>
        <v>-3.1715780591196623E-3</v>
      </c>
      <c r="F170" s="4">
        <v>6.3805426037246262E-3</v>
      </c>
      <c r="G170">
        <v>168</v>
      </c>
    </row>
    <row r="171" spans="1:7" x14ac:dyDescent="0.25">
      <c r="A171" s="1">
        <v>45784</v>
      </c>
      <c r="B171" s="4">
        <f>IFERROR(BTCUSD[[#This Row],[Close]]/BTCUSD!B170-1,"")</f>
        <v>-3.4457094899525975E-3</v>
      </c>
      <c r="C171" s="4">
        <f>IFERROR(XAUUSD[[#This Row],[Close]]/XAUUSD!B170-1, "")</f>
        <v>-8.6954686795819303E-3</v>
      </c>
      <c r="D171" s="4">
        <f>IFERROR(AAPL_US[[#This Row],[Close]]/AAPL_US!B170-1,"")</f>
        <v>-1.1384816885799176E-2</v>
      </c>
      <c r="E171" s="4">
        <f t="shared" si="2"/>
        <v>-7.9273453845583042E-3</v>
      </c>
      <c r="F171" s="4">
        <v>6.3833730964785399E-3</v>
      </c>
      <c r="G171">
        <v>169</v>
      </c>
    </row>
    <row r="172" spans="1:7" x14ac:dyDescent="0.25">
      <c r="A172" s="1">
        <v>45785</v>
      </c>
      <c r="B172" s="4">
        <f>IFERROR(BTCUSD[[#This Row],[Close]]/BTCUSD!B171-1,"")</f>
        <v>2.1770104057093009E-2</v>
      </c>
      <c r="C172" s="4">
        <f>IFERROR(XAUUSD[[#This Row],[Close]]/XAUUSD!B171-1, "")</f>
        <v>-1.5037708307991782E-2</v>
      </c>
      <c r="D172" s="4">
        <f>IFERROR(AAPL_US[[#This Row],[Close]]/AAPL_US!B171-1,"")</f>
        <v>6.3184713375796786E-3</v>
      </c>
      <c r="E172" s="4">
        <f t="shared" si="2"/>
        <v>2.4114892952050932E-3</v>
      </c>
      <c r="F172" s="4">
        <v>6.4733876343070268E-3</v>
      </c>
      <c r="G172">
        <v>170</v>
      </c>
    </row>
    <row r="173" spans="1:7" x14ac:dyDescent="0.25">
      <c r="A173" s="1">
        <v>45786</v>
      </c>
      <c r="B173" s="4">
        <f>IFERROR(BTCUSD[[#This Row],[Close]]/BTCUSD!B172-1,"")</f>
        <v>4.9826240575936431E-3</v>
      </c>
      <c r="C173" s="4">
        <f>IFERROR(XAUUSD[[#This Row],[Close]]/XAUUSD!B172-1, "")</f>
        <v>-1.6301579215485251E-3</v>
      </c>
      <c r="D173" s="4">
        <f>IFERROR(AAPL_US[[#This Row],[Close]]/AAPL_US!B172-1,"")</f>
        <v>5.2660894222491539E-3</v>
      </c>
      <c r="E173" s="4">
        <f t="shared" si="2"/>
        <v>2.4225508753334289E-3</v>
      </c>
      <c r="F173" s="4">
        <v>6.5210850262896304E-3</v>
      </c>
      <c r="G173">
        <v>171</v>
      </c>
    </row>
    <row r="174" spans="1:7" x14ac:dyDescent="0.25">
      <c r="A174" s="1">
        <v>45789</v>
      </c>
      <c r="B174" s="4">
        <f>IFERROR(BTCUSD[[#This Row],[Close]]/BTCUSD!B173-1,"")</f>
        <v>-2.3438193113380246E-2</v>
      </c>
      <c r="C174" s="4">
        <f>IFERROR(XAUUSD[[#This Row],[Close]]/XAUUSD!B173-1, "")</f>
        <v>3.1000380372765202E-2</v>
      </c>
      <c r="D174" s="4">
        <f>IFERROR(AAPL_US[[#This Row],[Close]]/AAPL_US!B173-1,"")</f>
        <v>6.1753891099581848E-2</v>
      </c>
      <c r="E174" s="4">
        <f t="shared" si="2"/>
        <v>2.3894861544966561E-2</v>
      </c>
      <c r="F174" s="4">
        <v>6.5403986749591808E-3</v>
      </c>
      <c r="G174">
        <v>172</v>
      </c>
    </row>
    <row r="175" spans="1:7" x14ac:dyDescent="0.25">
      <c r="A175" s="1">
        <v>45790</v>
      </c>
      <c r="B175" s="4">
        <f>IFERROR(BTCUSD[[#This Row],[Close]]/BTCUSD!B174-1,"")</f>
        <v>1.700755727109815E-4</v>
      </c>
      <c r="C175" s="4">
        <f>IFERROR(XAUUSD[[#This Row],[Close]]/XAUUSD!B174-1, "")</f>
        <v>2.9349878446211175E-2</v>
      </c>
      <c r="D175" s="4">
        <f>IFERROR(AAPL_US[[#This Row],[Close]]/AAPL_US!B174-1,"")</f>
        <v>1.0152284263959421E-2</v>
      </c>
      <c r="E175" s="4">
        <f t="shared" si="2"/>
        <v>1.4836659329485592E-2</v>
      </c>
      <c r="F175" s="4">
        <v>6.765798856789418E-3</v>
      </c>
      <c r="G175">
        <v>173</v>
      </c>
    </row>
    <row r="176" spans="1:7" x14ac:dyDescent="0.25">
      <c r="A176" s="1">
        <v>45791</v>
      </c>
      <c r="B176" s="4">
        <f>IFERROR(BTCUSD[[#This Row],[Close]]/BTCUSD!B175-1,"")</f>
        <v>2.5785832050942314E-2</v>
      </c>
      <c r="C176" s="4">
        <f>IFERROR(XAUUSD[[#This Row],[Close]]/XAUUSD!B175-1, "")</f>
        <v>-1.9605072025619341E-2</v>
      </c>
      <c r="D176" s="4">
        <f>IFERROR(AAPL_US[[#This Row],[Close]]/AAPL_US!B175-1,"")</f>
        <v>-2.8178274550321181E-3</v>
      </c>
      <c r="E176" s="4">
        <f t="shared" si="2"/>
        <v>-9.5162743147467774E-4</v>
      </c>
      <c r="F176" s="4">
        <v>6.8317182810614819E-3</v>
      </c>
      <c r="G176">
        <v>174</v>
      </c>
    </row>
    <row r="177" spans="1:7" x14ac:dyDescent="0.25">
      <c r="A177" s="1">
        <v>45792</v>
      </c>
      <c r="B177" s="4">
        <f>IFERROR(BTCUSD[[#This Row],[Close]]/BTCUSD!B176-1,"")</f>
        <v>5.8243660247546014E-2</v>
      </c>
      <c r="C177" s="4">
        <f>IFERROR(XAUUSD[[#This Row],[Close]]/XAUUSD!B176-1, "")</f>
        <v>-1.752868566808885E-2</v>
      </c>
      <c r="D177" s="4">
        <f>IFERROR(AAPL_US[[#This Row],[Close]]/AAPL_US!B176-1,"")</f>
        <v>-4.1444920642397243E-3</v>
      </c>
      <c r="E177" s="4">
        <f t="shared" si="2"/>
        <v>9.2182761877563461E-3</v>
      </c>
      <c r="F177" s="4">
        <v>6.8357544543049655E-3</v>
      </c>
      <c r="G177">
        <v>175</v>
      </c>
    </row>
    <row r="178" spans="1:7" x14ac:dyDescent="0.25">
      <c r="A178" s="1">
        <v>45793</v>
      </c>
      <c r="B178" s="4">
        <f>IFERROR(BTCUSD[[#This Row],[Close]]/BTCUSD!B177-1,"")</f>
        <v>3.9502617291637954E-3</v>
      </c>
      <c r="C178" s="4">
        <f>IFERROR(XAUUSD[[#This Row],[Close]]/XAUUSD!B177-1, "")</f>
        <v>7.0896775384130528E-3</v>
      </c>
      <c r="D178" s="4">
        <f>IFERROR(AAPL_US[[#This Row],[Close]]/AAPL_US!B177-1,"")</f>
        <v>-8.9855757862378205E-4</v>
      </c>
      <c r="E178" s="4">
        <f t="shared" si="2"/>
        <v>3.7513822605272249E-3</v>
      </c>
      <c r="F178" s="4">
        <v>6.8480077941158292E-3</v>
      </c>
      <c r="G178">
        <v>176</v>
      </c>
    </row>
    <row r="179" spans="1:7" x14ac:dyDescent="0.25">
      <c r="A179" s="1">
        <v>45796</v>
      </c>
      <c r="B179" s="4">
        <f>IFERROR(BTCUSD[[#This Row],[Close]]/BTCUSD!B178-1,"")</f>
        <v>-6.8033803690494832E-3</v>
      </c>
      <c r="C179" s="4">
        <f>IFERROR(XAUUSD[[#This Row],[Close]]/XAUUSD!B178-1, "")</f>
        <v>-2.7945790633368883E-2</v>
      </c>
      <c r="D179" s="4">
        <f>IFERROR(AAPL_US[[#This Row],[Close]]/AAPL_US!B178-1,"")</f>
        <v>-1.1739089273880454E-2</v>
      </c>
      <c r="E179" s="4">
        <f t="shared" si="2"/>
        <v>-1.6741057146226535E-2</v>
      </c>
      <c r="F179" s="4">
        <v>6.9259357500024866E-3</v>
      </c>
      <c r="G179">
        <v>177</v>
      </c>
    </row>
    <row r="180" spans="1:7" x14ac:dyDescent="0.25">
      <c r="A180" s="1">
        <v>45797</v>
      </c>
      <c r="B180" s="4">
        <f>IFERROR(BTCUSD[[#This Row],[Close]]/BTCUSD!B179-1,"")</f>
        <v>1.8149528697722461E-2</v>
      </c>
      <c r="C180" s="4">
        <f>IFERROR(XAUUSD[[#This Row],[Close]]/XAUUSD!B179-1, "")</f>
        <v>4.4222422406026141E-3</v>
      </c>
      <c r="D180" s="4">
        <f>IFERROR(AAPL_US[[#This Row],[Close]]/AAPL_US!B179-1,"")</f>
        <v>-9.196283168885877E-3</v>
      </c>
      <c r="E180" s="4">
        <f t="shared" si="2"/>
        <v>4.4548705548920209E-3</v>
      </c>
      <c r="F180" s="4">
        <v>6.9356738417959852E-3</v>
      </c>
      <c r="G180">
        <v>178</v>
      </c>
    </row>
    <row r="181" spans="1:7" x14ac:dyDescent="0.25">
      <c r="A181" s="1">
        <v>45798</v>
      </c>
      <c r="B181" s="4">
        <f>IFERROR(BTCUSD[[#This Row],[Close]]/BTCUSD!B180-1,"")</f>
        <v>-6.9578884821068776E-3</v>
      </c>
      <c r="C181" s="4">
        <f>IFERROR(XAUUSD[[#This Row],[Close]]/XAUUSD!B180-1, "")</f>
        <v>-2.2366143882346479E-2</v>
      </c>
      <c r="D181" s="4">
        <f>IFERROR(AAPL_US[[#This Row],[Close]]/AAPL_US!B180-1,"")</f>
        <v>-2.3059073769699401E-2</v>
      </c>
      <c r="E181" s="4">
        <f t="shared" si="2"/>
        <v>-1.7951546228480476E-2</v>
      </c>
      <c r="F181" s="4">
        <v>7.2564904422505183E-3</v>
      </c>
      <c r="G181">
        <v>179</v>
      </c>
    </row>
    <row r="182" spans="1:7" x14ac:dyDescent="0.25">
      <c r="A182" s="1">
        <v>45799</v>
      </c>
      <c r="B182" s="4">
        <f>IFERROR(BTCUSD[[#This Row],[Close]]/BTCUSD!B181-1,"")</f>
        <v>-3.1655342804199904E-3</v>
      </c>
      <c r="C182" s="4">
        <f>IFERROR(XAUUSD[[#This Row],[Close]]/XAUUSD!B181-1, "")</f>
        <v>1.9606423857524424E-2</v>
      </c>
      <c r="D182" s="4">
        <f>IFERROR(AAPL_US[[#This Row],[Close]]/AAPL_US!B181-1,"")</f>
        <v>-3.6122519669453679E-3</v>
      </c>
      <c r="E182" s="4">
        <f t="shared" si="2"/>
        <v>5.8092336688001624E-3</v>
      </c>
      <c r="F182" s="4">
        <v>7.4619461792717161E-3</v>
      </c>
      <c r="G182">
        <v>180</v>
      </c>
    </row>
    <row r="183" spans="1:7" x14ac:dyDescent="0.25">
      <c r="A183" s="1">
        <v>45800</v>
      </c>
      <c r="B183" s="4">
        <f>IFERROR(BTCUSD[[#This Row],[Close]]/BTCUSD!B182-1,"")</f>
        <v>6.1575400821005655E-3</v>
      </c>
      <c r="C183" s="4">
        <f>IFERROR(XAUUSD[[#This Row],[Close]]/XAUUSD!B182-1, "")</f>
        <v>-1.4621137528820882E-2</v>
      </c>
      <c r="D183" s="4">
        <f>IFERROR(AAPL_US[[#This Row],[Close]]/AAPL_US!B182-1,"")</f>
        <v>-3.0244338498212175E-2</v>
      </c>
      <c r="E183" s="4">
        <f t="shared" si="2"/>
        <v>-1.3074494536361836E-2</v>
      </c>
      <c r="F183" s="4">
        <v>7.4710750097167324E-3</v>
      </c>
      <c r="G183">
        <v>181</v>
      </c>
    </row>
    <row r="184" spans="1:7" x14ac:dyDescent="0.25">
      <c r="A184" s="1">
        <v>45804</v>
      </c>
      <c r="B184" s="4">
        <f>IFERROR(BTCUSD[[#This Row],[Close]]/BTCUSD!B183-1,"")</f>
        <v>1.4914745390862461E-2</v>
      </c>
      <c r="C184" s="4">
        <f>IFERROR(XAUUSD[[#This Row],[Close]]/XAUUSD!B183-1, "")</f>
        <v>1.168221371606859E-2</v>
      </c>
      <c r="D184" s="4">
        <f>IFERROR(AAPL_US[[#This Row],[Close]]/AAPL_US!B183-1,"")</f>
        <v>2.5298304911148595E-2</v>
      </c>
      <c r="E184" s="4">
        <f t="shared" si="2"/>
        <v>1.6736800577030753E-2</v>
      </c>
      <c r="F184" s="4">
        <v>7.5307818351299507E-3</v>
      </c>
      <c r="G184">
        <v>182</v>
      </c>
    </row>
    <row r="185" spans="1:7" x14ac:dyDescent="0.25">
      <c r="A185" s="1">
        <v>45805</v>
      </c>
      <c r="B185" s="4">
        <f>IFERROR(BTCUSD[[#This Row],[Close]]/BTCUSD!B184-1,"")</f>
        <v>1.0855755920890386E-2</v>
      </c>
      <c r="C185" s="4">
        <f>IFERROR(XAUUSD[[#This Row],[Close]]/XAUUSD!B184-1, "")</f>
        <v>1.864847333621289E-2</v>
      </c>
      <c r="D185" s="4">
        <f>IFERROR(AAPL_US[[#This Row],[Close]]/AAPL_US!B184-1,"")</f>
        <v>1.0488986564105574E-3</v>
      </c>
      <c r="E185" s="4">
        <f t="shared" si="2"/>
        <v>1.1030785707675439E-2</v>
      </c>
      <c r="F185" s="4">
        <v>7.5589808632699268E-3</v>
      </c>
      <c r="G185">
        <v>183</v>
      </c>
    </row>
    <row r="186" spans="1:7" x14ac:dyDescent="0.25">
      <c r="A186" s="1">
        <v>45806</v>
      </c>
      <c r="B186" s="4">
        <f>IFERROR(BTCUSD[[#This Row],[Close]]/BTCUSD!B185-1,"")</f>
        <v>1.7229574466089526E-2</v>
      </c>
      <c r="C186" s="4">
        <f>IFERROR(XAUUSD[[#This Row],[Close]]/XAUUSD!B185-1, "")</f>
        <v>7.7340778149443956E-3</v>
      </c>
      <c r="D186" s="4">
        <f>IFERROR(AAPL_US[[#This Row],[Close]]/AAPL_US!B185-1,"")</f>
        <v>-2.3450753417822989E-3</v>
      </c>
      <c r="E186" s="4">
        <f t="shared" si="2"/>
        <v>7.5589808632699268E-3</v>
      </c>
      <c r="F186" s="4">
        <v>7.6042062248149796E-3</v>
      </c>
      <c r="G186">
        <v>184</v>
      </c>
    </row>
    <row r="187" spans="1:7" x14ac:dyDescent="0.25">
      <c r="A187" s="1">
        <v>45807</v>
      </c>
      <c r="B187" s="4">
        <f>IFERROR(BTCUSD[[#This Row],[Close]]/BTCUSD!B186-1,"")</f>
        <v>2.2239433502987405E-2</v>
      </c>
      <c r="C187" s="4">
        <f>IFERROR(XAUUSD[[#This Row],[Close]]/XAUUSD!B186-1, "")</f>
        <v>-6.2390097212126072E-3</v>
      </c>
      <c r="D187" s="4">
        <f>IFERROR(AAPL_US[[#This Row],[Close]]/AAPL_US!B186-1,"")</f>
        <v>4.5011252813202951E-3</v>
      </c>
      <c r="E187" s="4">
        <f t="shared" si="2"/>
        <v>5.526563746807267E-3</v>
      </c>
      <c r="F187" s="4">
        <v>7.6634243643548322E-3</v>
      </c>
      <c r="G187">
        <v>185</v>
      </c>
    </row>
    <row r="188" spans="1:7" x14ac:dyDescent="0.25">
      <c r="A188" s="1">
        <v>45810</v>
      </c>
      <c r="B188" s="4">
        <f>IFERROR(BTCUSD[[#This Row],[Close]]/BTCUSD!B187-1,"")</f>
        <v>-1.9590864812209063E-2</v>
      </c>
      <c r="C188" s="4">
        <f>IFERROR(XAUUSD[[#This Row],[Close]]/XAUUSD!B187-1, "")</f>
        <v>2.0081979030243557E-2</v>
      </c>
      <c r="D188" s="4">
        <f>IFERROR(AAPL_US[[#This Row],[Close]]/AAPL_US!B187-1,"")</f>
        <v>4.2320139407516777E-3</v>
      </c>
      <c r="E188" s="4">
        <f t="shared" si="2"/>
        <v>3.4251363506602088E-3</v>
      </c>
      <c r="F188" s="4">
        <v>7.6713859256547839E-3</v>
      </c>
      <c r="G188">
        <v>186</v>
      </c>
    </row>
    <row r="189" spans="1:7" x14ac:dyDescent="0.25">
      <c r="A189" s="1">
        <v>45811</v>
      </c>
      <c r="B189" s="4">
        <f>IFERROR(BTCUSD[[#This Row],[Close]]/BTCUSD!B188-1,"")</f>
        <v>5.7775815117391272E-3</v>
      </c>
      <c r="C189" s="4">
        <f>IFERROR(XAUUSD[[#This Row],[Close]]/XAUUSD!B188-1, "")</f>
        <v>-5.5520677435575427E-3</v>
      </c>
      <c r="D189" s="4">
        <f>IFERROR(AAPL_US[[#This Row],[Close]]/AAPL_US!B188-1,"")</f>
        <v>7.7838373822509688E-3</v>
      </c>
      <c r="E189" s="4">
        <f t="shared" si="2"/>
        <v>1.8475985707740118E-3</v>
      </c>
      <c r="F189" s="4">
        <v>7.9076239881388458E-3</v>
      </c>
      <c r="G189">
        <v>187</v>
      </c>
    </row>
    <row r="190" spans="1:7" x14ac:dyDescent="0.25">
      <c r="A190" s="1">
        <v>45812</v>
      </c>
      <c r="B190" s="4">
        <f>IFERROR(BTCUSD[[#This Row],[Close]]/BTCUSD!B189-1,"")</f>
        <v>-4.1436464088397962E-3</v>
      </c>
      <c r="C190" s="4">
        <f>IFERROR(XAUUSD[[#This Row],[Close]]/XAUUSD!B189-1, "")</f>
        <v>-1.2430249083701161E-2</v>
      </c>
      <c r="D190" s="4">
        <f>IFERROR(AAPL_US[[#This Row],[Close]]/AAPL_US!B189-1,"")</f>
        <v>-2.2138042996999729E-3</v>
      </c>
      <c r="E190" s="4">
        <f t="shared" si="2"/>
        <v>-6.8793348460423958E-3</v>
      </c>
      <c r="F190" s="4">
        <v>7.9297864172414474E-3</v>
      </c>
      <c r="G190">
        <v>188</v>
      </c>
    </row>
    <row r="191" spans="1:7" x14ac:dyDescent="0.25">
      <c r="A191" s="1">
        <v>45813</v>
      </c>
      <c r="B191" s="4">
        <f>IFERROR(BTCUSD[[#This Row],[Close]]/BTCUSD!B190-1,"")</f>
        <v>-1.2207107494190406E-2</v>
      </c>
      <c r="C191" s="4">
        <f>IFERROR(XAUUSD[[#This Row],[Close]]/XAUUSD!B190-1, "")</f>
        <v>-3.9930863254971083E-3</v>
      </c>
      <c r="D191" s="4">
        <f>IFERROR(AAPL_US[[#This Row],[Close]]/AAPL_US!B190-1,"")</f>
        <v>-1.0797751701015712E-2</v>
      </c>
      <c r="E191" s="4">
        <f t="shared" si="2"/>
        <v>-8.498692288760679E-3</v>
      </c>
      <c r="F191" s="4">
        <v>8.061208127512421E-3</v>
      </c>
      <c r="G191">
        <v>189</v>
      </c>
    </row>
    <row r="192" spans="1:7" x14ac:dyDescent="0.25">
      <c r="A192" s="1">
        <v>45814</v>
      </c>
      <c r="B192" s="4">
        <f>IFERROR(BTCUSD[[#This Row],[Close]]/BTCUSD!B191-1,"")</f>
        <v>-1.042383440888206E-2</v>
      </c>
      <c r="C192" s="4">
        <f>IFERROR(XAUUSD[[#This Row],[Close]]/XAUUSD!B191-1, "")</f>
        <v>9.1847210287372416E-3</v>
      </c>
      <c r="D192" s="4">
        <f>IFERROR(AAPL_US[[#This Row],[Close]]/AAPL_US!B191-1,"")</f>
        <v>1.6398345212580434E-2</v>
      </c>
      <c r="E192" s="4">
        <f t="shared" si="2"/>
        <v>5.466241652604409E-3</v>
      </c>
      <c r="F192" s="4">
        <v>8.0782746132359359E-3</v>
      </c>
      <c r="G192">
        <v>190</v>
      </c>
    </row>
    <row r="193" spans="1:7" x14ac:dyDescent="0.25">
      <c r="A193" s="1">
        <v>45817</v>
      </c>
      <c r="B193" s="4">
        <f>IFERROR(BTCUSD[[#This Row],[Close]]/BTCUSD!B192-1,"")</f>
        <v>-1.72616306931902E-2</v>
      </c>
      <c r="C193" s="4">
        <f>IFERROR(XAUUSD[[#This Row],[Close]]/XAUUSD!B192-1, "")</f>
        <v>-6.8797246301676163E-3</v>
      </c>
      <c r="D193" s="4">
        <f>IFERROR(AAPL_US[[#This Row],[Close]]/AAPL_US!B192-1,"")</f>
        <v>-1.2112593173793651E-2</v>
      </c>
      <c r="E193" s="4">
        <f t="shared" si="2"/>
        <v>-1.1564157012162202E-2</v>
      </c>
      <c r="F193" s="4">
        <v>8.1872368202553728E-3</v>
      </c>
      <c r="G193">
        <v>191</v>
      </c>
    </row>
    <row r="194" spans="1:7" x14ac:dyDescent="0.25">
      <c r="A194" s="1">
        <v>45818</v>
      </c>
      <c r="B194" s="4">
        <f>IFERROR(BTCUSD[[#This Row],[Close]]/BTCUSD!B193-1,"")</f>
        <v>3.5187026696243962E-3</v>
      </c>
      <c r="C194" s="4">
        <f>IFERROR(XAUUSD[[#This Row],[Close]]/XAUUSD!B193-1, "")</f>
        <v>2.6321020851954202E-2</v>
      </c>
      <c r="D194" s="4">
        <f>IFERROR(AAPL_US[[#This Row],[Close]]/AAPL_US!B193-1,"")</f>
        <v>6.0560933234052872E-3</v>
      </c>
      <c r="E194" s="4">
        <f t="shared" si="2"/>
        <v>1.3400847138690587E-2</v>
      </c>
      <c r="F194" s="4">
        <v>8.3147034043325133E-3</v>
      </c>
      <c r="G194">
        <v>192</v>
      </c>
    </row>
    <row r="195" spans="1:7" x14ac:dyDescent="0.25">
      <c r="A195" s="1">
        <v>45819</v>
      </c>
      <c r="B195" s="4">
        <f>IFERROR(BTCUSD[[#This Row],[Close]]/BTCUSD!B194-1,"")</f>
        <v>4.7926671240186014E-3</v>
      </c>
      <c r="C195" s="4">
        <f>IFERROR(XAUUSD[[#This Row],[Close]]/XAUUSD!B194-1, "")</f>
        <v>-8.330326884747552E-3</v>
      </c>
      <c r="D195" s="4">
        <f>IFERROR(AAPL_US[[#This Row],[Close]]/AAPL_US!B194-1,"")</f>
        <v>-1.9193763260472618E-2</v>
      </c>
      <c r="E195" s="4">
        <f t="shared" si="2"/>
        <v>-7.6524595948352257E-3</v>
      </c>
      <c r="F195" s="4">
        <v>8.3380589232375998E-3</v>
      </c>
      <c r="G195">
        <v>193</v>
      </c>
    </row>
    <row r="196" spans="1:7" x14ac:dyDescent="0.25">
      <c r="A196" s="1">
        <v>45820</v>
      </c>
      <c r="B196" s="4">
        <f>IFERROR(BTCUSD[[#This Row],[Close]]/BTCUSD!B195-1,"")</f>
        <v>-4.4758427765397846E-3</v>
      </c>
      <c r="C196" s="4">
        <f>IFERROR(XAUUSD[[#This Row],[Close]]/XAUUSD!B195-1, "")</f>
        <v>5.7388659440278378E-3</v>
      </c>
      <c r="D196" s="4">
        <f>IFERROR(AAPL_US[[#This Row],[Close]]/AAPL_US!B195-1,"")</f>
        <v>2.1128886205854513E-3</v>
      </c>
      <c r="E196" s="4">
        <f t="shared" ref="E196:E250" si="3">SUMPRODUCT(B196:D196,$J$2:$L$2)</f>
        <v>1.5866601308248355E-3</v>
      </c>
      <c r="F196" s="4">
        <v>8.5248182866683783E-3</v>
      </c>
      <c r="G196">
        <v>194</v>
      </c>
    </row>
    <row r="197" spans="1:7" x14ac:dyDescent="0.25">
      <c r="A197" s="1">
        <v>45821</v>
      </c>
      <c r="B197" s="4">
        <f>IFERROR(BTCUSD[[#This Row],[Close]]/BTCUSD!B196-1,"")</f>
        <v>-3.2043283198232131E-2</v>
      </c>
      <c r="C197" s="4">
        <f>IFERROR(XAUUSD[[#This Row],[Close]]/XAUUSD!B196-1, "")</f>
        <v>-5.8929135305741953E-3</v>
      </c>
      <c r="D197" s="4">
        <f>IFERROR(AAPL_US[[#This Row],[Close]]/AAPL_US!B196-1,"")</f>
        <v>-1.3805220883534086E-2</v>
      </c>
      <c r="E197" s="4">
        <f t="shared" si="3"/>
        <v>-1.6111716636759543E-2</v>
      </c>
      <c r="F197" s="4">
        <v>8.7014809813878782E-3</v>
      </c>
      <c r="G197">
        <v>195</v>
      </c>
    </row>
    <row r="198" spans="1:7" x14ac:dyDescent="0.25">
      <c r="A198" s="1">
        <v>45824</v>
      </c>
      <c r="B198" s="4">
        <f>IFERROR(BTCUSD[[#This Row],[Close]]/BTCUSD!B197-1,"")</f>
        <v>2.6412383510957538E-2</v>
      </c>
      <c r="C198" s="4">
        <f>IFERROR(XAUUSD[[#This Row],[Close]]/XAUUSD!B197-1, "")</f>
        <v>-1.2045084436384967E-2</v>
      </c>
      <c r="D198" s="4">
        <f>IFERROR(AAPL_US[[#This Row],[Close]]/AAPL_US!B197-1,"")</f>
        <v>1.0027996945787709E-2</v>
      </c>
      <c r="E198" s="4">
        <f t="shared" si="3"/>
        <v>6.1140803624695865E-3</v>
      </c>
      <c r="F198" s="4">
        <v>8.7892583727834823E-3</v>
      </c>
      <c r="G198">
        <v>196</v>
      </c>
    </row>
    <row r="199" spans="1:7" x14ac:dyDescent="0.25">
      <c r="A199" s="1">
        <v>45825</v>
      </c>
      <c r="B199" s="4">
        <f>IFERROR(BTCUSD[[#This Row],[Close]]/BTCUSD!B198-1,"")</f>
        <v>5.4111578765711377E-2</v>
      </c>
      <c r="C199" s="4">
        <f>IFERROR(XAUUSD[[#This Row],[Close]]/XAUUSD!B198-1, "")</f>
        <v>3.9940406377785287E-3</v>
      </c>
      <c r="D199" s="4">
        <f>IFERROR(AAPL_US[[#This Row],[Close]]/AAPL_US!B198-1,"")</f>
        <v>-1.4010684406813856E-2</v>
      </c>
      <c r="E199" s="4">
        <f t="shared" si="3"/>
        <v>1.3627884562780666E-2</v>
      </c>
      <c r="F199" s="4">
        <v>9.0339118250510678E-3</v>
      </c>
      <c r="G199">
        <v>197</v>
      </c>
    </row>
    <row r="200" spans="1:7" x14ac:dyDescent="0.25">
      <c r="A200" s="1">
        <v>45826</v>
      </c>
      <c r="B200" s="4">
        <f>IFERROR(BTCUSD[[#This Row],[Close]]/BTCUSD!B199-1,"")</f>
        <v>-2.6376344966205778E-4</v>
      </c>
      <c r="C200" s="4">
        <f>IFERROR(XAUUSD[[#This Row],[Close]]/XAUUSD!B199-1, "")</f>
        <v>-7.336878488963805E-4</v>
      </c>
      <c r="D200" s="4">
        <f>IFERROR(AAPL_US[[#This Row],[Close]]/AAPL_US!B199-1,"")</f>
        <v>4.8047434062565841E-3</v>
      </c>
      <c r="E200" s="4">
        <f t="shared" si="3"/>
        <v>1.0688188474198056E-3</v>
      </c>
      <c r="F200" s="4">
        <v>9.142464674975103E-3</v>
      </c>
      <c r="G200">
        <v>198</v>
      </c>
    </row>
    <row r="201" spans="1:7" x14ac:dyDescent="0.25">
      <c r="A201" s="1">
        <v>45828</v>
      </c>
      <c r="B201" s="4">
        <f>IFERROR(BTCUSD[[#This Row],[Close]]/BTCUSD!B200-1,"")</f>
        <v>-1.2436543605232941E-2</v>
      </c>
      <c r="C201" s="4">
        <f>IFERROR(XAUUSD[[#This Row],[Close]]/XAUUSD!B200-1, "")</f>
        <v>9.5840636730886164E-3</v>
      </c>
      <c r="D201" s="4">
        <f>IFERROR(AAPL_US[[#This Row],[Close]]/AAPL_US!B200-1,"")</f>
        <v>2.248448468816755E-2</v>
      </c>
      <c r="E201" s="4">
        <f t="shared" si="3"/>
        <v>6.8480077941158292E-3</v>
      </c>
      <c r="F201" s="4">
        <v>9.2182761877563461E-3</v>
      </c>
      <c r="G201">
        <v>199</v>
      </c>
    </row>
    <row r="202" spans="1:7" x14ac:dyDescent="0.25">
      <c r="A202" s="1">
        <v>45831</v>
      </c>
      <c r="B202" s="4">
        <f>IFERROR(BTCUSD[[#This Row],[Close]]/BTCUSD!B201-1,"")</f>
        <v>-2.3767629961953363E-2</v>
      </c>
      <c r="C202" s="4">
        <f>IFERROR(XAUUSD[[#This Row],[Close]]/XAUUSD!B201-1, "")</f>
        <v>9.1816129296662385E-3</v>
      </c>
      <c r="D202" s="4">
        <f>IFERROR(AAPL_US[[#This Row],[Close]]/AAPL_US!B201-1,"")</f>
        <v>2.4875621890547706E-3</v>
      </c>
      <c r="E202" s="4">
        <f t="shared" si="3"/>
        <v>-2.7113751600030818E-3</v>
      </c>
      <c r="F202" s="4">
        <v>9.3152081724358626E-3</v>
      </c>
      <c r="G202">
        <v>200</v>
      </c>
    </row>
    <row r="203" spans="1:7" x14ac:dyDescent="0.25">
      <c r="A203" s="1">
        <v>45832</v>
      </c>
      <c r="B203" s="4">
        <f>IFERROR(BTCUSD[[#This Row],[Close]]/BTCUSD!B202-1,"")</f>
        <v>-6.8226212831812294E-3</v>
      </c>
      <c r="C203" s="4">
        <f>IFERROR(XAUUSD[[#This Row],[Close]]/XAUUSD!B202-1, "")</f>
        <v>1.377780665587669E-2</v>
      </c>
      <c r="D203" s="4">
        <f>IFERROR(AAPL_US[[#This Row],[Close]]/AAPL_US!B202-1,"")</f>
        <v>-5.9553349875930417E-3</v>
      </c>
      <c r="E203" s="4">
        <f t="shared" si="3"/>
        <v>1.6777357811183951E-3</v>
      </c>
      <c r="F203" s="4">
        <v>9.5586221318852294E-3</v>
      </c>
      <c r="G203">
        <v>201</v>
      </c>
    </row>
    <row r="204" spans="1:7" x14ac:dyDescent="0.25">
      <c r="A204" s="1">
        <v>45833</v>
      </c>
      <c r="B204" s="4">
        <f>IFERROR(BTCUSD[[#This Row],[Close]]/BTCUSD!B203-1,"")</f>
        <v>3.1535041045910539E-2</v>
      </c>
      <c r="C204" s="4">
        <f>IFERROR(XAUUSD[[#This Row],[Close]]/XAUUSD!B203-1, "")</f>
        <v>-1.3777009960583175E-2</v>
      </c>
      <c r="D204" s="4">
        <f>IFERROR(AAPL_US[[#This Row],[Close]]/AAPL_US!B203-1,"")</f>
        <v>6.2905641537693846E-3</v>
      </c>
      <c r="E204" s="4">
        <f t="shared" si="3"/>
        <v>5.8368775756707063E-3</v>
      </c>
      <c r="F204" s="4">
        <v>1.0111903432811886E-2</v>
      </c>
      <c r="G204">
        <v>202</v>
      </c>
    </row>
    <row r="205" spans="1:7" x14ac:dyDescent="0.25">
      <c r="A205" s="1">
        <v>45834</v>
      </c>
      <c r="B205" s="4">
        <f>IFERROR(BTCUSD[[#This Row],[Close]]/BTCUSD!B204-1,"")</f>
        <v>-3.6733077270257097E-2</v>
      </c>
      <c r="C205" s="4">
        <f>IFERROR(XAUUSD[[#This Row],[Close]]/XAUUSD!B204-1, "")</f>
        <v>1.0014061041463407E-3</v>
      </c>
      <c r="D205" s="4">
        <f>IFERROR(AAPL_US[[#This Row],[Close]]/AAPL_US!B204-1,"")</f>
        <v>-2.7783290335383626E-3</v>
      </c>
      <c r="E205" s="4">
        <f t="shared" si="3"/>
        <v>-1.14528594494801E-2</v>
      </c>
      <c r="F205" s="4">
        <v>1.0286769060116007E-2</v>
      </c>
      <c r="G205">
        <v>203</v>
      </c>
    </row>
    <row r="206" spans="1:7" x14ac:dyDescent="0.25">
      <c r="A206" s="1">
        <v>45835</v>
      </c>
      <c r="B206" s="4">
        <f>IFERROR(BTCUSD[[#This Row],[Close]]/BTCUSD!B205-1,"")</f>
        <v>5.0392526224194434E-3</v>
      </c>
      <c r="C206" s="4">
        <f>IFERROR(XAUUSD[[#This Row],[Close]]/XAUUSD!B205-1, "")</f>
        <v>-5.6719087064684981E-3</v>
      </c>
      <c r="D206" s="4">
        <f>IFERROR(AAPL_US[[#This Row],[Close]]/AAPL_US!B205-1,"")</f>
        <v>3.9800995024874553E-4</v>
      </c>
      <c r="E206" s="4">
        <f t="shared" si="3"/>
        <v>-6.3758471078694261E-4</v>
      </c>
      <c r="F206" s="4">
        <v>1.0398304343632514E-2</v>
      </c>
      <c r="G206">
        <v>204</v>
      </c>
    </row>
    <row r="207" spans="1:7" x14ac:dyDescent="0.25">
      <c r="A207" s="1">
        <v>45838</v>
      </c>
      <c r="B207" s="4">
        <f>IFERROR(BTCUSD[[#This Row],[Close]]/BTCUSD!B206-1,"")</f>
        <v>-6.7645995471238285E-3</v>
      </c>
      <c r="C207" s="4">
        <f>IFERROR(XAUUSD[[#This Row],[Close]]/XAUUSD!B206-1, "")</f>
        <v>3.6059725589954184E-4</v>
      </c>
      <c r="D207" s="4">
        <f>IFERROR(AAPL_US[[#This Row],[Close]]/AAPL_US!B206-1,"")</f>
        <v>2.0340163119156429E-2</v>
      </c>
      <c r="E207" s="4">
        <f t="shared" si="3"/>
        <v>4.2169079739695966E-3</v>
      </c>
      <c r="F207" s="4">
        <v>1.0757031863440946E-2</v>
      </c>
      <c r="G207">
        <v>205</v>
      </c>
    </row>
    <row r="208" spans="1:7" x14ac:dyDescent="0.25">
      <c r="A208" s="1">
        <v>45839</v>
      </c>
      <c r="B208" s="4">
        <f>IFERROR(BTCUSD[[#This Row],[Close]]/BTCUSD!B207-1,"")</f>
        <v>-9.1766847071219626E-3</v>
      </c>
      <c r="C208" s="4">
        <f>IFERROR(XAUUSD[[#This Row],[Close]]/XAUUSD!B207-1, "")</f>
        <v>-1.5308733543482056E-3</v>
      </c>
      <c r="D208" s="4">
        <f>IFERROR(AAPL_US[[#This Row],[Close]]/AAPL_US!B207-1,"")</f>
        <v>1.2916118340888127E-2</v>
      </c>
      <c r="E208" s="4">
        <f t="shared" si="3"/>
        <v>5.0948074839056749E-4</v>
      </c>
      <c r="F208" s="4">
        <v>1.1030785707675439E-2</v>
      </c>
      <c r="G208">
        <v>206</v>
      </c>
    </row>
    <row r="209" spans="1:7" x14ac:dyDescent="0.25">
      <c r="A209" s="1">
        <v>45840</v>
      </c>
      <c r="B209" s="4">
        <f>IFERROR(BTCUSD[[#This Row],[Close]]/BTCUSD!B208-1,"")</f>
        <v>3.3933698773165322E-3</v>
      </c>
      <c r="C209" s="4">
        <f>IFERROR(XAUUSD[[#This Row],[Close]]/XAUUSD!B208-1, "")</f>
        <v>9.7757664988340487E-4</v>
      </c>
      <c r="D209" s="4">
        <f>IFERROR(AAPL_US[[#This Row],[Close]]/AAPL_US!B208-1,"")</f>
        <v>2.2230776633625382E-2</v>
      </c>
      <c r="E209" s="4">
        <f t="shared" si="3"/>
        <v>8.0782746132359359E-3</v>
      </c>
      <c r="F209" s="4">
        <v>1.1188132452251032E-2</v>
      </c>
      <c r="G209">
        <v>207</v>
      </c>
    </row>
    <row r="210" spans="1:7" x14ac:dyDescent="0.25">
      <c r="A210" s="1">
        <v>45841</v>
      </c>
      <c r="B210" s="4">
        <f>IFERROR(BTCUSD[[#This Row],[Close]]/BTCUSD!B209-1,"")</f>
        <v>2.2324353489806104E-2</v>
      </c>
      <c r="C210" s="4">
        <f>IFERROR(XAUUSD[[#This Row],[Close]]/XAUUSD!B209-1, "")</f>
        <v>-1.3274933914754983E-2</v>
      </c>
      <c r="D210" s="4">
        <f>IFERROR(AAPL_US[[#This Row],[Close]]/AAPL_US!B209-1,"")</f>
        <v>5.2250047072115446E-3</v>
      </c>
      <c r="E210" s="4">
        <f t="shared" si="3"/>
        <v>2.9548338932033004E-3</v>
      </c>
      <c r="F210" s="4">
        <v>1.1675019517135076E-2</v>
      </c>
      <c r="G210">
        <v>208</v>
      </c>
    </row>
    <row r="211" spans="1:7" x14ac:dyDescent="0.25">
      <c r="A211" s="1">
        <v>45845</v>
      </c>
      <c r="B211" s="4">
        <f>IFERROR(BTCUSD[[#This Row],[Close]]/BTCUSD!B210-1,"")</f>
        <v>1.4815512935300035E-2</v>
      </c>
      <c r="C211" s="4">
        <f>IFERROR(XAUUSD[[#This Row],[Close]]/XAUUSD!B210-1, "")</f>
        <v>2.4849317170247964E-3</v>
      </c>
      <c r="D211" s="4">
        <f>IFERROR(AAPL_US[[#This Row],[Close]]/AAPL_US!B210-1,"")</f>
        <v>-1.6857878716928232E-2</v>
      </c>
      <c r="E211" s="4">
        <f t="shared" si="3"/>
        <v>3.8126295232145981E-4</v>
      </c>
      <c r="F211" s="4">
        <v>1.1683529040256534E-2</v>
      </c>
      <c r="G211">
        <v>209</v>
      </c>
    </row>
    <row r="212" spans="1:7" x14ac:dyDescent="0.25">
      <c r="A212" s="1">
        <v>45846</v>
      </c>
      <c r="B212" s="4">
        <f>IFERROR(BTCUSD[[#This Row],[Close]]/BTCUSD!B211-1,"")</f>
        <v>-5.3028966260204591E-3</v>
      </c>
      <c r="C212" s="4">
        <f>IFERROR(XAUUSD[[#This Row],[Close]]/XAUUSD!B211-1, "")</f>
        <v>-1.3174103733312181E-3</v>
      </c>
      <c r="D212" s="4">
        <f>IFERROR(AAPL_US[[#This Row],[Close]]/AAPL_US!B211-1,"")</f>
        <v>2.8578232912601642E-4</v>
      </c>
      <c r="E212" s="4">
        <f t="shared" si="3"/>
        <v>-2.03209843840082E-3</v>
      </c>
      <c r="F212" s="4">
        <v>1.1753513820902528E-2</v>
      </c>
      <c r="G212">
        <v>210</v>
      </c>
    </row>
    <row r="213" spans="1:7" x14ac:dyDescent="0.25">
      <c r="A213" s="1">
        <v>45847</v>
      </c>
      <c r="B213" s="4">
        <f>IFERROR(BTCUSD[[#This Row],[Close]]/BTCUSD!B212-1,"")</f>
        <v>-2.0820495583814269E-3</v>
      </c>
      <c r="C213" s="4">
        <f>IFERROR(XAUUSD[[#This Row],[Close]]/XAUUSD!B212-1, "")</f>
        <v>-1.7058780223594083E-2</v>
      </c>
      <c r="D213" s="4">
        <f>IFERROR(AAPL_US[[#This Row],[Close]]/AAPL_US!B212-1,"")</f>
        <v>5.3806961573257261E-3</v>
      </c>
      <c r="E213" s="4">
        <f t="shared" si="3"/>
        <v>-5.8339181097543441E-3</v>
      </c>
      <c r="F213" s="4">
        <v>1.181038834129371E-2</v>
      </c>
      <c r="G213">
        <v>211</v>
      </c>
    </row>
    <row r="214" spans="1:7" x14ac:dyDescent="0.25">
      <c r="A214" s="1">
        <v>45848</v>
      </c>
      <c r="B214" s="4">
        <f>IFERROR(BTCUSD[[#This Row],[Close]]/BTCUSD!B213-1,"")</f>
        <v>2.7132471955315651E-3</v>
      </c>
      <c r="C214" s="4">
        <f>IFERROR(XAUUSD[[#This Row],[Close]]/XAUUSD!B213-1, "")</f>
        <v>9.7565523893083927E-3</v>
      </c>
      <c r="D214" s="4">
        <f>IFERROR(AAPL_US[[#This Row],[Close]]/AAPL_US!B213-1,"")</f>
        <v>6.0149663730226788E-3</v>
      </c>
      <c r="E214" s="4">
        <f t="shared" si="3"/>
        <v>6.5210850262896304E-3</v>
      </c>
      <c r="F214" s="4">
        <v>1.2469040436507518E-2</v>
      </c>
      <c r="G214">
        <v>212</v>
      </c>
    </row>
    <row r="215" spans="1:7" x14ac:dyDescent="0.25">
      <c r="A215" s="1">
        <v>45849</v>
      </c>
      <c r="B215" s="4">
        <f>IFERROR(BTCUSD[[#This Row],[Close]]/BTCUSD!B214-1,"")</f>
        <v>-1.273641682140092E-2</v>
      </c>
      <c r="C215" s="4">
        <f>IFERROR(XAUUSD[[#This Row],[Close]]/XAUUSD!B214-1, "")</f>
        <v>1.0740073568368702E-2</v>
      </c>
      <c r="D215" s="4">
        <f>IFERROR(AAPL_US[[#This Row],[Close]]/AAPL_US!B214-1,"")</f>
        <v>-5.8848453462643224E-3</v>
      </c>
      <c r="E215" s="4">
        <f t="shared" si="3"/>
        <v>-1.2903492229520913E-3</v>
      </c>
      <c r="F215" s="4">
        <v>1.2545278840788475E-2</v>
      </c>
      <c r="G215">
        <v>213</v>
      </c>
    </row>
    <row r="216" spans="1:7" x14ac:dyDescent="0.25">
      <c r="A216" s="1">
        <v>45852</v>
      </c>
      <c r="B216" s="4">
        <f>IFERROR(BTCUSD[[#This Row],[Close]]/BTCUSD!B215-1,"")</f>
        <v>3.4855587479207584E-2</v>
      </c>
      <c r="C216" s="4">
        <f>IFERROR(XAUUSD[[#This Row],[Close]]/XAUUSD!B215-1, "")</f>
        <v>5.7360660770848781E-3</v>
      </c>
      <c r="D216" s="4">
        <f>IFERROR(AAPL_US[[#This Row],[Close]]/AAPL_US!B215-1,"")</f>
        <v>-1.2028793332070409E-2</v>
      </c>
      <c r="E216" s="4">
        <f t="shared" si="3"/>
        <v>9.142464674975103E-3</v>
      </c>
      <c r="F216" s="4">
        <v>1.2662382849330477E-2</v>
      </c>
      <c r="G216">
        <v>214</v>
      </c>
    </row>
    <row r="217" spans="1:7" x14ac:dyDescent="0.25">
      <c r="A217" s="1">
        <v>45853</v>
      </c>
      <c r="B217" s="4">
        <f>IFERROR(BTCUSD[[#This Row],[Close]]/BTCUSD!B216-1,"")</f>
        <v>3.360853364506422E-3</v>
      </c>
      <c r="C217" s="4">
        <f>IFERROR(XAUUSD[[#This Row],[Close]]/XAUUSD!B216-1, "")</f>
        <v>-9.4023394164116647E-3</v>
      </c>
      <c r="D217" s="4">
        <f>IFERROR(AAPL_US[[#This Row],[Close]]/AAPL_US!B216-1,"")</f>
        <v>2.3487680951010947E-3</v>
      </c>
      <c r="E217" s="4">
        <f t="shared" si="3"/>
        <v>-2.0480493286824113E-3</v>
      </c>
      <c r="F217" s="4">
        <v>1.2833565745646248E-2</v>
      </c>
      <c r="G217">
        <v>215</v>
      </c>
    </row>
    <row r="218" spans="1:7" x14ac:dyDescent="0.25">
      <c r="A218" s="1">
        <v>45854</v>
      </c>
      <c r="B218" s="4">
        <f>IFERROR(BTCUSD[[#This Row],[Close]]/BTCUSD!B217-1,"")</f>
        <v>-2.1663147163766161E-2</v>
      </c>
      <c r="C218" s="4">
        <f>IFERROR(XAUUSD[[#This Row],[Close]]/XAUUSD!B217-1, "")</f>
        <v>3.3793280729261799E-3</v>
      </c>
      <c r="D218" s="4">
        <f>IFERROR(AAPL_US[[#This Row],[Close]]/AAPL_US!B217-1,"")</f>
        <v>5.0212806656781961E-3</v>
      </c>
      <c r="E218" s="4">
        <f t="shared" si="3"/>
        <v>-3.640828720255917E-3</v>
      </c>
      <c r="F218" s="4">
        <v>1.2850070757089615E-2</v>
      </c>
      <c r="G218">
        <v>216</v>
      </c>
    </row>
    <row r="219" spans="1:7" x14ac:dyDescent="0.25">
      <c r="A219" s="1">
        <v>45855</v>
      </c>
      <c r="B219" s="4">
        <f>IFERROR(BTCUSD[[#This Row],[Close]]/BTCUSD!B218-1,"")</f>
        <v>6.8568345056008173E-3</v>
      </c>
      <c r="C219" s="4">
        <f>IFERROR(XAUUSD[[#This Row],[Close]]/XAUUSD!B218-1, "")</f>
        <v>-1.1386296592041933E-4</v>
      </c>
      <c r="D219" s="4">
        <f>IFERROR(AAPL_US[[#This Row],[Close]]/AAPL_US!B218-1,"")</f>
        <v>-6.6615911686329632E-4</v>
      </c>
      <c r="E219" s="4">
        <f t="shared" si="3"/>
        <v>1.8116574302530887E-3</v>
      </c>
      <c r="F219" s="4">
        <v>1.2982408976463277E-2</v>
      </c>
      <c r="G219">
        <v>217</v>
      </c>
    </row>
    <row r="220" spans="1:7" x14ac:dyDescent="0.25">
      <c r="A220" s="1">
        <v>45856</v>
      </c>
      <c r="B220" s="4">
        <f>IFERROR(BTCUSD[[#This Row],[Close]]/BTCUSD!B219-1,"")</f>
        <v>6.2741981685625614E-3</v>
      </c>
      <c r="C220" s="4">
        <f>IFERROR(XAUUSD[[#This Row],[Close]]/XAUUSD!B219-1, "")</f>
        <v>-1.0596455162100948E-2</v>
      </c>
      <c r="D220" s="4">
        <f>IFERROR(AAPL_US[[#This Row],[Close]]/AAPL_US!B219-1,"")</f>
        <v>5.5232834968097499E-3</v>
      </c>
      <c r="E220" s="4">
        <f t="shared" si="3"/>
        <v>-6.9933756522868652E-4</v>
      </c>
      <c r="F220" s="4">
        <v>1.3400847138690587E-2</v>
      </c>
      <c r="G220">
        <v>218</v>
      </c>
    </row>
    <row r="221" spans="1:7" x14ac:dyDescent="0.25">
      <c r="A221" s="1">
        <v>45859</v>
      </c>
      <c r="B221" s="4">
        <f>IFERROR(BTCUSD[[#This Row],[Close]]/BTCUSD!B220-1,"")</f>
        <v>1.7970615243342536E-2</v>
      </c>
      <c r="C221" s="4">
        <f>IFERROR(XAUUSD[[#This Row],[Close]]/XAUUSD!B220-1, "")</f>
        <v>3.6588265404249309E-3</v>
      </c>
      <c r="D221" s="4">
        <f>IFERROR(AAPL_US[[#This Row],[Close]]/AAPL_US!B220-1,"")</f>
        <v>6.155885974050479E-3</v>
      </c>
      <c r="E221" s="4">
        <f t="shared" si="3"/>
        <v>8.7014809813878782E-3</v>
      </c>
      <c r="F221" s="4">
        <v>1.3627884562780666E-2</v>
      </c>
      <c r="G221">
        <v>219</v>
      </c>
    </row>
    <row r="222" spans="1:7" x14ac:dyDescent="0.25">
      <c r="A222" s="1">
        <v>45860</v>
      </c>
      <c r="B222" s="4">
        <f>IFERROR(BTCUSD[[#This Row],[Close]]/BTCUSD!B221-1,"")</f>
        <v>5.0741044769387678E-2</v>
      </c>
      <c r="C222" s="4">
        <f>IFERROR(XAUUSD[[#This Row],[Close]]/XAUUSD!B221-1, "")</f>
        <v>3.1264287341736807E-3</v>
      </c>
      <c r="D222" s="4">
        <f>IFERROR(AAPL_US[[#This Row],[Close]]/AAPL_US!B221-1,"")</f>
        <v>9.0361445783133654E-3</v>
      </c>
      <c r="E222" s="4">
        <f t="shared" si="3"/>
        <v>1.9183728297979784E-2</v>
      </c>
      <c r="F222" s="4">
        <v>1.4346621448530982E-2</v>
      </c>
      <c r="G222">
        <v>220</v>
      </c>
    </row>
    <row r="223" spans="1:7" x14ac:dyDescent="0.25">
      <c r="A223" s="1">
        <v>45861</v>
      </c>
      <c r="B223" s="4">
        <f>IFERROR(BTCUSD[[#This Row],[Close]]/BTCUSD!B222-1,"")</f>
        <v>1.3272436943047028E-2</v>
      </c>
      <c r="C223" s="4">
        <f>IFERROR(XAUUSD[[#This Row],[Close]]/XAUUSD!B222-1, "")</f>
        <v>9.7471604626291342E-3</v>
      </c>
      <c r="D223" s="4">
        <f>IFERROR(AAPL_US[[#This Row],[Close]]/AAPL_US!B222-1,"")</f>
        <v>-1.1660447761193682E-3</v>
      </c>
      <c r="E223" s="4">
        <f t="shared" si="3"/>
        <v>7.5307818351299507E-3</v>
      </c>
      <c r="F223" s="4">
        <v>1.4836659329485592E-2</v>
      </c>
      <c r="G223">
        <v>221</v>
      </c>
    </row>
    <row r="224" spans="1:7" x14ac:dyDescent="0.25">
      <c r="A224" s="1">
        <v>45862</v>
      </c>
      <c r="B224" s="4">
        <f>IFERROR(BTCUSD[[#This Row],[Close]]/BTCUSD!B223-1,"")</f>
        <v>1.7004439624495937E-2</v>
      </c>
      <c r="C224" s="4">
        <f>IFERROR(XAUUSD[[#This Row],[Close]]/XAUUSD!B223-1, "")</f>
        <v>-3.8552694889980588E-3</v>
      </c>
      <c r="D224" s="4">
        <f>IFERROR(AAPL_US[[#This Row],[Close]]/AAPL_US!B223-1,"")</f>
        <v>-1.8211533971516092E-3</v>
      </c>
      <c r="E224" s="4">
        <f t="shared" si="3"/>
        <v>3.0128780726040747E-3</v>
      </c>
      <c r="F224" s="4">
        <v>1.5157351331898772E-2</v>
      </c>
      <c r="G224">
        <v>222</v>
      </c>
    </row>
    <row r="225" spans="1:7" x14ac:dyDescent="0.25">
      <c r="A225" s="1">
        <v>45863</v>
      </c>
      <c r="B225" s="4">
        <f>IFERROR(BTCUSD[[#This Row],[Close]]/BTCUSD!B224-1,"")</f>
        <v>-2.071895697088344E-2</v>
      </c>
      <c r="C225" s="4">
        <f>IFERROR(XAUUSD[[#This Row],[Close]]/XAUUSD!B224-1, "")</f>
        <v>-5.8381847791464381E-3</v>
      </c>
      <c r="D225" s="4">
        <f>IFERROR(AAPL_US[[#This Row],[Close]]/AAPL_US!B224-1,"")</f>
        <v>5.6137724550908707E-4</v>
      </c>
      <c r="E225" s="4">
        <f t="shared" si="3"/>
        <v>-8.38254782927088E-3</v>
      </c>
      <c r="F225" s="4">
        <v>1.5280963348005126E-2</v>
      </c>
      <c r="G225">
        <v>223</v>
      </c>
    </row>
    <row r="226" spans="1:7" x14ac:dyDescent="0.25">
      <c r="A226" s="1">
        <v>45866</v>
      </c>
      <c r="B226" s="4">
        <f>IFERROR(BTCUSD[[#This Row],[Close]]/BTCUSD!B225-1,"")</f>
        <v>1.5287371967196428E-2</v>
      </c>
      <c r="C226" s="4">
        <f>IFERROR(XAUUSD[[#This Row],[Close]]/XAUUSD!B225-1, "")</f>
        <v>7.0969032652072883E-3</v>
      </c>
      <c r="D226" s="4">
        <f>IFERROR(AAPL_US[[#This Row],[Close]]/AAPL_US!B225-1,"")</f>
        <v>7.9483822704329299E-4</v>
      </c>
      <c r="E226" s="4">
        <f t="shared" si="3"/>
        <v>7.6634243643548322E-3</v>
      </c>
      <c r="F226" s="4">
        <v>1.5615703826904003E-2</v>
      </c>
      <c r="G226">
        <v>224</v>
      </c>
    </row>
    <row r="227" spans="1:7" x14ac:dyDescent="0.25">
      <c r="A227" s="1">
        <v>45867</v>
      </c>
      <c r="B227" s="4">
        <f>IFERROR(BTCUSD[[#This Row],[Close]]/BTCUSD!B226-1,"")</f>
        <v>8.2868993254849865E-3</v>
      </c>
      <c r="C227" s="4">
        <f>IFERROR(XAUUSD[[#This Row],[Close]]/XAUUSD!B226-1, "")</f>
        <v>-2.5003173939344148E-3</v>
      </c>
      <c r="D227" s="4">
        <f>IFERROR(AAPL_US[[#This Row],[Close]]/AAPL_US!B226-1,"")</f>
        <v>-1.2987619715019827E-2</v>
      </c>
      <c r="E227" s="4">
        <f t="shared" si="3"/>
        <v>-2.410343074434218E-3</v>
      </c>
      <c r="F227" s="4">
        <v>1.579465118689265E-2</v>
      </c>
      <c r="G227">
        <v>225</v>
      </c>
    </row>
    <row r="228" spans="1:7" x14ac:dyDescent="0.25">
      <c r="A228" s="1">
        <v>45868</v>
      </c>
      <c r="B228" s="4">
        <f>IFERROR(BTCUSD[[#This Row],[Close]]/BTCUSD!B227-1,"")</f>
        <v>-2.4074658866155896E-2</v>
      </c>
      <c r="C228" s="4">
        <f>IFERROR(XAUUSD[[#This Row],[Close]]/XAUUSD!B227-1, "")</f>
        <v>2.7222048361810192E-3</v>
      </c>
      <c r="D228" s="4">
        <f>IFERROR(AAPL_US[[#This Row],[Close]]/AAPL_US!B227-1,"")</f>
        <v>-1.0507880910682998E-2</v>
      </c>
      <c r="E228" s="4">
        <f t="shared" si="3"/>
        <v>-9.2858799985792596E-3</v>
      </c>
      <c r="F228" s="4">
        <v>1.580702660622739E-2</v>
      </c>
      <c r="G228">
        <v>226</v>
      </c>
    </row>
    <row r="229" spans="1:7" x14ac:dyDescent="0.25">
      <c r="A229" s="1">
        <v>45869</v>
      </c>
      <c r="B229" s="4">
        <f>IFERROR(BTCUSD[[#This Row],[Close]]/BTCUSD!B228-1,"")</f>
        <v>-1.3879782351388092E-3</v>
      </c>
      <c r="C229" s="4">
        <f>IFERROR(XAUUSD[[#This Row],[Close]]/XAUUSD!B228-1, "")</f>
        <v>1.4586528367422913E-2</v>
      </c>
      <c r="D229" s="4">
        <f>IFERROR(AAPL_US[[#This Row],[Close]]/AAPL_US!B228-1,"")</f>
        <v>-7.0796460176991705E-3</v>
      </c>
      <c r="E229" s="4">
        <f t="shared" si="3"/>
        <v>3.2943240711177709E-3</v>
      </c>
      <c r="F229" s="4">
        <v>1.5840677097015199E-2</v>
      </c>
      <c r="G229">
        <v>227</v>
      </c>
    </row>
    <row r="230" spans="1:7" x14ac:dyDescent="0.25">
      <c r="A230" s="1">
        <v>45870</v>
      </c>
      <c r="B230" s="4">
        <f>IFERROR(BTCUSD[[#This Row],[Close]]/BTCUSD!B229-1,"")</f>
        <v>1.8426931800740176E-2</v>
      </c>
      <c r="C230" s="4">
        <f>IFERROR(XAUUSD[[#This Row],[Close]]/XAUUSD!B229-1, "")</f>
        <v>1.0187996650118381E-2</v>
      </c>
      <c r="D230" s="4">
        <f>IFERROR(AAPL_US[[#This Row],[Close]]/AAPL_US!B229-1,"")</f>
        <v>-2.5003613238907318E-2</v>
      </c>
      <c r="E230" s="4">
        <f t="shared" si="3"/>
        <v>2.1021942285972097E-3</v>
      </c>
      <c r="F230" s="4">
        <v>1.5911808649235006E-2</v>
      </c>
      <c r="G230">
        <v>228</v>
      </c>
    </row>
    <row r="231" spans="1:7" x14ac:dyDescent="0.25">
      <c r="A231" s="1">
        <v>45873</v>
      </c>
      <c r="B231" s="4">
        <f>IFERROR(BTCUSD[[#This Row],[Close]]/BTCUSD!B230-1,"")</f>
        <v>-1.1010172897391923E-2</v>
      </c>
      <c r="C231" s="4">
        <f>IFERROR(XAUUSD[[#This Row],[Close]]/XAUUSD!B230-1, "")</f>
        <v>-1.2961335996701351E-2</v>
      </c>
      <c r="D231" s="4">
        <f>IFERROR(AAPL_US[[#This Row],[Close]]/AAPL_US!B230-1,"")</f>
        <v>4.792963731593991E-3</v>
      </c>
      <c r="E231" s="4">
        <f t="shared" si="3"/>
        <v>-7.0496971484199211E-3</v>
      </c>
      <c r="F231" s="4">
        <v>1.6061036215707869E-2</v>
      </c>
      <c r="G231">
        <v>229</v>
      </c>
    </row>
    <row r="232" spans="1:7" x14ac:dyDescent="0.25">
      <c r="A232" s="1">
        <v>45874</v>
      </c>
      <c r="B232" s="4">
        <f>IFERROR(BTCUSD[[#This Row],[Close]]/BTCUSD!B231-1,"")</f>
        <v>4.0467321368100606E-3</v>
      </c>
      <c r="C232" s="4">
        <f>IFERROR(XAUUSD[[#This Row],[Close]]/XAUUSD!B231-1, "")</f>
        <v>-5.5029647813206184E-3</v>
      </c>
      <c r="D232" s="4">
        <f>IFERROR(AAPL_US[[#This Row],[Close]]/AAPL_US!B231-1,"")</f>
        <v>-2.1145807720679421E-3</v>
      </c>
      <c r="E232" s="4">
        <f t="shared" si="3"/>
        <v>-1.6215405031056119E-3</v>
      </c>
      <c r="F232" s="4">
        <v>1.6155969896515288E-2</v>
      </c>
      <c r="G232">
        <v>230</v>
      </c>
    </row>
    <row r="233" spans="1:7" x14ac:dyDescent="0.25">
      <c r="A233" s="1">
        <v>45875</v>
      </c>
      <c r="B233" s="4">
        <f>IFERROR(BTCUSD[[#This Row],[Close]]/BTCUSD!B232-1,"")</f>
        <v>-1.5514595524376507E-2</v>
      </c>
      <c r="C233" s="4">
        <f>IFERROR(XAUUSD[[#This Row],[Close]]/XAUUSD!B232-1, "")</f>
        <v>-9.2292849456381276E-3</v>
      </c>
      <c r="D233" s="4">
        <f>IFERROR(AAPL_US[[#This Row],[Close]]/AAPL_US!B232-1,"")</f>
        <v>5.0906761285235635E-2</v>
      </c>
      <c r="E233" s="4">
        <f t="shared" si="3"/>
        <v>6.9259357500024866E-3</v>
      </c>
      <c r="F233" s="4">
        <v>1.6487205275930381E-2</v>
      </c>
      <c r="G233">
        <v>231</v>
      </c>
    </row>
    <row r="234" spans="1:7" x14ac:dyDescent="0.25">
      <c r="A234" s="1">
        <v>45876</v>
      </c>
      <c r="B234" s="4">
        <f>IFERROR(BTCUSD[[#This Row],[Close]]/BTCUSD!B233-1,"")</f>
        <v>1.1648024118261713E-2</v>
      </c>
      <c r="C234" s="4">
        <f>IFERROR(XAUUSD[[#This Row],[Close]]/XAUUSD!B233-1, "")</f>
        <v>-6.8643474899888757E-3</v>
      </c>
      <c r="D234" s="4">
        <f>IFERROR(AAPL_US[[#This Row],[Close]]/AAPL_US!B233-1,"")</f>
        <v>3.1793669402110147E-2</v>
      </c>
      <c r="E234" s="4">
        <f t="shared" si="3"/>
        <v>1.0286769060116007E-2</v>
      </c>
      <c r="F234" s="4">
        <v>1.6736800577030753E-2</v>
      </c>
      <c r="G234">
        <v>232</v>
      </c>
    </row>
    <row r="235" spans="1:7" x14ac:dyDescent="0.25">
      <c r="A235" s="1">
        <v>45877</v>
      </c>
      <c r="B235" s="4">
        <f>IFERROR(BTCUSD[[#This Row],[Close]]/BTCUSD!B234-1,"")</f>
        <v>-4.402377283733161E-3</v>
      </c>
      <c r="C235" s="4">
        <f>IFERROR(XAUUSD[[#This Row],[Close]]/XAUUSD!B234-1, "")</f>
        <v>3.6173021080816437E-3</v>
      </c>
      <c r="D235" s="4">
        <f>IFERROR(AAPL_US[[#This Row],[Close]]/AAPL_US!B234-1,"")</f>
        <v>4.235786029177846E-2</v>
      </c>
      <c r="E235" s="4">
        <f t="shared" si="3"/>
        <v>1.2833565745646248E-2</v>
      </c>
      <c r="F235" s="4">
        <v>1.6905309972031643E-2</v>
      </c>
      <c r="G235">
        <v>233</v>
      </c>
    </row>
    <row r="236" spans="1:7" x14ac:dyDescent="0.25">
      <c r="A236" s="1">
        <v>45880</v>
      </c>
      <c r="B236" s="4">
        <f>IFERROR(BTCUSD[[#This Row],[Close]]/BTCUSD!B235-1,"")</f>
        <v>-2.4065035119644751E-3</v>
      </c>
      <c r="C236" s="4">
        <f>IFERROR(XAUUSD[[#This Row],[Close]]/XAUUSD!B235-1, "")</f>
        <v>-1.5359456985554298E-2</v>
      </c>
      <c r="D236" s="4">
        <f>IFERROR(AAPL_US[[#This Row],[Close]]/AAPL_US!B235-1,"")</f>
        <v>-9.4615216917374179E-3</v>
      </c>
      <c r="E236" s="4">
        <f t="shared" si="3"/>
        <v>-9.7041903553322876E-3</v>
      </c>
      <c r="F236" s="4">
        <v>1.6960684346624476E-2</v>
      </c>
      <c r="G236">
        <v>234</v>
      </c>
    </row>
    <row r="237" spans="1:7" x14ac:dyDescent="0.25">
      <c r="A237" s="1">
        <v>45881</v>
      </c>
      <c r="B237" s="4">
        <f>IFERROR(BTCUSD[[#This Row],[Close]]/BTCUSD!B236-1,"")</f>
        <v>-6.5635255508673662E-3</v>
      </c>
      <c r="C237" s="4">
        <f>IFERROR(XAUUSD[[#This Row],[Close]]/XAUUSD!B236-1, "")</f>
        <v>4.416092711996944E-3</v>
      </c>
      <c r="D237" s="4">
        <f>IFERROR(AAPL_US[[#This Row],[Close]]/AAPL_US!B236-1,"")</f>
        <v>1.0872435953869219E-2</v>
      </c>
      <c r="E237" s="4">
        <f t="shared" si="3"/>
        <v>3.0591102056993337E-3</v>
      </c>
      <c r="F237" s="4">
        <v>1.7275216509320936E-2</v>
      </c>
      <c r="G237">
        <v>235</v>
      </c>
    </row>
    <row r="238" spans="1:7" x14ac:dyDescent="0.25">
      <c r="A238" s="1">
        <v>45882</v>
      </c>
      <c r="B238" s="4">
        <f>IFERROR(BTCUSD[[#This Row],[Close]]/BTCUSD!B237-1,"")</f>
        <v>-2.7929126088635292E-2</v>
      </c>
      <c r="C238" s="4">
        <f>IFERROR(XAUUSD[[#This Row],[Close]]/XAUUSD!B237-1, "")</f>
        <v>2.039826929302091E-2</v>
      </c>
      <c r="D238" s="4">
        <f>IFERROR(AAPL_US[[#This Row],[Close]]/AAPL_US!B237-1,"")</f>
        <v>1.6024384933594593E-2</v>
      </c>
      <c r="E238" s="4">
        <f t="shared" si="3"/>
        <v>4.5878853706961559E-3</v>
      </c>
      <c r="F238" s="4">
        <v>1.7790372581891711E-2</v>
      </c>
      <c r="G238">
        <v>236</v>
      </c>
    </row>
    <row r="239" spans="1:7" x14ac:dyDescent="0.25">
      <c r="A239" s="1">
        <v>45883</v>
      </c>
      <c r="B239" s="4">
        <f>IFERROR(BTCUSD[[#This Row],[Close]]/BTCUSD!B238-1,"")</f>
        <v>1.6020831494394816E-2</v>
      </c>
      <c r="C239" s="4">
        <f>IFERROR(XAUUSD[[#This Row],[Close]]/XAUUSD!B238-1, "")</f>
        <v>4.9477301059397405E-3</v>
      </c>
      <c r="D239" s="4">
        <f>IFERROR(AAPL_US[[#This Row],[Close]]/AAPL_US!B238-1,"")</f>
        <v>-2.3571765310933523E-3</v>
      </c>
      <c r="E239" s="4">
        <f t="shared" si="3"/>
        <v>6.0781885313663346E-3</v>
      </c>
      <c r="F239" s="4">
        <v>1.8077190105737894E-2</v>
      </c>
      <c r="G239">
        <v>237</v>
      </c>
    </row>
    <row r="240" spans="1:7" x14ac:dyDescent="0.25">
      <c r="A240" s="1">
        <v>45884</v>
      </c>
      <c r="B240" s="4">
        <f>IFERROR(BTCUSD[[#This Row],[Close]]/BTCUSD!B239-1,"")</f>
        <v>-1.3022892141957398E-2</v>
      </c>
      <c r="C240" s="4">
        <f>IFERROR(XAUUSD[[#This Row],[Close]]/XAUUSD!B239-1, "")</f>
        <v>2.1311881151435674E-3</v>
      </c>
      <c r="D240" s="4">
        <f>IFERROR(AAPL_US[[#This Row],[Close]]/AAPL_US!B239-1,"")</f>
        <v>-5.112123034624938E-3</v>
      </c>
      <c r="E240" s="4">
        <f t="shared" si="3"/>
        <v>-4.5880293069172733E-3</v>
      </c>
      <c r="F240" s="4">
        <v>1.8358711421193472E-2</v>
      </c>
      <c r="G240">
        <v>238</v>
      </c>
    </row>
    <row r="241" spans="1:7" x14ac:dyDescent="0.25">
      <c r="A241" s="1">
        <v>45887</v>
      </c>
      <c r="B241" s="4">
        <f>IFERROR(BTCUSD[[#This Row],[Close]]/BTCUSD!B240-1,"")</f>
        <v>1.3001073886942605E-2</v>
      </c>
      <c r="C241" s="4">
        <f>IFERROR(XAUUSD[[#This Row],[Close]]/XAUUSD!B240-1, "")</f>
        <v>-3.410339569847709E-3</v>
      </c>
      <c r="D241" s="4">
        <f>IFERROR(AAPL_US[[#This Row],[Close]]/AAPL_US!B240-1,"")</f>
        <v>-3.0225830130835574E-3</v>
      </c>
      <c r="E241" s="4">
        <f t="shared" si="3"/>
        <v>1.6294114342186301E-3</v>
      </c>
      <c r="F241" s="4">
        <v>1.9183728297979784E-2</v>
      </c>
      <c r="G241">
        <v>239</v>
      </c>
    </row>
    <row r="242" spans="1:7" x14ac:dyDescent="0.25">
      <c r="A242" s="1">
        <v>45888</v>
      </c>
      <c r="B242" s="4">
        <f>IFERROR(BTCUSD[[#This Row],[Close]]/BTCUSD!B241-1,"")</f>
        <v>1.7978328684514544E-2</v>
      </c>
      <c r="C242" s="4">
        <f>IFERROR(XAUUSD[[#This Row],[Close]]/XAUUSD!B241-1, "")</f>
        <v>8.4333398132883097E-3</v>
      </c>
      <c r="D242" s="4">
        <f>IFERROR(AAPL_US[[#This Row],[Close]]/AAPL_US!B241-1,"")</f>
        <v>-1.4292520247736196E-3</v>
      </c>
      <c r="E242" s="4">
        <f t="shared" si="3"/>
        <v>8.3380589232375998E-3</v>
      </c>
      <c r="F242" s="4">
        <v>2.0319152061607455E-2</v>
      </c>
      <c r="G242">
        <v>240</v>
      </c>
    </row>
    <row r="243" spans="1:7" x14ac:dyDescent="0.25">
      <c r="A243" s="1">
        <v>45889</v>
      </c>
      <c r="B243" s="4">
        <f>IFERROR(BTCUSD[[#This Row],[Close]]/BTCUSD!B242-1,"")</f>
        <v>-5.710529909860651E-3</v>
      </c>
      <c r="C243" s="4">
        <f>IFERROR(XAUUSD[[#This Row],[Close]]/XAUUSD!B242-1, "")</f>
        <v>2.1337461518999845E-4</v>
      </c>
      <c r="D243" s="4">
        <f>IFERROR(AAPL_US[[#This Row],[Close]]/AAPL_US!B242-1,"")</f>
        <v>-1.9734559333795976E-2</v>
      </c>
      <c r="E243" s="4">
        <f t="shared" si="3"/>
        <v>-7.5481769270209879E-3</v>
      </c>
      <c r="F243" s="4">
        <v>2.0584961198650276E-2</v>
      </c>
      <c r="G243">
        <v>241</v>
      </c>
    </row>
    <row r="244" spans="1:7" x14ac:dyDescent="0.25">
      <c r="A244" s="1">
        <v>45890</v>
      </c>
      <c r="B244" s="4">
        <f>IFERROR(BTCUSD[[#This Row],[Close]]/BTCUSD!B243-1,"")</f>
        <v>1.9238858889280008E-2</v>
      </c>
      <c r="C244" s="4">
        <f>IFERROR(XAUUSD[[#This Row],[Close]]/XAUUSD!B243-1, "")</f>
        <v>-1.6442523992167168E-2</v>
      </c>
      <c r="D244" s="4">
        <f>IFERROR(AAPL_US[[#This Row],[Close]]/AAPL_US!B243-1,"")</f>
        <v>-4.9112871111897105E-3</v>
      </c>
      <c r="E244" s="4">
        <f t="shared" si="3"/>
        <v>-2.2787380634397784E-3</v>
      </c>
      <c r="F244" s="4">
        <v>2.0707222138064908E-2</v>
      </c>
      <c r="G244">
        <v>242</v>
      </c>
    </row>
    <row r="245" spans="1:7" x14ac:dyDescent="0.25">
      <c r="A245" s="1">
        <v>45891</v>
      </c>
      <c r="B245" s="4">
        <f>IFERROR(BTCUSD[[#This Row],[Close]]/BTCUSD!B244-1,"")</f>
        <v>9.9305953303459038E-3</v>
      </c>
      <c r="C245" s="4">
        <f>IFERROR(XAUUSD[[#This Row],[Close]]/XAUUSD!B244-1, "")</f>
        <v>1.6693466960846504E-3</v>
      </c>
      <c r="D245" s="4">
        <f>IFERROR(AAPL_US[[#This Row],[Close]]/AAPL_US!B244-1,"")</f>
        <v>1.2716763005780285E-2</v>
      </c>
      <c r="E245" s="4">
        <f t="shared" si="3"/>
        <v>7.4619461792717161E-3</v>
      </c>
      <c r="F245" s="4">
        <v>2.2593330634148055E-2</v>
      </c>
      <c r="G245">
        <v>243</v>
      </c>
    </row>
    <row r="246" spans="1:7" x14ac:dyDescent="0.25">
      <c r="A246" s="1">
        <v>45894</v>
      </c>
      <c r="B246" s="4">
        <f>IFERROR(BTCUSD[[#This Row],[Close]]/BTCUSD!B245-1,"")</f>
        <v>2.2318040416002827E-2</v>
      </c>
      <c r="C246" s="4">
        <f>IFERROR(XAUUSD[[#This Row],[Close]]/XAUUSD!B245-1, "")</f>
        <v>2.326619785825601E-3</v>
      </c>
      <c r="D246" s="4">
        <f>IFERROR(AAPL_US[[#This Row],[Close]]/AAPL_US!B245-1,"")</f>
        <v>-2.6343519494204104E-3</v>
      </c>
      <c r="E246" s="4">
        <f t="shared" si="3"/>
        <v>6.8357544543049655E-3</v>
      </c>
      <c r="F246" s="4">
        <v>2.271410829551157E-2</v>
      </c>
      <c r="G246">
        <v>244</v>
      </c>
    </row>
    <row r="247" spans="1:7" x14ac:dyDescent="0.25">
      <c r="A247" s="1">
        <v>45895</v>
      </c>
      <c r="B247" s="4">
        <f>IFERROR(BTCUSD[[#This Row],[Close]]/BTCUSD!B246-1,"")</f>
        <v>-3.7526819438892467E-2</v>
      </c>
      <c r="C247" s="4">
        <f>IFERROR(XAUUSD[[#This Row],[Close]]/XAUUSD!B246-1, "")</f>
        <v>-6.0965525872357373E-3</v>
      </c>
      <c r="D247" s="4">
        <f>IFERROR(AAPL_US[[#This Row],[Close]]/AAPL_US!B246-1,"")</f>
        <v>9.4646944884662076E-3</v>
      </c>
      <c r="E247" s="4">
        <f t="shared" si="3"/>
        <v>-1.0857258520022171E-2</v>
      </c>
      <c r="F247" s="4">
        <v>2.3377555624935709E-2</v>
      </c>
      <c r="G247">
        <v>245</v>
      </c>
    </row>
    <row r="248" spans="1:7" x14ac:dyDescent="0.25">
      <c r="A248" s="1">
        <v>45896</v>
      </c>
      <c r="B248" s="4">
        <f>IFERROR(BTCUSD[[#This Row],[Close]]/BTCUSD!B247-1,"")</f>
        <v>-8.5184651505776365E-3</v>
      </c>
      <c r="C248" s="4">
        <f>IFERROR(XAUUSD[[#This Row],[Close]]/XAUUSD!B247-1, "")</f>
        <v>1.0792871308502594E-3</v>
      </c>
      <c r="D248" s="4">
        <f>IFERROR(AAPL_US[[#This Row],[Close]]/AAPL_US!B247-1,"")</f>
        <v>5.1458723998081268E-3</v>
      </c>
      <c r="E248" s="4">
        <f t="shared" si="3"/>
        <v>-5.8006297289074941E-4</v>
      </c>
      <c r="F248" s="4">
        <v>2.3894861544966561E-2</v>
      </c>
      <c r="G248">
        <v>246</v>
      </c>
    </row>
    <row r="249" spans="1:7" x14ac:dyDescent="0.25">
      <c r="A249" s="1">
        <v>45897</v>
      </c>
      <c r="B249" s="4">
        <f>IFERROR(BTCUSD[[#This Row],[Close]]/BTCUSD!B248-1,"")</f>
        <v>-2.1799716176243988E-3</v>
      </c>
      <c r="C249" s="4">
        <f>IFERROR(XAUUSD[[#This Row],[Close]]/XAUUSD!B248-1, "")</f>
        <v>-1.8627578699275116E-3</v>
      </c>
      <c r="D249" s="4">
        <f>IFERROR(AAPL_US[[#This Row],[Close]]/AAPL_US!B248-1,"")</f>
        <v>8.9808668488871035E-3</v>
      </c>
      <c r="E249" s="4">
        <f t="shared" si="3"/>
        <v>1.2951654214078067E-3</v>
      </c>
      <c r="F249" s="4">
        <v>2.613314587204528E-2</v>
      </c>
      <c r="G249">
        <v>247</v>
      </c>
    </row>
    <row r="250" spans="1:7" x14ac:dyDescent="0.25">
      <c r="A250" s="1">
        <v>45898</v>
      </c>
      <c r="B250" s="4">
        <f>IFERROR(BTCUSD[[#This Row],[Close]]/BTCUSD!B249-1,"")</f>
        <v>-2.8178788372073105E-2</v>
      </c>
      <c r="C250" s="4">
        <f>IFERROR(XAUUSD[[#This Row],[Close]]/XAUUSD!B249-1, "")</f>
        <v>-5.1051406951572176E-3</v>
      </c>
      <c r="D250" s="4">
        <f>IFERROR(AAPL_US[[#This Row],[Close]]/AAPL_US!B249-1,"")</f>
        <v>-1.8059855521156409E-3</v>
      </c>
      <c r="E250" s="4">
        <f t="shared" si="3"/>
        <v>-1.1037488455319511E-2</v>
      </c>
      <c r="F250" s="4">
        <v>3.5083838325316696E-2</v>
      </c>
      <c r="G250">
        <v>248</v>
      </c>
    </row>
    <row r="251" spans="1:7" x14ac:dyDescent="0.25">
      <c r="B251" s="4">
        <f>IFERROR(BTCUSD[[#This Row],[Close]]/BTCUSD!B250-1,"")</f>
        <v>8.4633694789737479E-3</v>
      </c>
      <c r="C251" s="4">
        <f>IFERROR(XAUUSD[[#This Row],[Close]]/XAUUSD!B250-1, "")</f>
        <v>9.8359419765372547E-3</v>
      </c>
      <c r="D251" s="4" t="str">
        <f>IFERROR(AAPL_US[[#This Row],[Close]]/AAPL_US!B250-1,"")</f>
        <v/>
      </c>
      <c r="E251" s="4">
        <f>SUMPRODUCT(B251:D251,$J$2:$L$2)</f>
        <v>6.4733876343070268E-3</v>
      </c>
      <c r="F251" s="4">
        <v>4.7356868949733941E-2</v>
      </c>
      <c r="G251">
        <v>249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BCD1-654E-40E0-B711-4B5ECCA93F53}">
  <dimension ref="A1:L251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1.85546875" bestFit="1" customWidth="1"/>
    <col min="4" max="4" width="12.140625" bestFit="1" customWidth="1"/>
    <col min="5" max="5" width="14.7109375" customWidth="1"/>
    <col min="9" max="9" width="28.42578125" bestFit="1" customWidth="1"/>
    <col min="10" max="10" width="12.28515625" customWidth="1"/>
    <col min="11" max="11" width="11.5703125" customWidth="1"/>
  </cols>
  <sheetData>
    <row r="1" spans="1:12" x14ac:dyDescent="0.25">
      <c r="A1" s="3" t="s">
        <v>19</v>
      </c>
      <c r="B1" s="5" t="s">
        <v>2</v>
      </c>
      <c r="C1" s="3" t="s">
        <v>3</v>
      </c>
      <c r="D1" s="3" t="s">
        <v>4</v>
      </c>
      <c r="E1" s="3" t="s">
        <v>10</v>
      </c>
      <c r="I1" s="3" t="s">
        <v>9</v>
      </c>
      <c r="J1" s="7" t="s">
        <v>6</v>
      </c>
      <c r="K1" s="7" t="s">
        <v>7</v>
      </c>
      <c r="L1" s="7" t="s">
        <v>8</v>
      </c>
    </row>
    <row r="2" spans="1:12" x14ac:dyDescent="0.25">
      <c r="A2" s="1" cm="1">
        <f t="array" ref="A2:A250">_xlfn._xlws.SORT(_xlfn.UNIQUE(_xlfn.VSTACK(AAPL_tbl[Date], Gold_tbl[Date], BTC_tbl[Date])))</f>
        <v>45538</v>
      </c>
      <c r="I2" s="7" t="s">
        <v>5</v>
      </c>
      <c r="J2" s="2">
        <v>0.3</v>
      </c>
      <c r="K2" s="2">
        <v>0.4</v>
      </c>
      <c r="L2" s="2">
        <v>0.3</v>
      </c>
    </row>
    <row r="3" spans="1:12" x14ac:dyDescent="0.25">
      <c r="A3" s="1">
        <v>45539</v>
      </c>
      <c r="B3" s="4">
        <f>IFERROR(BTCUSD[[#This Row],[Close]]/BTCUSD!B2-1,"")</f>
        <v>-1.591880359977027E-2</v>
      </c>
      <c r="C3" s="4">
        <f>IFERROR(XAUUSD[[#This Row],[Close]]/XAUUSD!B2-1, "")</f>
        <v>-2.632484377125377E-3</v>
      </c>
      <c r="D3" s="4">
        <f>IFERROR(AAPL_US[[#This Row],[Close]]/AAPL_US!B2-1,"")</f>
        <v>-8.6197200840377741E-3</v>
      </c>
      <c r="E3" s="4">
        <f>SUMPRODUCT(B3:D3,$J$2:$L$2)</f>
        <v>-8.4145508559925631E-3</v>
      </c>
      <c r="I3" s="7" t="s">
        <v>20</v>
      </c>
      <c r="J3" s="12">
        <v>30000</v>
      </c>
      <c r="K3" s="12">
        <v>40000</v>
      </c>
      <c r="L3" s="12">
        <v>30000</v>
      </c>
    </row>
    <row r="4" spans="1:12" x14ac:dyDescent="0.25">
      <c r="A4" s="1">
        <v>45540</v>
      </c>
      <c r="B4" s="4">
        <f>IFERROR(BTCUSD[[#This Row],[Close]]/BTCUSD!B3-1,"")</f>
        <v>-6.3686264249906976E-5</v>
      </c>
      <c r="C4" s="4">
        <f>IFERROR(XAUUSD[[#This Row],[Close]]/XAUUSD!B3-1, "")</f>
        <v>1.0790385726204832E-3</v>
      </c>
      <c r="D4" s="4">
        <f>IFERROR(AAPL_US[[#This Row],[Close]]/AAPL_US!B3-1,"")</f>
        <v>6.9294125655161576E-3</v>
      </c>
      <c r="E4" s="4">
        <f t="shared" ref="E4:E67" si="0">SUMPRODUCT(B4:D4,$J$2:$L$2)</f>
        <v>2.4913333194280683E-3</v>
      </c>
    </row>
    <row r="5" spans="1:12" x14ac:dyDescent="0.25">
      <c r="A5" s="1">
        <v>45541</v>
      </c>
      <c r="B5" s="4">
        <f>IFERROR(BTCUSD[[#This Row],[Close]]/BTCUSD!B4-1,"")</f>
        <v>-3.3786854317859327E-2</v>
      </c>
      <c r="C5" s="4">
        <f>IFERROR(XAUUSD[[#This Row],[Close]]/XAUUSD!B4-1, "")</f>
        <v>8.458718169615187E-3</v>
      </c>
      <c r="D5" s="4">
        <f>IFERROR(AAPL_US[[#This Row],[Close]]/AAPL_US!B4-1,"")</f>
        <v>-7.0169271537504629E-3</v>
      </c>
      <c r="E5" s="4">
        <f t="shared" si="0"/>
        <v>-8.8576471736368616E-3</v>
      </c>
      <c r="I5" s="7" t="s">
        <v>21</v>
      </c>
      <c r="J5" s="16">
        <f>AVERAGE(E3:E251)</f>
        <v>1.5155597705108609E-3</v>
      </c>
      <c r="K5" s="4"/>
    </row>
    <row r="6" spans="1:12" x14ac:dyDescent="0.25">
      <c r="A6" s="1">
        <v>45544</v>
      </c>
      <c r="B6" s="4">
        <f>IFERROR(BTCUSD[[#This Row],[Close]]/BTCUSD!B5-1,"")</f>
        <v>-4.6641059810300201E-2</v>
      </c>
      <c r="C6" s="4">
        <f>IFERROR(XAUUSD[[#This Row],[Close]]/XAUUSD!B5-1, "")</f>
        <v>-8.2685675233238332E-3</v>
      </c>
      <c r="D6" s="4">
        <f>IFERROR(AAPL_US[[#This Row],[Close]]/AAPL_US!B5-1,"")</f>
        <v>4.0846892232293541E-4</v>
      </c>
      <c r="E6" s="4">
        <f t="shared" si="0"/>
        <v>-1.7177204275722713E-2</v>
      </c>
    </row>
    <row r="7" spans="1:12" x14ac:dyDescent="0.25">
      <c r="A7" s="1">
        <v>45545</v>
      </c>
      <c r="B7" s="4">
        <f>IFERROR(BTCUSD[[#This Row],[Close]]/BTCUSD!B6-1,"")</f>
        <v>7.3847752313465076E-2</v>
      </c>
      <c r="C7" s="4">
        <f>IFERROR(XAUUSD[[#This Row],[Close]]/XAUUSD!B6-1, "")</f>
        <v>4.1146657585287016E-3</v>
      </c>
      <c r="D7" s="4">
        <f>IFERROR(AAPL_US[[#This Row],[Close]]/AAPL_US!B6-1,"")</f>
        <v>-3.6202790064647772E-3</v>
      </c>
      <c r="E7" s="4">
        <f t="shared" si="0"/>
        <v>2.271410829551157E-2</v>
      </c>
      <c r="I7" s="3" t="s">
        <v>22</v>
      </c>
      <c r="J7" s="7" t="s">
        <v>6</v>
      </c>
      <c r="K7" s="7" t="s">
        <v>7</v>
      </c>
      <c r="L7" s="7" t="s">
        <v>8</v>
      </c>
    </row>
    <row r="8" spans="1:12" x14ac:dyDescent="0.25">
      <c r="A8" s="1">
        <v>45546</v>
      </c>
      <c r="B8" s="4">
        <f>IFERROR(BTCUSD[[#This Row],[Close]]/BTCUSD!B7-1,"")</f>
        <v>6.838993049633757E-4</v>
      </c>
      <c r="C8" s="4">
        <f>IFERROR(XAUUSD[[#This Row],[Close]]/XAUUSD!B7-1, "")</f>
        <v>4.1616458251869659E-3</v>
      </c>
      <c r="D8" s="4">
        <f>IFERROR(AAPL_US[[#This Row],[Close]]/AAPL_US!B7-1,"")</f>
        <v>1.1583275280361516E-2</v>
      </c>
      <c r="E8" s="4">
        <f t="shared" si="0"/>
        <v>5.3448107056722535E-3</v>
      </c>
      <c r="I8" s="7" t="s">
        <v>6</v>
      </c>
      <c r="J8">
        <f>VARP(Parametric!$B$3:$B$251)</f>
        <v>7.5307725991944317E-4</v>
      </c>
      <c r="K8">
        <f>J9</f>
        <v>1.6254597223589407E-5</v>
      </c>
      <c r="L8">
        <f>J10</f>
        <v>1.579405876507246E-4</v>
      </c>
    </row>
    <row r="9" spans="1:12" x14ac:dyDescent="0.25">
      <c r="A9" s="1">
        <v>45547</v>
      </c>
      <c r="B9" s="4">
        <f>IFERROR(BTCUSD[[#This Row],[Close]]/BTCUSD!B8-1,"")</f>
        <v>-2.6206918139466406E-3</v>
      </c>
      <c r="C9" s="4">
        <f>IFERROR(XAUUSD[[#This Row],[Close]]/XAUUSD!B8-1, "")</f>
        <v>-2.0384240955239052E-3</v>
      </c>
      <c r="D9" s="4">
        <f>IFERROR(AAPL_US[[#This Row],[Close]]/AAPL_US!B8-1,"")</f>
        <v>4.9511412380565112E-4</v>
      </c>
      <c r="E9" s="4">
        <f t="shared" si="0"/>
        <v>-1.4530429452518591E-3</v>
      </c>
      <c r="I9" s="7" t="s">
        <v>7</v>
      </c>
      <c r="J9">
        <v>1.6254597223589407E-5</v>
      </c>
      <c r="K9">
        <f>VARP(Parametric!$C$3:$C$251)</f>
        <v>1.1854592599453021E-4</v>
      </c>
      <c r="L9" s="15">
        <f>K10</f>
        <v>3.7105672155699599E-6</v>
      </c>
    </row>
    <row r="10" spans="1:12" ht="15.75" thickBot="1" x14ac:dyDescent="0.3">
      <c r="A10" s="1">
        <v>45548</v>
      </c>
      <c r="B10" s="4">
        <f>IFERROR(BTCUSD[[#This Row],[Close]]/BTCUSD!B9-1,"")</f>
        <v>9.8233402844130069E-3</v>
      </c>
      <c r="C10" s="4">
        <f>IFERROR(XAUUSD[[#This Row],[Close]]/XAUUSD!B9-1, "")</f>
        <v>1.8823262406829411E-2</v>
      </c>
      <c r="D10" s="4">
        <f>IFERROR(AAPL_US[[#This Row],[Close]]/AAPL_US!B9-1,"")</f>
        <v>-1.2146787174792673E-3</v>
      </c>
      <c r="E10" s="4">
        <f t="shared" si="0"/>
        <v>1.0111903432811886E-2</v>
      </c>
      <c r="I10" s="7" t="s">
        <v>8</v>
      </c>
      <c r="J10" s="13">
        <v>1.579405876507246E-4</v>
      </c>
      <c r="K10" s="14">
        <v>3.7105672155699599E-6</v>
      </c>
      <c r="L10" s="13">
        <f>VARP(Parametric!$D$3:$D$251)</f>
        <v>4.0770348577487078E-4</v>
      </c>
    </row>
    <row r="11" spans="1:12" x14ac:dyDescent="0.25">
      <c r="A11" s="1">
        <v>45551</v>
      </c>
      <c r="B11" s="4">
        <f>IFERROR(BTCUSD[[#This Row],[Close]]/BTCUSD!B10-1,"")</f>
        <v>3.068204970595656E-2</v>
      </c>
      <c r="C11" s="4">
        <f>IFERROR(XAUUSD[[#This Row],[Close]]/XAUUSD!B10-1, "")</f>
        <v>9.3989553676632198E-3</v>
      </c>
      <c r="D11" s="4">
        <f>IFERROR(AAPL_US[[#This Row],[Close]]/AAPL_US!B10-1,"")</f>
        <v>-2.777339861538386E-2</v>
      </c>
      <c r="E11" s="4">
        <f t="shared" si="0"/>
        <v>4.632177474237097E-3</v>
      </c>
    </row>
    <row r="12" spans="1:12" x14ac:dyDescent="0.25">
      <c r="A12" s="1">
        <v>45552</v>
      </c>
      <c r="B12" s="4">
        <f>IFERROR(BTCUSD[[#This Row],[Close]]/BTCUSD!B11-1,"")</f>
        <v>-2.8756851655788895E-2</v>
      </c>
      <c r="C12" s="4">
        <f>IFERROR(XAUUSD[[#This Row],[Close]]/XAUUSD!B11-1, "")</f>
        <v>-1.2970193720474033E-4</v>
      </c>
      <c r="D12" s="4">
        <f>IFERROR(AAPL_US[[#This Row],[Close]]/AAPL_US!B11-1,"")</f>
        <v>2.1728555213231804E-3</v>
      </c>
      <c r="E12" s="4">
        <f t="shared" si="0"/>
        <v>-8.027079615221611E-3</v>
      </c>
      <c r="I12" s="7" t="s">
        <v>24</v>
      </c>
      <c r="J12" s="16" cm="1">
        <f t="array" ref="J12">SQRT(MMULT(MMULT($J$2:$L$2,J8:L10),TRANSPOSE($J$2:$L$2)))</f>
        <v>1.2516331751521359E-2</v>
      </c>
    </row>
    <row r="13" spans="1:12" x14ac:dyDescent="0.25">
      <c r="A13" s="1">
        <v>45553</v>
      </c>
      <c r="B13" s="4">
        <f>IFERROR(BTCUSD[[#This Row],[Close]]/BTCUSD!B12-1,"")</f>
        <v>4.0735119098952888E-2</v>
      </c>
      <c r="C13" s="4">
        <f>IFERROR(XAUUSD[[#This Row],[Close]]/XAUUSD!B12-1, "")</f>
        <v>-5.0028847903783591E-3</v>
      </c>
      <c r="D13" s="4">
        <f>IFERROR(AAPL_US[[#This Row],[Close]]/AAPL_US!B12-1,"")</f>
        <v>1.7987740044564937E-2</v>
      </c>
      <c r="E13" s="4">
        <f t="shared" si="0"/>
        <v>1.5615703826904003E-2</v>
      </c>
    </row>
    <row r="14" spans="1:12" x14ac:dyDescent="0.25">
      <c r="A14" s="1">
        <v>45554</v>
      </c>
      <c r="B14" s="4">
        <f>IFERROR(BTCUSD[[#This Row],[Close]]/BTCUSD!B13-1,"")</f>
        <v>-2.275488202430509E-3</v>
      </c>
      <c r="C14" s="4">
        <f>IFERROR(XAUUSD[[#This Row],[Close]]/XAUUSD!B13-1, "")</f>
        <v>-4.1193342128510446E-3</v>
      </c>
      <c r="D14" s="4">
        <f>IFERROR(AAPL_US[[#This Row],[Close]]/AAPL_US!B13-1,"")</f>
        <v>3.7065461728843507E-2</v>
      </c>
      <c r="E14" s="4">
        <f t="shared" si="0"/>
        <v>8.7892583727834823E-3</v>
      </c>
      <c r="I14" s="3" t="s">
        <v>25</v>
      </c>
      <c r="J14" s="7"/>
      <c r="K14" s="7"/>
      <c r="L14" s="7"/>
    </row>
    <row r="15" spans="1:12" x14ac:dyDescent="0.25">
      <c r="A15" s="1">
        <v>45555</v>
      </c>
      <c r="B15" s="4">
        <f>IFERROR(BTCUSD[[#This Row],[Close]]/BTCUSD!B14-1,"")</f>
        <v>4.4809589145767381E-2</v>
      </c>
      <c r="C15" s="4">
        <f>IFERROR(XAUUSD[[#This Row],[Close]]/XAUUSD!B14-1, "")</f>
        <v>1.0849920183821471E-2</v>
      </c>
      <c r="D15" s="4">
        <f>IFERROR(AAPL_US[[#This Row],[Close]]/AAPL_US!B14-1,"")</f>
        <v>-2.9251161507571899E-3</v>
      </c>
      <c r="E15" s="4">
        <f t="shared" si="0"/>
        <v>1.6905309972031643E-2</v>
      </c>
      <c r="I15" s="7" t="s">
        <v>21</v>
      </c>
      <c r="J15" s="4">
        <f>J5</f>
        <v>1.5155597705108609E-3</v>
      </c>
      <c r="K15" s="4">
        <f>J5</f>
        <v>1.5155597705108609E-3</v>
      </c>
    </row>
    <row r="16" spans="1:12" x14ac:dyDescent="0.25">
      <c r="A16" s="1">
        <v>45558</v>
      </c>
      <c r="B16" s="4">
        <f>IFERROR(BTCUSD[[#This Row],[Close]]/BTCUSD!B15-1,"")</f>
        <v>-5.3418973274610426E-4</v>
      </c>
      <c r="C16" s="4">
        <f>IFERROR(XAUUSD[[#This Row],[Close]]/XAUUSD!B15-1, "")</f>
        <v>1.329843782013862E-2</v>
      </c>
      <c r="D16" s="4">
        <f>IFERROR(AAPL_US[[#This Row],[Close]]/AAPL_US!B15-1,"")</f>
        <v>-7.5801826094976654E-3</v>
      </c>
      <c r="E16" s="4">
        <f t="shared" si="0"/>
        <v>2.8850634253823181E-3</v>
      </c>
      <c r="I16" s="7" t="s">
        <v>23</v>
      </c>
      <c r="J16" s="4">
        <f>J12</f>
        <v>1.2516331751521359E-2</v>
      </c>
      <c r="K16" s="4">
        <f>J12</f>
        <v>1.2516331751521359E-2</v>
      </c>
    </row>
    <row r="17" spans="1:12" x14ac:dyDescent="0.25">
      <c r="A17" s="1">
        <v>45559</v>
      </c>
      <c r="B17" s="4">
        <f>IFERROR(BTCUSD[[#This Row],[Close]]/BTCUSD!B16-1,"")</f>
        <v>8.284366280974842E-3</v>
      </c>
      <c r="C17" s="4">
        <f>IFERROR(XAUUSD[[#This Row],[Close]]/XAUUSD!B16-1, "")</f>
        <v>2.8136290282583243E-3</v>
      </c>
      <c r="D17" s="4">
        <f>IFERROR(AAPL_US[[#This Row],[Close]]/AAPL_US!B16-1,"")</f>
        <v>3.9739260885149896E-3</v>
      </c>
      <c r="E17" s="4">
        <f t="shared" si="0"/>
        <v>4.8029393221502787E-3</v>
      </c>
      <c r="I17" s="7" t="s">
        <v>26</v>
      </c>
      <c r="J17" s="2">
        <v>0.99</v>
      </c>
      <c r="K17" s="2">
        <v>0.95</v>
      </c>
    </row>
    <row r="18" spans="1:12" x14ac:dyDescent="0.25">
      <c r="A18" s="1">
        <v>45560</v>
      </c>
      <c r="B18" s="4">
        <f>IFERROR(BTCUSD[[#This Row],[Close]]/BTCUSD!B17-1,"")</f>
        <v>1.0109456001464068E-2</v>
      </c>
      <c r="C18" s="4">
        <f>IFERROR(XAUUSD[[#This Row],[Close]]/XAUUSD!B17-1, "")</f>
        <v>1.0880544179384444E-2</v>
      </c>
      <c r="D18" s="4">
        <f>IFERROR(AAPL_US[[#This Row],[Close]]/AAPL_US!B17-1,"")</f>
        <v>-4.3989756293224547E-3</v>
      </c>
      <c r="E18" s="4">
        <f t="shared" si="0"/>
        <v>6.0653617833962619E-3</v>
      </c>
      <c r="I18" s="7" t="s">
        <v>14</v>
      </c>
      <c r="J18" s="2">
        <v>0.01</v>
      </c>
      <c r="K18" s="2">
        <v>0.05</v>
      </c>
    </row>
    <row r="19" spans="1:12" x14ac:dyDescent="0.25">
      <c r="A19" s="1">
        <v>45561</v>
      </c>
      <c r="B19" s="4">
        <f>IFERROR(BTCUSD[[#This Row],[Close]]/BTCUSD!B18-1,"")</f>
        <v>-9.3679229075234183E-3</v>
      </c>
      <c r="C19" s="4">
        <f>IFERROR(XAUUSD[[#This Row],[Close]]/XAUUSD!B18-1, "")</f>
        <v>9.4085945629984735E-6</v>
      </c>
      <c r="D19" s="4">
        <f>IFERROR(AAPL_US[[#This Row],[Close]]/AAPL_US!B18-1,"")</f>
        <v>5.0780748473699955E-3</v>
      </c>
      <c r="E19" s="4">
        <f t="shared" si="0"/>
        <v>-1.2831909802208277E-3</v>
      </c>
      <c r="I19" s="7" t="s">
        <v>27</v>
      </c>
      <c r="J19">
        <f>_xlfn.NORM.S.INV(J18)</f>
        <v>-2.3263478740408408</v>
      </c>
      <c r="K19">
        <f>_xlfn.NORM.S.INV(K18)</f>
        <v>-1.6448536269514726</v>
      </c>
    </row>
    <row r="20" spans="1:12" x14ac:dyDescent="0.25">
      <c r="A20" s="1">
        <v>45562</v>
      </c>
      <c r="B20" s="4">
        <f>IFERROR(BTCUSD[[#This Row],[Close]]/BTCUSD!B19-1,"")</f>
        <v>2.5804386761515641E-2</v>
      </c>
      <c r="C20" s="4">
        <f>IFERROR(XAUUSD[[#This Row],[Close]]/XAUUSD!B19-1, "")</f>
        <v>5.7504788929574335E-3</v>
      </c>
      <c r="D20" s="4">
        <f>IFERROR(AAPL_US[[#This Row],[Close]]/AAPL_US!B19-1,"")</f>
        <v>1.1893225266494944E-3</v>
      </c>
      <c r="E20" s="4">
        <f t="shared" si="0"/>
        <v>1.0398304343632514E-2</v>
      </c>
      <c r="I20" s="7" t="s">
        <v>17</v>
      </c>
      <c r="J20" s="12">
        <f>Historical!J6</f>
        <v>1000000</v>
      </c>
      <c r="K20" s="12">
        <f>J20</f>
        <v>1000000</v>
      </c>
    </row>
    <row r="21" spans="1:12" x14ac:dyDescent="0.25">
      <c r="A21" s="1">
        <v>45565</v>
      </c>
      <c r="B21" s="4">
        <f>IFERROR(BTCUSD[[#This Row],[Close]]/BTCUSD!B20-1,"")</f>
        <v>1.0080858970950013E-2</v>
      </c>
      <c r="C21" s="4">
        <f>IFERROR(XAUUSD[[#This Row],[Close]]/XAUUSD!B20-1, "")</f>
        <v>-7.633444966229308E-3</v>
      </c>
      <c r="D21" s="4">
        <f>IFERROR(AAPL_US[[#This Row],[Close]]/AAPL_US!B20-1,"")</f>
        <v>2.2869461920894008E-2</v>
      </c>
      <c r="E21" s="4">
        <f t="shared" si="0"/>
        <v>6.8317182810614819E-3</v>
      </c>
      <c r="I21" s="7" t="s">
        <v>18</v>
      </c>
      <c r="J21" s="10">
        <f>ABS((J15+(J16*J19))*J20)</f>
        <v>27601.781990430725</v>
      </c>
      <c r="K21" s="10">
        <f>ABS(K15+(K16*K19))*K20</f>
        <v>19071.973907106927</v>
      </c>
      <c r="L21" s="9"/>
    </row>
    <row r="22" spans="1:12" x14ac:dyDescent="0.25">
      <c r="A22" s="1">
        <v>45566</v>
      </c>
      <c r="B22" s="4">
        <f>IFERROR(BTCUSD[[#This Row],[Close]]/BTCUSD!B21-1,"")</f>
        <v>-3.0938925559724773E-2</v>
      </c>
      <c r="C22" s="4">
        <f>IFERROR(XAUUSD[[#This Row],[Close]]/XAUUSD!B21-1, "")</f>
        <v>-6.5289115966893352E-3</v>
      </c>
      <c r="D22" s="4">
        <f>IFERROR(AAPL_US[[#This Row],[Close]]/AAPL_US!B21-1,"")</f>
        <v>-2.9141289012766247E-2</v>
      </c>
      <c r="E22" s="4">
        <f t="shared" si="0"/>
        <v>-2.063562901042304E-2</v>
      </c>
    </row>
    <row r="23" spans="1:12" x14ac:dyDescent="0.25">
      <c r="A23" s="1">
        <v>45567</v>
      </c>
      <c r="B23" s="4">
        <f>IFERROR(BTCUSD[[#This Row],[Close]]/BTCUSD!B22-1,"")</f>
        <v>-3.9779231077229915E-2</v>
      </c>
      <c r="C23" s="4">
        <f>IFERROR(XAUUSD[[#This Row],[Close]]/XAUUSD!B22-1, "")</f>
        <v>1.0892936101733142E-2</v>
      </c>
      <c r="D23" s="4">
        <f>IFERROR(AAPL_US[[#This Row],[Close]]/AAPL_US!B22-1,"")</f>
        <v>2.5209004355088993E-3</v>
      </c>
      <c r="E23" s="4">
        <f t="shared" si="0"/>
        <v>-6.8203247518230474E-3</v>
      </c>
    </row>
    <row r="24" spans="1:12" x14ac:dyDescent="0.25">
      <c r="A24" s="1">
        <v>45568</v>
      </c>
      <c r="B24" s="4">
        <f>IFERROR(BTCUSD[[#This Row],[Close]]/BTCUSD!B23-1,"")</f>
        <v>-5.5173000224028046E-3</v>
      </c>
      <c r="C24" s="4">
        <f>IFERROR(XAUUSD[[#This Row],[Close]]/XAUUSD!B23-1, "")</f>
        <v>-1.7364793959679936E-3</v>
      </c>
      <c r="D24" s="4">
        <f>IFERROR(AAPL_US[[#This Row],[Close]]/AAPL_US!B23-1,"")</f>
        <v>-4.8965450190470161E-3</v>
      </c>
      <c r="E24" s="4">
        <f t="shared" si="0"/>
        <v>-3.8187452708221435E-3</v>
      </c>
    </row>
    <row r="25" spans="1:12" x14ac:dyDescent="0.25">
      <c r="A25" s="1">
        <v>45569</v>
      </c>
      <c r="B25" s="4">
        <f>IFERROR(BTCUSD[[#This Row],[Close]]/BTCUSD!B24-1,"")</f>
        <v>-2.6144564643659773E-4</v>
      </c>
      <c r="C25" s="4">
        <f>IFERROR(XAUUSD[[#This Row],[Close]]/XAUUSD!B24-1, "")</f>
        <v>-9.7788108213825442E-4</v>
      </c>
      <c r="D25" s="4">
        <f>IFERROR(AAPL_US[[#This Row],[Close]]/AAPL_US!B24-1,"")</f>
        <v>5.0094593514349306E-3</v>
      </c>
      <c r="E25" s="4">
        <f t="shared" si="0"/>
        <v>1.0332516786441979E-3</v>
      </c>
    </row>
    <row r="26" spans="1:12" x14ac:dyDescent="0.25">
      <c r="A26" s="1">
        <v>45572</v>
      </c>
      <c r="B26" s="4">
        <f>IFERROR(BTCUSD[[#This Row],[Close]]/BTCUSD!B25-1,"")</f>
        <v>2.5393175635445964E-2</v>
      </c>
      <c r="C26" s="4">
        <f>IFERROR(XAUUSD[[#This Row],[Close]]/XAUUSD!B25-1, "")</f>
        <v>-1.7204964968884351E-3</v>
      </c>
      <c r="D26" s="4">
        <f>IFERROR(AAPL_US[[#This Row],[Close]]/AAPL_US!B25-1,"")</f>
        <v>-2.2531837986407455E-2</v>
      </c>
      <c r="E26" s="4">
        <f t="shared" si="0"/>
        <v>1.7020269595617848E-4</v>
      </c>
    </row>
    <row r="27" spans="1:12" x14ac:dyDescent="0.25">
      <c r="A27" s="1">
        <v>45573</v>
      </c>
      <c r="B27" s="4">
        <f>IFERROR(BTCUSD[[#This Row],[Close]]/BTCUSD!B26-1,"")</f>
        <v>1.62245744156988E-2</v>
      </c>
      <c r="C27" s="4">
        <f>IFERROR(XAUUSD[[#This Row],[Close]]/XAUUSD!B26-1, "")</f>
        <v>-3.3865833974445758E-3</v>
      </c>
      <c r="D27" s="4">
        <f>IFERROR(AAPL_US[[#This Row],[Close]]/AAPL_US!B26-1,"")</f>
        <v>1.8403909531064189E-2</v>
      </c>
      <c r="E27" s="4">
        <f t="shared" si="0"/>
        <v>9.0339118250510678E-3</v>
      </c>
    </row>
    <row r="28" spans="1:12" x14ac:dyDescent="0.25">
      <c r="A28" s="1">
        <v>45574</v>
      </c>
      <c r="B28" s="4">
        <f>IFERROR(BTCUSD[[#This Row],[Close]]/BTCUSD!B27-1,"")</f>
        <v>-1.5056380533878699E-2</v>
      </c>
      <c r="C28" s="4">
        <f>IFERROR(XAUUSD[[#This Row],[Close]]/XAUUSD!B27-1, "")</f>
        <v>-7.8349087661674366E-3</v>
      </c>
      <c r="D28" s="4">
        <f>IFERROR(AAPL_US[[#This Row],[Close]]/AAPL_US!B27-1,"")</f>
        <v>1.6699663520867825E-2</v>
      </c>
      <c r="E28" s="4">
        <f t="shared" si="0"/>
        <v>-2.6409786103702374E-3</v>
      </c>
    </row>
    <row r="29" spans="1:12" x14ac:dyDescent="0.25">
      <c r="A29" s="1">
        <v>45575</v>
      </c>
      <c r="B29" s="4">
        <f>IFERROR(BTCUSD[[#This Row],[Close]]/BTCUSD!B28-1,"")</f>
        <v>-2.4845636228732482E-2</v>
      </c>
      <c r="C29" s="4">
        <f>IFERROR(XAUUSD[[#This Row],[Close]]/XAUUSD!B28-1, "")</f>
        <v>-5.3891085087273138E-3</v>
      </c>
      <c r="D29" s="4">
        <f>IFERROR(AAPL_US[[#This Row],[Close]]/AAPL_US!B28-1,"")</f>
        <v>-2.1786967987564854E-3</v>
      </c>
      <c r="E29" s="4">
        <f t="shared" si="0"/>
        <v>-1.0262943311737615E-2</v>
      </c>
    </row>
    <row r="30" spans="1:12" x14ac:dyDescent="0.25">
      <c r="A30" s="1">
        <v>45576</v>
      </c>
      <c r="B30" s="4">
        <f>IFERROR(BTCUSD[[#This Row],[Close]]/BTCUSD!B29-1,"")</f>
        <v>-1.1976815462055646E-2</v>
      </c>
      <c r="C30" s="4">
        <f>IFERROR(XAUUSD[[#This Row],[Close]]/XAUUSD!B29-1, "")</f>
        <v>8.5626911314986565E-3</v>
      </c>
      <c r="D30" s="4">
        <f>IFERROR(AAPL_US[[#This Row],[Close]]/AAPL_US!B29-1,"")</f>
        <v>-6.5066050573867606E-3</v>
      </c>
      <c r="E30" s="4">
        <f t="shared" si="0"/>
        <v>-2.1199497032332588E-3</v>
      </c>
    </row>
    <row r="31" spans="1:12" x14ac:dyDescent="0.25">
      <c r="A31" s="1">
        <v>45579</v>
      </c>
      <c r="B31" s="4">
        <f>IFERROR(BTCUSD[[#This Row],[Close]]/BTCUSD!B30-1,"")</f>
        <v>4.8243491162151653E-2</v>
      </c>
      <c r="C31" s="4">
        <f>IFERROR(XAUUSD[[#This Row],[Close]]/XAUUSD!B30-1, "")</f>
        <v>9.9005571914962953E-3</v>
      </c>
      <c r="D31" s="4">
        <f>IFERROR(AAPL_US[[#This Row],[Close]]/AAPL_US!B30-1,"")</f>
        <v>1.6480951332305649E-2</v>
      </c>
      <c r="E31" s="4">
        <f t="shared" si="0"/>
        <v>2.3377555624935709E-2</v>
      </c>
    </row>
    <row r="32" spans="1:12" x14ac:dyDescent="0.25">
      <c r="A32" s="1">
        <v>45580</v>
      </c>
      <c r="B32" s="4">
        <f>IFERROR(BTCUSD[[#This Row],[Close]]/BTCUSD!B31-1,"")</f>
        <v>4.371606376125392E-2</v>
      </c>
      <c r="C32" s="4">
        <f>IFERROR(XAUUSD[[#This Row],[Close]]/XAUUSD!B31-1, "")</f>
        <v>-2.8518237554095993E-3</v>
      </c>
      <c r="D32" s="4">
        <f>IFERROR(AAPL_US[[#This Row],[Close]]/AAPL_US!B31-1,"")</f>
        <v>1.1022912405975971E-2</v>
      </c>
      <c r="E32" s="4">
        <f t="shared" si="0"/>
        <v>1.5280963348005126E-2</v>
      </c>
    </row>
    <row r="33" spans="1:5" x14ac:dyDescent="0.25">
      <c r="A33" s="1">
        <v>45581</v>
      </c>
      <c r="B33" s="4">
        <f>IFERROR(BTCUSD[[#This Row],[Close]]/BTCUSD!B32-1,"")</f>
        <v>9.7844710289354264E-3</v>
      </c>
      <c r="C33" s="4">
        <f>IFERROR(XAUUSD[[#This Row],[Close]]/XAUUSD!B32-1, "")</f>
        <v>5.374496907823767E-3</v>
      </c>
      <c r="D33" s="4">
        <f>IFERROR(AAPL_US[[#This Row],[Close]]/AAPL_US!B32-1,"")</f>
        <v>-8.8498988582988991E-3</v>
      </c>
      <c r="E33" s="4">
        <f t="shared" si="0"/>
        <v>2.4301704143204648E-3</v>
      </c>
    </row>
    <row r="34" spans="1:5" x14ac:dyDescent="0.25">
      <c r="A34" s="1">
        <v>45582</v>
      </c>
      <c r="B34" s="4">
        <f>IFERROR(BTCUSD[[#This Row],[Close]]/BTCUSD!B33-1,"")</f>
        <v>1.7092408609888698E-2</v>
      </c>
      <c r="C34" s="4">
        <f>IFERROR(XAUUSD[[#This Row],[Close]]/XAUUSD!B33-1, "")</f>
        <v>4.12527156003617E-3</v>
      </c>
      <c r="D34" s="4">
        <f>IFERROR(AAPL_US[[#This Row],[Close]]/AAPL_US!B33-1,"")</f>
        <v>1.5955307842314692E-3</v>
      </c>
      <c r="E34" s="4">
        <f t="shared" si="0"/>
        <v>7.2564904422505183E-3</v>
      </c>
    </row>
    <row r="35" spans="1:5" x14ac:dyDescent="0.25">
      <c r="A35" s="1">
        <v>45583</v>
      </c>
      <c r="B35" s="4">
        <f>IFERROR(BTCUSD[[#This Row],[Close]]/BTCUSD!B34-1,"")</f>
        <v>-7.2842623814698415E-3</v>
      </c>
      <c r="C35" s="4">
        <f>IFERROR(XAUUSD[[#This Row],[Close]]/XAUUSD!B34-1, "")</f>
        <v>7.2031235975225094E-3</v>
      </c>
      <c r="D35" s="4">
        <f>IFERROR(AAPL_US[[#This Row],[Close]]/AAPL_US!B34-1,"")</f>
        <v>1.2277672250043281E-2</v>
      </c>
      <c r="E35" s="4">
        <f t="shared" si="0"/>
        <v>4.3792723995810358E-3</v>
      </c>
    </row>
    <row r="36" spans="1:5" x14ac:dyDescent="0.25">
      <c r="A36" s="1">
        <v>45586</v>
      </c>
      <c r="B36" s="4">
        <f>IFERROR(BTCUSD[[#This Row],[Close]]/BTCUSD!B35-1,"")</f>
        <v>2.2675185828567868E-2</v>
      </c>
      <c r="C36" s="4">
        <f>IFERROR(XAUUSD[[#This Row],[Close]]/XAUUSD!B35-1, "")</f>
        <v>9.92536482120987E-3</v>
      </c>
      <c r="D36" s="4">
        <f>IFERROR(AAPL_US[[#This Row],[Close]]/AAPL_US!B35-1,"")</f>
        <v>6.2989372409205657E-3</v>
      </c>
      <c r="E36" s="4">
        <f t="shared" si="0"/>
        <v>1.2662382849330477E-2</v>
      </c>
    </row>
    <row r="37" spans="1:5" x14ac:dyDescent="0.25">
      <c r="A37" s="1">
        <v>45587</v>
      </c>
      <c r="B37" s="4">
        <f>IFERROR(BTCUSD[[#This Row],[Close]]/BTCUSD!B36-1,"")</f>
        <v>-1.1646827595457987E-2</v>
      </c>
      <c r="C37" s="4">
        <f>IFERROR(XAUUSD[[#This Row],[Close]]/XAUUSD!B36-1, "")</f>
        <v>-3.1251953247046771E-5</v>
      </c>
      <c r="D37" s="4">
        <f>IFERROR(AAPL_US[[#This Row],[Close]]/AAPL_US!B36-1,"")</f>
        <v>-2.6233148698301401E-3</v>
      </c>
      <c r="E37" s="4">
        <f t="shared" si="0"/>
        <v>-4.2935435208852572E-3</v>
      </c>
    </row>
    <row r="38" spans="1:5" x14ac:dyDescent="0.25">
      <c r="A38" s="1">
        <v>45588</v>
      </c>
      <c r="B38" s="4">
        <f>IFERROR(BTCUSD[[#This Row],[Close]]/BTCUSD!B37-1,"")</f>
        <v>-4.4256665053756805E-3</v>
      </c>
      <c r="C38" s="4">
        <f>IFERROR(XAUUSD[[#This Row],[Close]]/XAUUSD!B37-1, "")</f>
        <v>1.0762038352860381E-2</v>
      </c>
      <c r="D38" s="4">
        <f>IFERROR(AAPL_US[[#This Row],[Close]]/AAPL_US!B37-1,"")</f>
        <v>-2.1623849546617335E-2</v>
      </c>
      <c r="E38" s="4">
        <f t="shared" si="0"/>
        <v>-3.5100394744537518E-3</v>
      </c>
    </row>
    <row r="39" spans="1:5" x14ac:dyDescent="0.25">
      <c r="A39" s="1">
        <v>45589</v>
      </c>
      <c r="B39" s="4">
        <f>IFERROR(BTCUSD[[#This Row],[Close]]/BTCUSD!B38-1,"")</f>
        <v>-1.6932300433865177E-2</v>
      </c>
      <c r="C39" s="4">
        <f>IFERROR(XAUUSD[[#This Row],[Close]]/XAUUSD!B38-1, "")</f>
        <v>-1.2184364217728838E-2</v>
      </c>
      <c r="D39" s="4">
        <f>IFERROR(AAPL_US[[#This Row],[Close]]/AAPL_US!B38-1,"")</f>
        <v>-8.2083621060313749E-4</v>
      </c>
      <c r="E39" s="4">
        <f t="shared" si="0"/>
        <v>-1.019968668043203E-2</v>
      </c>
    </row>
    <row r="40" spans="1:5" x14ac:dyDescent="0.25">
      <c r="A40" s="1">
        <v>45590</v>
      </c>
      <c r="B40" s="4">
        <f>IFERROR(BTCUSD[[#This Row],[Close]]/BTCUSD!B39-1,"")</f>
        <v>2.9583818810226203E-2</v>
      </c>
      <c r="C40" s="4">
        <f>IFERROR(XAUUSD[[#This Row],[Close]]/XAUUSD!B39-1, "")</f>
        <v>7.5363098043836896E-3</v>
      </c>
      <c r="D40" s="4">
        <f>IFERROR(AAPL_US[[#This Row],[Close]]/AAPL_US!B39-1,"")</f>
        <v>3.6424647054731363E-3</v>
      </c>
      <c r="E40" s="4">
        <f t="shared" si="0"/>
        <v>1.2982408976463277E-2</v>
      </c>
    </row>
    <row r="41" spans="1:5" x14ac:dyDescent="0.25">
      <c r="A41" s="1">
        <v>45593</v>
      </c>
      <c r="B41" s="4">
        <f>IFERROR(BTCUSD[[#This Row],[Close]]/BTCUSD!B40-1,"")</f>
        <v>-2.2252673248773225E-2</v>
      </c>
      <c r="C41" s="4">
        <f>IFERROR(XAUUSD[[#This Row],[Close]]/XAUUSD!B40-1, "")</f>
        <v>2.3940189730571326E-3</v>
      </c>
      <c r="D41" s="4">
        <f>IFERROR(AAPL_US[[#This Row],[Close]]/AAPL_US!B40-1,"")</f>
        <v>8.596720686698367E-3</v>
      </c>
      <c r="E41" s="4">
        <f t="shared" si="0"/>
        <v>-3.1391781793996044E-3</v>
      </c>
    </row>
    <row r="42" spans="1:5" x14ac:dyDescent="0.25">
      <c r="A42" s="1">
        <v>45594</v>
      </c>
      <c r="B42" s="4">
        <f>IFERROR(BTCUSD[[#This Row],[Close]]/BTCUSD!B41-1,"")</f>
        <v>4.6813423092126438E-2</v>
      </c>
      <c r="C42" s="4">
        <f>IFERROR(XAUUSD[[#This Row],[Close]]/XAUUSD!B41-1, "")</f>
        <v>-1.130341089539133E-4</v>
      </c>
      <c r="D42" s="4">
        <f>IFERROR(AAPL_US[[#This Row],[Close]]/AAPL_US!B41-1,"")</f>
        <v>1.1593605482487224E-3</v>
      </c>
      <c r="E42" s="4">
        <f t="shared" si="0"/>
        <v>1.4346621448530982E-2</v>
      </c>
    </row>
    <row r="43" spans="1:5" x14ac:dyDescent="0.25">
      <c r="A43" s="1">
        <v>45595</v>
      </c>
      <c r="B43" s="4">
        <f>IFERROR(BTCUSD[[#This Row],[Close]]/BTCUSD!B42-1,"")</f>
        <v>3.8675265938045822E-2</v>
      </c>
      <c r="C43" s="4">
        <f>IFERROR(XAUUSD[[#This Row],[Close]]/XAUUSD!B42-1, "")</f>
        <v>1.1835279745462168E-2</v>
      </c>
      <c r="D43" s="4">
        <f>IFERROR(AAPL_US[[#This Row],[Close]]/AAPL_US!B42-1,"")</f>
        <v>-1.5277259528986953E-2</v>
      </c>
      <c r="E43" s="4">
        <f t="shared" si="0"/>
        <v>1.1753513820902528E-2</v>
      </c>
    </row>
    <row r="44" spans="1:5" x14ac:dyDescent="0.25">
      <c r="A44" s="1">
        <v>45596</v>
      </c>
      <c r="B44" s="4">
        <f>IFERROR(BTCUSD[[#This Row],[Close]]/BTCUSD!B43-1,"")</f>
        <v>-3.3353163455288604E-3</v>
      </c>
      <c r="C44" s="4">
        <f>IFERROR(XAUUSD[[#This Row],[Close]]/XAUUSD!B43-1, "")</f>
        <v>4.6527887900587039E-3</v>
      </c>
      <c r="D44" s="4">
        <f>IFERROR(AAPL_US[[#This Row],[Close]]/AAPL_US!B43-1,"")</f>
        <v>-1.8210326879940841E-2</v>
      </c>
      <c r="E44" s="4">
        <f t="shared" si="0"/>
        <v>-4.6025774516174284E-3</v>
      </c>
    </row>
    <row r="45" spans="1:5" x14ac:dyDescent="0.25">
      <c r="A45" s="1">
        <v>45597</v>
      </c>
      <c r="B45" s="4">
        <f>IFERROR(BTCUSD[[#This Row],[Close]]/BTCUSD!B44-1,"")</f>
        <v>-2.7671310100505053E-2</v>
      </c>
      <c r="C45" s="4">
        <f>IFERROR(XAUUSD[[#This Row],[Close]]/XAUUSD!B44-1, "")</f>
        <v>-1.4846157433482055E-2</v>
      </c>
      <c r="D45" s="4">
        <f>IFERROR(AAPL_US[[#This Row],[Close]]/AAPL_US!B44-1,"")</f>
        <v>-1.3282227368308974E-2</v>
      </c>
      <c r="E45" s="4">
        <f t="shared" si="0"/>
        <v>-1.822452421403703E-2</v>
      </c>
    </row>
    <row r="46" spans="1:5" x14ac:dyDescent="0.25">
      <c r="A46" s="1">
        <v>45600</v>
      </c>
      <c r="B46" s="4">
        <f>IFERROR(BTCUSD[[#This Row],[Close]]/BTCUSD!B45-1,"")</f>
        <v>-1.6758109415832001E-2</v>
      </c>
      <c r="C46" s="4">
        <f>IFERROR(XAUUSD[[#This Row],[Close]]/XAUUSD!B45-1, "")</f>
        <v>-3.5285057015044252E-3</v>
      </c>
      <c r="D46" s="4">
        <f>IFERROR(AAPL_US[[#This Row],[Close]]/AAPL_US!B45-1,"")</f>
        <v>-4.0374067080298781E-3</v>
      </c>
      <c r="E46" s="4">
        <f t="shared" si="0"/>
        <v>-7.6500571177603336E-3</v>
      </c>
    </row>
    <row r="47" spans="1:5" x14ac:dyDescent="0.25">
      <c r="A47" s="1">
        <v>45601</v>
      </c>
      <c r="B47" s="4">
        <f>IFERROR(BTCUSD[[#This Row],[Close]]/BTCUSD!B46-1,"")</f>
        <v>-1.8892193673890167E-2</v>
      </c>
      <c r="C47" s="4">
        <f>IFERROR(XAUUSD[[#This Row],[Close]]/XAUUSD!B46-1, "")</f>
        <v>6.2122809485920527E-5</v>
      </c>
      <c r="D47" s="4">
        <f>IFERROR(AAPL_US[[#This Row],[Close]]/AAPL_US!B46-1,"")</f>
        <v>6.4869403490399602E-3</v>
      </c>
      <c r="E47" s="4">
        <f t="shared" si="0"/>
        <v>-3.6967268736606933E-3</v>
      </c>
    </row>
    <row r="48" spans="1:5" x14ac:dyDescent="0.25">
      <c r="A48" s="1">
        <v>45602</v>
      </c>
      <c r="B48" s="4">
        <f>IFERROR(BTCUSD[[#This Row],[Close]]/BTCUSD!B47-1,"")</f>
        <v>2.5051041902971916E-2</v>
      </c>
      <c r="C48" s="4">
        <f>IFERROR(XAUUSD[[#This Row],[Close]]/XAUUSD!B47-1, "")</f>
        <v>2.6711148707285748E-3</v>
      </c>
      <c r="D48" s="4">
        <f>IFERROR(AAPL_US[[#This Row],[Close]]/AAPL_US!B47-1,"")</f>
        <v>-3.265174314560082E-3</v>
      </c>
      <c r="E48" s="4">
        <f t="shared" si="0"/>
        <v>7.6042062248149796E-3</v>
      </c>
    </row>
    <row r="49" spans="1:5" x14ac:dyDescent="0.25">
      <c r="A49" s="1">
        <v>45603</v>
      </c>
      <c r="B49" s="4">
        <f>IFERROR(BTCUSD[[#This Row],[Close]]/BTCUSD!B48-1,"")</f>
        <v>8.7634006840456413E-2</v>
      </c>
      <c r="C49" s="4">
        <f>IFERROR(XAUUSD[[#This Row],[Close]]/XAUUSD!B48-1, "")</f>
        <v>-3.0954866900267719E-2</v>
      </c>
      <c r="D49" s="4">
        <f>IFERROR(AAPL_US[[#This Row],[Close]]/AAPL_US!B48-1,"")</f>
        <v>2.1369655898592077E-2</v>
      </c>
      <c r="E49" s="4">
        <f t="shared" si="0"/>
        <v>2.0319152061607455E-2</v>
      </c>
    </row>
    <row r="50" spans="1:5" x14ac:dyDescent="0.25">
      <c r="A50" s="1">
        <v>45604</v>
      </c>
      <c r="B50" s="4">
        <f>IFERROR(BTCUSD[[#This Row],[Close]]/BTCUSD!B49-1,"")</f>
        <v>2.9609918067334817E-3</v>
      </c>
      <c r="C50" s="4">
        <f>IFERROR(XAUUSD[[#This Row],[Close]]/XAUUSD!B49-1, "")</f>
        <v>1.7846565791230562E-2</v>
      </c>
      <c r="D50" s="4">
        <f>IFERROR(AAPL_US[[#This Row],[Close]]/AAPL_US!B49-1,"")</f>
        <v>-1.1851264428582864E-3</v>
      </c>
      <c r="E50" s="4">
        <f t="shared" si="0"/>
        <v>7.6713859256547839E-3</v>
      </c>
    </row>
    <row r="51" spans="1:5" x14ac:dyDescent="0.25">
      <c r="A51" s="1">
        <v>45607</v>
      </c>
      <c r="B51" s="4">
        <f>IFERROR(BTCUSD[[#This Row],[Close]]/BTCUSD!B50-1,"")</f>
        <v>1.0137244724548911E-2</v>
      </c>
      <c r="C51" s="4">
        <f>IFERROR(XAUUSD[[#This Row],[Close]]/XAUUSD!B50-1, "")</f>
        <v>-7.8846928332059196E-3</v>
      </c>
      <c r="D51" s="4">
        <f>IFERROR(AAPL_US[[#This Row],[Close]]/AAPL_US!B50-1,"")</f>
        <v>-1.2028529714041225E-2</v>
      </c>
      <c r="E51" s="4">
        <f t="shared" si="0"/>
        <v>-3.7212626301300622E-3</v>
      </c>
    </row>
    <row r="52" spans="1:5" x14ac:dyDescent="0.25">
      <c r="A52" s="1">
        <v>45608</v>
      </c>
      <c r="B52" s="4">
        <f>IFERROR(BTCUSD[[#This Row],[Close]]/BTCUSD!B51-1,"")</f>
        <v>0.14953500170192902</v>
      </c>
      <c r="C52" s="4">
        <f>IFERROR(XAUUSD[[#This Row],[Close]]/XAUUSD!B51-1, "")</f>
        <v>-2.4441655463155021E-2</v>
      </c>
      <c r="D52" s="4">
        <f>IFERROR(AAPL_US[[#This Row],[Close]]/AAPL_US!B51-1,"")</f>
        <v>0</v>
      </c>
      <c r="E52" s="4">
        <f t="shared" si="0"/>
        <v>3.5083838325316696E-2</v>
      </c>
    </row>
    <row r="53" spans="1:5" x14ac:dyDescent="0.25">
      <c r="A53" s="1">
        <v>45609</v>
      </c>
      <c r="B53" s="4">
        <f>IFERROR(BTCUSD[[#This Row],[Close]]/BTCUSD!B52-1,"")</f>
        <v>5.6112915613935055E-3</v>
      </c>
      <c r="C53" s="4">
        <f>IFERROR(XAUUSD[[#This Row],[Close]]/XAUUSD!B52-1, "")</f>
        <v>-8.1178374829168343E-3</v>
      </c>
      <c r="D53" s="4">
        <f>IFERROR(AAPL_US[[#This Row],[Close]]/AAPL_US!B52-1,"")</f>
        <v>3.9690335023929713E-3</v>
      </c>
      <c r="E53" s="4">
        <f t="shared" si="0"/>
        <v>-3.7303747403079086E-4</v>
      </c>
    </row>
    <row r="54" spans="1:5" x14ac:dyDescent="0.25">
      <c r="A54" s="1">
        <v>45610</v>
      </c>
      <c r="B54" s="4">
        <f>IFERROR(BTCUSD[[#This Row],[Close]]/BTCUSD!B53-1,"")</f>
        <v>1.2937973765291044E-2</v>
      </c>
      <c r="C54" s="4">
        <f>IFERROR(XAUUSD[[#This Row],[Close]]/XAUUSD!B53-1, "")</f>
        <v>-9.7526243373007304E-3</v>
      </c>
      <c r="D54" s="4">
        <f>IFERROR(AAPL_US[[#This Row],[Close]]/AAPL_US!B53-1,"")</f>
        <v>1.3767771141933505E-2</v>
      </c>
      <c r="E54" s="4">
        <f t="shared" si="0"/>
        <v>4.110673737247072E-3</v>
      </c>
    </row>
    <row r="55" spans="1:5" x14ac:dyDescent="0.25">
      <c r="A55" s="1">
        <v>45611</v>
      </c>
      <c r="B55" s="4">
        <f>IFERROR(BTCUSD[[#This Row],[Close]]/BTCUSD!B54-1,"")</f>
        <v>-2.3017182138239001E-2</v>
      </c>
      <c r="C55" s="4">
        <f>IFERROR(XAUUSD[[#This Row],[Close]]/XAUUSD!B54-1, "")</f>
        <v>-3.0645935478353925E-3</v>
      </c>
      <c r="D55" s="4">
        <f>IFERROR(AAPL_US[[#This Row],[Close]]/AAPL_US!B54-1,"")</f>
        <v>-1.4107181239554567E-2</v>
      </c>
      <c r="E55" s="4">
        <f t="shared" si="0"/>
        <v>-1.2363146432472227E-2</v>
      </c>
    </row>
    <row r="56" spans="1:5" x14ac:dyDescent="0.25">
      <c r="A56" s="1">
        <v>45614</v>
      </c>
      <c r="B56" s="4">
        <f>IFERROR(BTCUSD[[#This Row],[Close]]/BTCUSD!B55-1,"")</f>
        <v>4.06390898157174E-2</v>
      </c>
      <c r="C56" s="4">
        <f>IFERROR(XAUUSD[[#This Row],[Close]]/XAUUSD!B55-1, "")</f>
        <v>-1.0604081791778519E-3</v>
      </c>
      <c r="D56" s="4">
        <f>IFERROR(AAPL_US[[#This Row],[Close]]/AAPL_US!B55-1,"")</f>
        <v>1.3423625046161902E-2</v>
      </c>
      <c r="E56" s="4">
        <f t="shared" si="0"/>
        <v>1.579465118689265E-2</v>
      </c>
    </row>
    <row r="57" spans="1:5" x14ac:dyDescent="0.25">
      <c r="A57" s="1">
        <v>45615</v>
      </c>
      <c r="B57" s="4">
        <f>IFERROR(BTCUSD[[#This Row],[Close]]/BTCUSD!B56-1,"")</f>
        <v>-4.8311136867318361E-4</v>
      </c>
      <c r="C57" s="4">
        <f>IFERROR(XAUUSD[[#This Row],[Close]]/XAUUSD!B56-1, "")</f>
        <v>1.9333965570398792E-2</v>
      </c>
      <c r="D57" s="4">
        <f>IFERROR(AAPL_US[[#This Row],[Close]]/AAPL_US!B56-1,"")</f>
        <v>1.137111998946283E-3</v>
      </c>
      <c r="E57" s="4">
        <f t="shared" si="0"/>
        <v>7.9297864172414474E-3</v>
      </c>
    </row>
    <row r="58" spans="1:5" x14ac:dyDescent="0.25">
      <c r="A58" s="1">
        <v>45616</v>
      </c>
      <c r="B58" s="4">
        <f>IFERROR(BTCUSD[[#This Row],[Close]]/BTCUSD!B57-1,"")</f>
        <v>7.703925505703868E-3</v>
      </c>
      <c r="C58" s="4">
        <f>IFERROR(XAUUSD[[#This Row],[Close]]/XAUUSD!B57-1, "")</f>
        <v>7.8085815909674228E-3</v>
      </c>
      <c r="D58" s="4">
        <f>IFERROR(AAPL_US[[#This Row],[Close]]/AAPL_US!B57-1,"")</f>
        <v>3.1531077187549883E-3</v>
      </c>
      <c r="E58" s="4">
        <f t="shared" si="0"/>
        <v>6.3805426037246262E-3</v>
      </c>
    </row>
    <row r="59" spans="1:5" x14ac:dyDescent="0.25">
      <c r="A59" s="1">
        <v>45617</v>
      </c>
      <c r="B59" s="4">
        <f>IFERROR(BTCUSD[[#This Row],[Close]]/BTCUSD!B58-1,"")</f>
        <v>2.4838458116575479E-2</v>
      </c>
      <c r="C59" s="4">
        <f>IFERROR(XAUUSD[[#This Row],[Close]]/XAUUSD!B58-1, "")</f>
        <v>6.8382172767560423E-3</v>
      </c>
      <c r="D59" s="4">
        <f>IFERROR(AAPL_US[[#This Row],[Close]]/AAPL_US!B58-1,"")</f>
        <v>-2.094007379299434E-3</v>
      </c>
      <c r="E59" s="4">
        <f t="shared" si="0"/>
        <v>9.5586221318852294E-3</v>
      </c>
    </row>
    <row r="60" spans="1:5" x14ac:dyDescent="0.25">
      <c r="A60" s="1">
        <v>45618</v>
      </c>
      <c r="B60" s="4">
        <f>IFERROR(BTCUSD[[#This Row],[Close]]/BTCUSD!B59-1,"")</f>
        <v>4.4587575801956714E-2</v>
      </c>
      <c r="C60" s="4">
        <f>IFERROR(XAUUSD[[#This Row],[Close]]/XAUUSD!B59-1, "")</f>
        <v>7.3200227147096619E-3</v>
      </c>
      <c r="D60" s="4">
        <f>IFERROR(AAPL_US[[#This Row],[Close]]/AAPL_US!B59-1,"")</f>
        <v>5.9096942642233863E-3</v>
      </c>
      <c r="E60" s="4">
        <f t="shared" si="0"/>
        <v>1.8077190105737894E-2</v>
      </c>
    </row>
    <row r="61" spans="1:5" x14ac:dyDescent="0.25">
      <c r="A61" s="1">
        <v>45621</v>
      </c>
      <c r="B61" s="4">
        <f>IFERROR(BTCUSD[[#This Row],[Close]]/BTCUSD!B60-1,"")</f>
        <v>7.7468502069044654E-3</v>
      </c>
      <c r="C61" s="4">
        <f>IFERROR(XAUUSD[[#This Row],[Close]]/XAUUSD!B60-1, "")</f>
        <v>1.3591592952673759E-2</v>
      </c>
      <c r="D61" s="4">
        <f>IFERROR(AAPL_US[[#This Row],[Close]]/AAPL_US!B60-1,"")</f>
        <v>1.3047757579980779E-2</v>
      </c>
      <c r="E61" s="4">
        <f t="shared" si="0"/>
        <v>1.1675019517135076E-2</v>
      </c>
    </row>
    <row r="62" spans="1:5" x14ac:dyDescent="0.25">
      <c r="A62" s="1">
        <v>45622</v>
      </c>
      <c r="B62" s="4">
        <f>IFERROR(BTCUSD[[#This Row],[Close]]/BTCUSD!B61-1,"")</f>
        <v>-4.8555493721116005E-2</v>
      </c>
      <c r="C62" s="4">
        <f>IFERROR(XAUUSD[[#This Row],[Close]]/XAUUSD!B61-1, "")</f>
        <v>-2.9830558583861411E-2</v>
      </c>
      <c r="D62" s="4">
        <f>IFERROR(AAPL_US[[#This Row],[Close]]/AAPL_US!B61-1,"")</f>
        <v>9.4061406450169915E-3</v>
      </c>
      <c r="E62" s="4">
        <f t="shared" si="0"/>
        <v>-2.3677029356374266E-2</v>
      </c>
    </row>
    <row r="63" spans="1:5" x14ac:dyDescent="0.25">
      <c r="A63" s="1">
        <v>45623</v>
      </c>
      <c r="B63" s="4">
        <f>IFERROR(BTCUSD[[#This Row],[Close]]/BTCUSD!B62-1,"")</f>
        <v>-2.7746165762810304E-2</v>
      </c>
      <c r="C63" s="4">
        <f>IFERROR(XAUUSD[[#This Row],[Close]]/XAUUSD!B62-1, "")</f>
        <v>3.0454474465093639E-3</v>
      </c>
      <c r="D63" s="4">
        <f>IFERROR(AAPL_US[[#This Row],[Close]]/AAPL_US!B62-1,"")</f>
        <v>-5.5365797565609665E-4</v>
      </c>
      <c r="E63" s="4">
        <f t="shared" si="0"/>
        <v>-7.2717681429361747E-3</v>
      </c>
    </row>
    <row r="64" spans="1:5" x14ac:dyDescent="0.25">
      <c r="A64" s="1">
        <v>45625</v>
      </c>
      <c r="B64" s="4">
        <f>IFERROR(BTCUSD[[#This Row],[Close]]/BTCUSD!B63-1,"")</f>
        <v>4.7709713595677217E-2</v>
      </c>
      <c r="C64" s="4">
        <f>IFERROR(XAUUSD[[#This Row],[Close]]/XAUUSD!B63-1, "")</f>
        <v>1.0329538873434796E-3</v>
      </c>
      <c r="D64" s="4">
        <f>IFERROR(AAPL_US[[#This Row],[Close]]/AAPL_US!B63-1,"")</f>
        <v>1.0214256494170515E-2</v>
      </c>
      <c r="E64" s="4">
        <f t="shared" si="0"/>
        <v>1.7790372581891711E-2</v>
      </c>
    </row>
    <row r="65" spans="1:5" x14ac:dyDescent="0.25">
      <c r="A65" s="1">
        <v>45628</v>
      </c>
      <c r="B65" s="4">
        <f>IFERROR(BTCUSD[[#This Row],[Close]]/BTCUSD!B64-1,"")</f>
        <v>-5.0118326268432378E-3</v>
      </c>
      <c r="C65" s="4">
        <f>IFERROR(XAUUSD[[#This Row],[Close]]/XAUUSD!B64-1, "")</f>
        <v>6.2216776146684083E-4</v>
      </c>
      <c r="D65" s="4">
        <f>IFERROR(AAPL_US[[#This Row],[Close]]/AAPL_US!B64-1,"")</f>
        <v>9.5246531600505779E-3</v>
      </c>
      <c r="E65" s="4">
        <f t="shared" si="0"/>
        <v>1.6027132645489383E-3</v>
      </c>
    </row>
    <row r="66" spans="1:5" x14ac:dyDescent="0.25">
      <c r="A66" s="1">
        <v>45629</v>
      </c>
      <c r="B66" s="4">
        <f>IFERROR(BTCUSD[[#This Row],[Close]]/BTCUSD!B65-1,"")</f>
        <v>1.8014504859870328E-2</v>
      </c>
      <c r="C66" s="4">
        <f>IFERROR(XAUUSD[[#This Row],[Close]]/XAUUSD!B65-1, "")</f>
        <v>4.8794636002251757E-3</v>
      </c>
      <c r="D66" s="4">
        <f>IFERROR(AAPL_US[[#This Row],[Close]]/AAPL_US!B65-1,"")</f>
        <v>1.2773318513999543E-2</v>
      </c>
      <c r="E66" s="4">
        <f t="shared" si="0"/>
        <v>1.1188132452251032E-2</v>
      </c>
    </row>
    <row r="67" spans="1:5" x14ac:dyDescent="0.25">
      <c r="A67" s="1">
        <v>45630</v>
      </c>
      <c r="B67" s="4">
        <f>IFERROR(BTCUSD[[#This Row],[Close]]/BTCUSD!B66-1,"")</f>
        <v>-2.0207694472229698E-2</v>
      </c>
      <c r="C67" s="4">
        <f>IFERROR(XAUUSD[[#This Row],[Close]]/XAUUSD!B66-1, "")</f>
        <v>-4.2992618248565151E-3</v>
      </c>
      <c r="D67" s="4">
        <f>IFERROR(AAPL_US[[#This Row],[Close]]/AAPL_US!B66-1,"")</f>
        <v>1.4811208660638897E-3</v>
      </c>
      <c r="E67" s="4">
        <f t="shared" si="0"/>
        <v>-7.3376768117923482E-3</v>
      </c>
    </row>
    <row r="68" spans="1:5" x14ac:dyDescent="0.25">
      <c r="A68" s="1">
        <v>45631</v>
      </c>
      <c r="B68" s="4">
        <f>IFERROR(BTCUSD[[#This Row],[Close]]/BTCUSD!B67-1,"")</f>
        <v>7.8076768676216268E-3</v>
      </c>
      <c r="C68" s="4">
        <f>IFERROR(XAUUSD[[#This Row],[Close]]/XAUUSD!B67-1, "")</f>
        <v>1.7449394860291623E-3</v>
      </c>
      <c r="D68" s="4">
        <f>IFERROR(AAPL_US[[#This Row],[Close]]/AAPL_US!B67-1,"")</f>
        <v>1.2358749788865531E-4</v>
      </c>
      <c r="E68" s="4">
        <f t="shared" ref="E68:E131" si="1">SUMPRODUCT(B68:D68,$J$2:$L$2)</f>
        <v>3.0773551040647494E-3</v>
      </c>
    </row>
    <row r="69" spans="1:5" x14ac:dyDescent="0.25">
      <c r="A69" s="1">
        <v>45632</v>
      </c>
      <c r="B69" s="4">
        <f>IFERROR(BTCUSD[[#This Row],[Close]]/BTCUSD!B68-1,"")</f>
        <v>2.2484425538995989E-2</v>
      </c>
      <c r="C69" s="4">
        <f>IFERROR(XAUUSD[[#This Row],[Close]]/XAUUSD!B68-1, "")</f>
        <v>2.4322294995773319E-3</v>
      </c>
      <c r="D69" s="4">
        <f>IFERROR(AAPL_US[[#This Row],[Close]]/AAPL_US!B68-1,"")</f>
        <v>-8.2381483937665756E-4</v>
      </c>
      <c r="E69" s="4">
        <f t="shared" si="1"/>
        <v>7.4710750097167324E-3</v>
      </c>
    </row>
    <row r="70" spans="1:5" x14ac:dyDescent="0.25">
      <c r="A70" s="1">
        <v>45635</v>
      </c>
      <c r="B70" s="4">
        <f>IFERROR(BTCUSD[[#This Row],[Close]]/BTCUSD!B69-1,"")</f>
        <v>-1.6020278112027997E-2</v>
      </c>
      <c r="C70" s="4">
        <f>IFERROR(XAUUSD[[#This Row],[Close]]/XAUUSD!B69-1, "")</f>
        <v>-6.8337172818331293E-3</v>
      </c>
      <c r="D70" s="4">
        <f>IFERROR(AAPL_US[[#This Row],[Close]]/AAPL_US!B69-1,"")</f>
        <v>1.6102369183709664E-2</v>
      </c>
      <c r="E70" s="4">
        <f t="shared" si="1"/>
        <v>-2.7088595912287527E-3</v>
      </c>
    </row>
    <row r="71" spans="1:5" x14ac:dyDescent="0.25">
      <c r="A71" s="1">
        <v>45636</v>
      </c>
      <c r="B71" s="4">
        <f>IFERROR(BTCUSD[[#This Row],[Close]]/BTCUSD!B70-1,"")</f>
        <v>4.9402560940438045E-2</v>
      </c>
      <c r="C71" s="4">
        <f>IFERROR(XAUUSD[[#This Row],[Close]]/XAUUSD!B70-1, "")</f>
        <v>0</v>
      </c>
      <c r="D71" s="4">
        <f>IFERROR(AAPL_US[[#This Row],[Close]]/AAPL_US!B70-1,"")</f>
        <v>4.1342264452548516E-3</v>
      </c>
      <c r="E71" s="4">
        <f t="shared" si="1"/>
        <v>1.6061036215707869E-2</v>
      </c>
    </row>
    <row r="72" spans="1:5" x14ac:dyDescent="0.25">
      <c r="A72" s="1">
        <v>45637</v>
      </c>
      <c r="B72" s="4">
        <f>IFERROR(BTCUSD[[#This Row],[Close]]/BTCUSD!B71-1,"")</f>
        <v>-4.4561994542785976E-2</v>
      </c>
      <c r="C72" s="4">
        <f>IFERROR(XAUUSD[[#This Row],[Close]]/XAUUSD!B71-1, "")</f>
        <v>1.0794134465051952E-2</v>
      </c>
      <c r="D72" s="4">
        <f>IFERROR(AAPL_US[[#This Row],[Close]]/AAPL_US!B71-1,"")</f>
        <v>-5.1677185270183612E-3</v>
      </c>
      <c r="E72" s="4">
        <f t="shared" si="1"/>
        <v>-1.060126013492052E-2</v>
      </c>
    </row>
    <row r="73" spans="1:5" x14ac:dyDescent="0.25">
      <c r="A73" s="1">
        <v>45638</v>
      </c>
      <c r="B73" s="4">
        <f>IFERROR(BTCUSD[[#This Row],[Close]]/BTCUSD!B72-1,"")</f>
        <v>-9.7945010578059932E-4</v>
      </c>
      <c r="C73" s="4">
        <f>IFERROR(XAUUSD[[#This Row],[Close]]/XAUUSD!B72-1, "")</f>
        <v>1.2610909282268379E-2</v>
      </c>
      <c r="D73" s="4">
        <f>IFERROR(AAPL_US[[#This Row],[Close]]/AAPL_US!B72-1,"")</f>
        <v>5.9662333126200284E-3</v>
      </c>
      <c r="E73" s="4">
        <f t="shared" si="1"/>
        <v>6.5403986749591808E-3</v>
      </c>
    </row>
    <row r="74" spans="1:5" x14ac:dyDescent="0.25">
      <c r="A74" s="1">
        <v>45639</v>
      </c>
      <c r="B74" s="4">
        <f>IFERROR(BTCUSD[[#This Row],[Close]]/BTCUSD!B73-1,"")</f>
        <v>4.4931691197566126E-2</v>
      </c>
      <c r="C74" s="4">
        <f>IFERROR(XAUUSD[[#This Row],[Close]]/XAUUSD!B73-1, "")</f>
        <v>8.9775403729475123E-3</v>
      </c>
      <c r="D74" s="4">
        <f>IFERROR(AAPL_US[[#This Row],[Close]]/AAPL_US!B73-1,"")</f>
        <v>6.8231000290697175E-4</v>
      </c>
      <c r="E74" s="4">
        <f t="shared" si="1"/>
        <v>1.7275216509320936E-2</v>
      </c>
    </row>
    <row r="75" spans="1:5" x14ac:dyDescent="0.25">
      <c r="A75" s="1">
        <v>45642</v>
      </c>
      <c r="B75" s="4">
        <f>IFERROR(BTCUSD[[#This Row],[Close]]/BTCUSD!B74-1,"")</f>
        <v>-7.7529332753920599E-3</v>
      </c>
      <c r="C75" s="4">
        <f>IFERROR(XAUUSD[[#This Row],[Close]]/XAUUSD!B74-1, "")</f>
        <v>-1.3709793129835668E-2</v>
      </c>
      <c r="D75" s="4">
        <f>IFERROR(AAPL_US[[#This Row],[Close]]/AAPL_US!B74-1,"")</f>
        <v>1.1728537019329632E-2</v>
      </c>
      <c r="E75" s="4">
        <f t="shared" si="1"/>
        <v>-4.2912361287529956E-3</v>
      </c>
    </row>
    <row r="76" spans="1:5" x14ac:dyDescent="0.25">
      <c r="A76" s="1">
        <v>45643</v>
      </c>
      <c r="B76" s="4">
        <f>IFERROR(BTCUSD[[#This Row],[Close]]/BTCUSD!B75-1,"")</f>
        <v>1.158589387560105E-2</v>
      </c>
      <c r="C76" s="4">
        <f>IFERROR(XAUUSD[[#This Row],[Close]]/XAUUSD!B75-1, "")</f>
        <v>-1.2363546840292172E-2</v>
      </c>
      <c r="D76" s="4">
        <f>IFERROR(AAPL_US[[#This Row],[Close]]/AAPL_US!B75-1,"")</f>
        <v>9.7222886857761814E-3</v>
      </c>
      <c r="E76" s="4">
        <f t="shared" si="1"/>
        <v>1.4470360322963003E-3</v>
      </c>
    </row>
    <row r="77" spans="1:5" x14ac:dyDescent="0.25">
      <c r="A77" s="1">
        <v>45644</v>
      </c>
      <c r="B77" s="4">
        <f>IFERROR(BTCUSD[[#This Row],[Close]]/BTCUSD!B76-1,"")</f>
        <v>4.1453887101376541E-2</v>
      </c>
      <c r="C77" s="4">
        <f>IFERROR(XAUUSD[[#This Row],[Close]]/XAUUSD!B76-1, "")</f>
        <v>1.8903056214403247E-3</v>
      </c>
      <c r="D77" s="4">
        <f>IFERROR(AAPL_US[[#This Row],[Close]]/AAPL_US!B76-1,"")</f>
        <v>-2.1421631740665581E-2</v>
      </c>
      <c r="E77" s="4">
        <f t="shared" si="1"/>
        <v>6.765798856789418E-3</v>
      </c>
    </row>
    <row r="78" spans="1:5" x14ac:dyDescent="0.25">
      <c r="A78" s="1">
        <v>45645</v>
      </c>
      <c r="B78" s="4">
        <f>IFERROR(BTCUSD[[#This Row],[Close]]/BTCUSD!B77-1,"")</f>
        <v>1.303805600695318E-3</v>
      </c>
      <c r="C78" s="4">
        <f>IFERROR(XAUUSD[[#This Row],[Close]]/XAUUSD!B77-1, "")</f>
        <v>-2.297637335192948E-3</v>
      </c>
      <c r="D78" s="4">
        <f>IFERROR(AAPL_US[[#This Row],[Close]]/AAPL_US!B77-1,"")</f>
        <v>7.0143434848937147E-3</v>
      </c>
      <c r="E78" s="4">
        <f t="shared" si="1"/>
        <v>1.5763897915995304E-3</v>
      </c>
    </row>
    <row r="79" spans="1:5" x14ac:dyDescent="0.25">
      <c r="A79" s="1">
        <v>45646</v>
      </c>
      <c r="B79" s="4">
        <f>IFERROR(BTCUSD[[#This Row],[Close]]/BTCUSD!B78-1,"")</f>
        <v>-4.5970070389311446E-2</v>
      </c>
      <c r="C79" s="4">
        <f>IFERROR(XAUUSD[[#This Row],[Close]]/XAUUSD!B78-1, "")</f>
        <v>-2.315775155575206E-2</v>
      </c>
      <c r="D79" s="4">
        <f>IFERROR(AAPL_US[[#This Row],[Close]]/AAPL_US!B78-1,"")</f>
        <v>1.8816428605780811E-2</v>
      </c>
      <c r="E79" s="4">
        <f t="shared" si="1"/>
        <v>-1.740919315736001E-2</v>
      </c>
    </row>
    <row r="80" spans="1:5" x14ac:dyDescent="0.25">
      <c r="A80" s="1">
        <v>45649</v>
      </c>
      <c r="B80" s="4">
        <f>IFERROR(BTCUSD[[#This Row],[Close]]/BTCUSD!B79-1,"")</f>
        <v>-2.8590643853229181E-2</v>
      </c>
      <c r="C80" s="4">
        <f>IFERROR(XAUUSD[[#This Row],[Close]]/XAUUSD!B79-1, "")</f>
        <v>3.4598930894969016E-3</v>
      </c>
      <c r="D80" s="4">
        <f>IFERROR(AAPL_US[[#This Row],[Close]]/AAPL_US!B79-1,"")</f>
        <v>3.0643835239230199E-3</v>
      </c>
      <c r="E80" s="4">
        <f t="shared" si="1"/>
        <v>-6.2739208629930873E-3</v>
      </c>
    </row>
    <row r="81" spans="1:5" x14ac:dyDescent="0.25">
      <c r="A81" s="1">
        <v>45650</v>
      </c>
      <c r="B81" s="4">
        <f>IFERROR(BTCUSD[[#This Row],[Close]]/BTCUSD!B80-1,"")</f>
        <v>-1.8385407333800341E-2</v>
      </c>
      <c r="C81" s="4">
        <f>IFERROR(XAUUSD[[#This Row],[Close]]/XAUUSD!B80-1, "")</f>
        <v>1.1103251955741245E-2</v>
      </c>
      <c r="D81" s="4">
        <f>IFERROR(AAPL_US[[#This Row],[Close]]/AAPL_US!B80-1,"")</f>
        <v>1.1474959802345142E-2</v>
      </c>
      <c r="E81" s="4">
        <f t="shared" si="1"/>
        <v>2.3681665228599386E-3</v>
      </c>
    </row>
    <row r="82" spans="1:5" x14ac:dyDescent="0.25">
      <c r="A82" s="1">
        <v>45652</v>
      </c>
      <c r="B82" s="4">
        <f>IFERROR(BTCUSD[[#This Row],[Close]]/BTCUSD!B81-1,"")</f>
        <v>-1.4143262243629939E-2</v>
      </c>
      <c r="C82" s="4">
        <f>IFERROR(XAUUSD[[#This Row],[Close]]/XAUUSD!B81-1, "")</f>
        <v>-3.8675760267470327E-3</v>
      </c>
      <c r="D82" s="4">
        <f>IFERROR(AAPL_US[[#This Row],[Close]]/AAPL_US!B81-1,"")</f>
        <v>3.1793297042448376E-3</v>
      </c>
      <c r="E82" s="4">
        <f t="shared" si="1"/>
        <v>-4.8362101725143436E-3</v>
      </c>
    </row>
    <row r="83" spans="1:5" x14ac:dyDescent="0.25">
      <c r="A83" s="1">
        <v>45653</v>
      </c>
      <c r="B83" s="4">
        <f>IFERROR(BTCUSD[[#This Row],[Close]]/BTCUSD!B82-1,"")</f>
        <v>3.846509934792075E-2</v>
      </c>
      <c r="C83" s="4">
        <f>IFERROR(XAUUSD[[#This Row],[Close]]/XAUUSD!B82-1, "")</f>
        <v>1.238066625971701E-3</v>
      </c>
      <c r="D83" s="4">
        <f>IFERROR(AAPL_US[[#This Row],[Close]]/AAPL_US!B82-1,"")</f>
        <v>-1.3245161090841617E-2</v>
      </c>
      <c r="E83" s="4">
        <f t="shared" si="1"/>
        <v>8.061208127512421E-3</v>
      </c>
    </row>
    <row r="84" spans="1:5" x14ac:dyDescent="0.25">
      <c r="A84" s="1">
        <v>45656</v>
      </c>
      <c r="B84" s="4">
        <f>IFERROR(BTCUSD[[#This Row],[Close]]/BTCUSD!B83-1,"")</f>
        <v>-3.0367992186890569E-2</v>
      </c>
      <c r="C84" s="4">
        <f>IFERROR(XAUUSD[[#This Row],[Close]]/XAUUSD!B83-1, "")</f>
        <v>6.7330994044754178E-3</v>
      </c>
      <c r="D84" s="4">
        <f>IFERROR(AAPL_US[[#This Row],[Close]]/AAPL_US!B83-1,"")</f>
        <v>-1.3262360512163673E-2</v>
      </c>
      <c r="E84" s="4">
        <f t="shared" si="1"/>
        <v>-1.0395866047926104E-2</v>
      </c>
    </row>
    <row r="85" spans="1:5" x14ac:dyDescent="0.25">
      <c r="A85" s="1">
        <v>45657</v>
      </c>
      <c r="B85" s="4">
        <f>IFERROR(BTCUSD[[#This Row],[Close]]/BTCUSD!B84-1,"")</f>
        <v>-1.2625851022480705E-2</v>
      </c>
      <c r="C85" s="4">
        <f>IFERROR(XAUUSD[[#This Row],[Close]]/XAUUSD!B84-1, "")</f>
        <v>-6.9253681474831241E-3</v>
      </c>
      <c r="D85" s="4">
        <f>IFERROR(AAPL_US[[#This Row],[Close]]/AAPL_US!B84-1,"")</f>
        <v>-7.0577120786906589E-3</v>
      </c>
      <c r="E85" s="4">
        <f t="shared" si="1"/>
        <v>-8.6752161893446592E-3</v>
      </c>
    </row>
    <row r="86" spans="1:5" x14ac:dyDescent="0.25">
      <c r="A86" s="1">
        <v>45659</v>
      </c>
      <c r="B86" s="4">
        <f>IFERROR(BTCUSD[[#This Row],[Close]]/BTCUSD!B85-1,"")</f>
        <v>-1.9985185185185217E-2</v>
      </c>
      <c r="C86" s="4">
        <f>IFERROR(XAUUSD[[#This Row],[Close]]/XAUUSD!B85-1, "")</f>
        <v>-3.6665258425074843E-3</v>
      </c>
      <c r="D86" s="4">
        <f>IFERROR(AAPL_US[[#This Row],[Close]]/AAPL_US!B85-1,"")</f>
        <v>-2.6236782666053782E-2</v>
      </c>
      <c r="E86" s="4">
        <f t="shared" si="1"/>
        <v>-1.5333200692374692E-2</v>
      </c>
    </row>
    <row r="87" spans="1:5" x14ac:dyDescent="0.25">
      <c r="A87" s="1">
        <v>45660</v>
      </c>
      <c r="B87" s="4">
        <f>IFERROR(BTCUSD[[#This Row],[Close]]/BTCUSD!B86-1,"")</f>
        <v>7.6048952936680347E-3</v>
      </c>
      <c r="C87" s="4">
        <f>IFERROR(XAUUSD[[#This Row],[Close]]/XAUUSD!B86-1, "")</f>
        <v>7.1451458480831231E-3</v>
      </c>
      <c r="D87" s="4">
        <f>IFERROR(AAPL_US[[#This Row],[Close]]/AAPL_US!B86-1,"")</f>
        <v>-2.0075375027711617E-3</v>
      </c>
      <c r="E87" s="4">
        <f t="shared" si="1"/>
        <v>4.5372656765023112E-3</v>
      </c>
    </row>
    <row r="88" spans="1:5" x14ac:dyDescent="0.25">
      <c r="A88" s="1">
        <v>45663</v>
      </c>
      <c r="B88" s="4">
        <f>IFERROR(BTCUSD[[#This Row],[Close]]/BTCUSD!B87-1,"")</f>
        <v>3.7477080491278514E-2</v>
      </c>
      <c r="C88" s="4">
        <f>IFERROR(XAUUSD[[#This Row],[Close]]/XAUUSD!B87-1, "")</f>
        <v>1.2735346731006958E-2</v>
      </c>
      <c r="D88" s="4">
        <f>IFERROR(AAPL_US[[#This Row],[Close]]/AAPL_US!B87-1,"")</f>
        <v>6.73816193802379E-3</v>
      </c>
      <c r="E88" s="4">
        <f t="shared" si="1"/>
        <v>1.8358711421193472E-2</v>
      </c>
    </row>
    <row r="89" spans="1:5" x14ac:dyDescent="0.25">
      <c r="A89" s="1">
        <v>45664</v>
      </c>
      <c r="B89" s="4">
        <f>IFERROR(BTCUSD[[#This Row],[Close]]/BTCUSD!B88-1,"")</f>
        <v>1.5393609735892655E-2</v>
      </c>
      <c r="C89" s="4">
        <f>IFERROR(XAUUSD[[#This Row],[Close]]/XAUUSD!B88-1, "")</f>
        <v>-7.4303708413436809E-3</v>
      </c>
      <c r="D89" s="4">
        <f>IFERROR(AAPL_US[[#This Row],[Close]]/AAPL_US!B88-1,"")</f>
        <v>-1.1388013778393491E-2</v>
      </c>
      <c r="E89" s="4">
        <f t="shared" si="1"/>
        <v>-1.7704695492877236E-3</v>
      </c>
    </row>
    <row r="90" spans="1:5" x14ac:dyDescent="0.25">
      <c r="A90" s="1">
        <v>45665</v>
      </c>
      <c r="B90" s="4">
        <f>IFERROR(BTCUSD[[#This Row],[Close]]/BTCUSD!B89-1,"")</f>
        <v>3.8023177271950592E-2</v>
      </c>
      <c r="C90" s="4">
        <f>IFERROR(XAUUSD[[#This Row],[Close]]/XAUUSD!B89-1, "")</f>
        <v>-8.244069955198885E-4</v>
      </c>
      <c r="D90" s="4">
        <f>IFERROR(AAPL_US[[#This Row],[Close]]/AAPL_US!B89-1,"")</f>
        <v>2.0211288562643759E-3</v>
      </c>
      <c r="E90" s="4">
        <f t="shared" si="1"/>
        <v>1.1683529040256534E-2</v>
      </c>
    </row>
    <row r="91" spans="1:5" x14ac:dyDescent="0.25">
      <c r="A91" s="1">
        <v>45667</v>
      </c>
      <c r="B91" s="4">
        <f>IFERROR(BTCUSD[[#This Row],[Close]]/BTCUSD!B90-1,"")</f>
        <v>-4.813947334894797E-2</v>
      </c>
      <c r="C91" s="4">
        <f>IFERROR(XAUUSD[[#This Row],[Close]]/XAUUSD!B90-1, "")</f>
        <v>4.7987830437941081E-3</v>
      </c>
      <c r="D91" s="4">
        <f>IFERROR(AAPL_US[[#This Row],[Close]]/AAPL_US!B90-1,"")</f>
        <v>-2.4101504333155943E-2</v>
      </c>
      <c r="E91" s="4">
        <f t="shared" si="1"/>
        <v>-1.9752780087113529E-2</v>
      </c>
    </row>
    <row r="92" spans="1:5" x14ac:dyDescent="0.25">
      <c r="A92" s="1">
        <v>45670</v>
      </c>
      <c r="B92" s="4">
        <f>IFERROR(BTCUSD[[#This Row],[Close]]/BTCUSD!B91-1,"")</f>
        <v>-1.9223958290434884E-2</v>
      </c>
      <c r="C92" s="4">
        <f>IFERROR(XAUUSD[[#This Row],[Close]]/XAUUSD!B91-1, "")</f>
        <v>5.0458048842181302E-3</v>
      </c>
      <c r="D92" s="4">
        <f>IFERROR(AAPL_US[[#This Row],[Close]]/AAPL_US!B91-1,"")</f>
        <v>-1.0342787100046547E-2</v>
      </c>
      <c r="E92" s="4">
        <f t="shared" si="1"/>
        <v>-6.8517016634571772E-3</v>
      </c>
    </row>
    <row r="93" spans="1:5" x14ac:dyDescent="0.25">
      <c r="A93" s="1">
        <v>45671</v>
      </c>
      <c r="B93" s="4">
        <f>IFERROR(BTCUSD[[#This Row],[Close]]/BTCUSD!B92-1,"")</f>
        <v>-2.9339209083198314E-2</v>
      </c>
      <c r="C93" s="4">
        <f>IFERROR(XAUUSD[[#This Row],[Close]]/XAUUSD!B92-1, "")</f>
        <v>3.1028135682356073E-3</v>
      </c>
      <c r="D93" s="4">
        <f>IFERROR(AAPL_US[[#This Row],[Close]]/AAPL_US!B92-1,"")</f>
        <v>-4.7791307021777252E-3</v>
      </c>
      <c r="E93" s="4">
        <f t="shared" si="1"/>
        <v>-8.9943765083185696E-3</v>
      </c>
    </row>
    <row r="94" spans="1:5" x14ac:dyDescent="0.25">
      <c r="A94" s="1">
        <v>45672</v>
      </c>
      <c r="B94" s="4">
        <f>IFERROR(BTCUSD[[#This Row],[Close]]/BTCUSD!B93-1,"")</f>
        <v>2.3247287942578243E-2</v>
      </c>
      <c r="C94" s="4">
        <f>IFERROR(XAUUSD[[#This Row],[Close]]/XAUUSD!B93-1, "")</f>
        <v>7.5869920160576143E-3</v>
      </c>
      <c r="D94" s="4">
        <f>IFERROR(AAPL_US[[#This Row],[Close]]/AAPL_US!B93-1,"")</f>
        <v>1.9676084866794952E-2</v>
      </c>
      <c r="E94" s="4">
        <f t="shared" si="1"/>
        <v>1.5911808649235006E-2</v>
      </c>
    </row>
    <row r="95" spans="1:5" x14ac:dyDescent="0.25">
      <c r="A95" s="1">
        <v>45673</v>
      </c>
      <c r="B95" s="4">
        <f>IFERROR(BTCUSD[[#This Row],[Close]]/BTCUSD!B94-1,"")</f>
        <v>-2.6993234780899877E-3</v>
      </c>
      <c r="C95" s="4">
        <f>IFERROR(XAUUSD[[#This Row],[Close]]/XAUUSD!B94-1, "")</f>
        <v>-1.0248567244724227E-2</v>
      </c>
      <c r="D95" s="4">
        <f>IFERROR(AAPL_US[[#This Row],[Close]]/AAPL_US!B94-1,"")</f>
        <v>-4.04025100059342E-2</v>
      </c>
      <c r="E95" s="4">
        <f t="shared" si="1"/>
        <v>-1.7029976943096947E-2</v>
      </c>
    </row>
    <row r="96" spans="1:5" x14ac:dyDescent="0.25">
      <c r="A96" s="1">
        <v>45674</v>
      </c>
      <c r="B96" s="4">
        <f>IFERROR(BTCUSD[[#This Row],[Close]]/BTCUSD!B95-1,"")</f>
        <v>2.4665936844604053E-2</v>
      </c>
      <c r="C96" s="4">
        <f>IFERROR(XAUUSD[[#This Row],[Close]]/XAUUSD!B95-1, "")</f>
        <v>5.3754254997568918E-3</v>
      </c>
      <c r="D96" s="4">
        <f>IFERROR(AAPL_US[[#This Row],[Close]]/AAPL_US!B95-1,"")</f>
        <v>7.5347902933657895E-3</v>
      </c>
      <c r="E96" s="4">
        <f t="shared" si="1"/>
        <v>1.181038834129371E-2</v>
      </c>
    </row>
    <row r="97" spans="1:5" x14ac:dyDescent="0.25">
      <c r="A97" s="1">
        <v>45678</v>
      </c>
      <c r="B97" s="4">
        <f>IFERROR(BTCUSD[[#This Row],[Close]]/BTCUSD!B96-1,"")</f>
        <v>3.1238493966184278E-2</v>
      </c>
      <c r="C97" s="4">
        <f>IFERROR(XAUUSD[[#This Row],[Close]]/XAUUSD!B96-1, "")</f>
        <v>7.1581707353511881E-3</v>
      </c>
      <c r="D97" s="4">
        <f>IFERROR(AAPL_US[[#This Row],[Close]]/AAPL_US!B96-1,"")</f>
        <v>-3.191614394476916E-2</v>
      </c>
      <c r="E97" s="4">
        <f t="shared" si="1"/>
        <v>2.6599733005650116E-3</v>
      </c>
    </row>
    <row r="98" spans="1:5" x14ac:dyDescent="0.25">
      <c r="A98" s="1">
        <v>45679</v>
      </c>
      <c r="B98" s="4">
        <f>IFERROR(BTCUSD[[#This Row],[Close]]/BTCUSD!B97-1,"")</f>
        <v>1.1182563625276032E-3</v>
      </c>
      <c r="C98" s="4">
        <f>IFERROR(XAUUSD[[#This Row],[Close]]/XAUUSD!B97-1, "")</f>
        <v>6.7345935973150972E-3</v>
      </c>
      <c r="D98" s="4">
        <f>IFERROR(AAPL_US[[#This Row],[Close]]/AAPL_US!B97-1,"")</f>
        <v>5.3463432181477533E-3</v>
      </c>
      <c r="E98" s="4">
        <f t="shared" si="1"/>
        <v>4.6332173131286456E-3</v>
      </c>
    </row>
    <row r="99" spans="1:5" x14ac:dyDescent="0.25">
      <c r="A99" s="1">
        <v>45680</v>
      </c>
      <c r="B99" s="4">
        <f>IFERROR(BTCUSD[[#This Row],[Close]]/BTCUSD!B98-1,"")</f>
        <v>4.936571018119551E-2</v>
      </c>
      <c r="C99" s="4">
        <f>IFERROR(XAUUSD[[#This Row],[Close]]/XAUUSD!B98-1, "")</f>
        <v>-5.0908300594728617E-3</v>
      </c>
      <c r="D99" s="4">
        <f>IFERROR(AAPL_US[[#This Row],[Close]]/AAPL_US!B98-1,"")</f>
        <v>-7.6034063260344009E-4</v>
      </c>
      <c r="E99" s="4">
        <f t="shared" si="1"/>
        <v>1.2545278840788475E-2</v>
      </c>
    </row>
    <row r="100" spans="1:5" x14ac:dyDescent="0.25">
      <c r="A100" s="1">
        <v>45681</v>
      </c>
      <c r="B100" s="4">
        <f>IFERROR(BTCUSD[[#This Row],[Close]]/BTCUSD!B99-1,"")</f>
        <v>-1.2238897162714313E-2</v>
      </c>
      <c r="C100" s="4">
        <f>IFERROR(XAUUSD[[#This Row],[Close]]/XAUUSD!B99-1, "")</f>
        <v>2.0585997448967497E-3</v>
      </c>
      <c r="D100" s="4">
        <f>IFERROR(AAPL_US[[#This Row],[Close]]/AAPL_US!B99-1,"")</f>
        <v>-3.9343998137985059E-3</v>
      </c>
      <c r="E100" s="4">
        <f t="shared" si="1"/>
        <v>-4.0285491949951452E-3</v>
      </c>
    </row>
    <row r="101" spans="1:5" x14ac:dyDescent="0.25">
      <c r="A101" s="1">
        <v>45684</v>
      </c>
      <c r="B101" s="4">
        <f>IFERROR(BTCUSD[[#This Row],[Close]]/BTCUSD!B100-1,"")</f>
        <v>2.4616782324628383E-2</v>
      </c>
      <c r="C101" s="4">
        <f>IFERROR(XAUUSD[[#This Row],[Close]]/XAUUSD!B100-1, "")</f>
        <v>1.4182916578142635E-2</v>
      </c>
      <c r="D101" s="4">
        <f>IFERROR(AAPL_US[[#This Row],[Close]]/AAPL_US!B100-1,"")</f>
        <v>3.1783764351674959E-2</v>
      </c>
      <c r="E101" s="4">
        <f t="shared" si="1"/>
        <v>2.2593330634148055E-2</v>
      </c>
    </row>
    <row r="102" spans="1:5" x14ac:dyDescent="0.25">
      <c r="A102" s="1">
        <v>45685</v>
      </c>
      <c r="B102" s="4">
        <f>IFERROR(BTCUSD[[#This Row],[Close]]/BTCUSD!B101-1,"")</f>
        <v>-2.0846499957552389E-2</v>
      </c>
      <c r="C102" s="4">
        <f>IFERROR(XAUUSD[[#This Row],[Close]]/XAUUSD!B101-1, "")</f>
        <v>4.1879037164684885E-3</v>
      </c>
      <c r="D102" s="4">
        <f>IFERROR(AAPL_US[[#This Row],[Close]]/AAPL_US!B101-1,"")</f>
        <v>3.6540538657189536E-2</v>
      </c>
      <c r="E102" s="4">
        <f t="shared" si="1"/>
        <v>6.3833730964785399E-3</v>
      </c>
    </row>
    <row r="103" spans="1:5" x14ac:dyDescent="0.25">
      <c r="A103" s="1">
        <v>45686</v>
      </c>
      <c r="B103" s="4">
        <f>IFERROR(BTCUSD[[#This Row],[Close]]/BTCUSD!B102-1,"")</f>
        <v>1.8592911572883342E-3</v>
      </c>
      <c r="C103" s="4">
        <f>IFERROR(XAUUSD[[#This Row],[Close]]/XAUUSD!B102-1, "")</f>
        <v>-5.1518246347903585E-4</v>
      </c>
      <c r="D103" s="4">
        <f>IFERROR(AAPL_US[[#This Row],[Close]]/AAPL_US!B102-1,"")</f>
        <v>4.617685862906562E-3</v>
      </c>
      <c r="E103" s="4">
        <f t="shared" si="1"/>
        <v>1.7370201206668545E-3</v>
      </c>
    </row>
    <row r="104" spans="1:5" x14ac:dyDescent="0.25">
      <c r="A104" s="1">
        <v>45687</v>
      </c>
      <c r="B104" s="4">
        <f>IFERROR(BTCUSD[[#This Row],[Close]]/BTCUSD!B103-1,"")</f>
        <v>9.8465325589445207E-3</v>
      </c>
      <c r="C104" s="4">
        <f>IFERROR(XAUUSD[[#This Row],[Close]]/XAUUSD!B103-1, "")</f>
        <v>5.8877230809997183E-3</v>
      </c>
      <c r="D104" s="4">
        <f>IFERROR(AAPL_US[[#This Row],[Close]]/AAPL_US!B103-1,"")</f>
        <v>-7.3944884293821733E-3</v>
      </c>
      <c r="E104" s="4">
        <f t="shared" si="1"/>
        <v>3.0907024712685922E-3</v>
      </c>
    </row>
    <row r="105" spans="1:5" x14ac:dyDescent="0.25">
      <c r="A105" s="1">
        <v>45688</v>
      </c>
      <c r="B105" s="4">
        <f>IFERROR(BTCUSD[[#This Row],[Close]]/BTCUSD!B104-1,"")</f>
        <v>-3.249857170062842E-2</v>
      </c>
      <c r="C105" s="4">
        <f>IFERROR(XAUUSD[[#This Row],[Close]]/XAUUSD!B104-1, "")</f>
        <v>-1.0889157935191962E-2</v>
      </c>
      <c r="D105" s="4">
        <f>IFERROR(AAPL_US[[#This Row],[Close]]/AAPL_US!B104-1,"")</f>
        <v>-6.6911334055256289E-3</v>
      </c>
      <c r="E105" s="4">
        <f t="shared" si="1"/>
        <v>-1.6112574705922998E-2</v>
      </c>
    </row>
    <row r="106" spans="1:5" x14ac:dyDescent="0.25">
      <c r="A106" s="1">
        <v>45691</v>
      </c>
      <c r="B106" s="4">
        <f>IFERROR(BTCUSD[[#This Row],[Close]]/BTCUSD!B105-1,"")</f>
        <v>-4.0154713750036874E-3</v>
      </c>
      <c r="C106" s="4">
        <f>IFERROR(XAUUSD[[#This Row],[Close]]/XAUUSD!B105-1, "")</f>
        <v>8.376718850900966E-3</v>
      </c>
      <c r="D106" s="4">
        <f>IFERROR(AAPL_US[[#This Row],[Close]]/AAPL_US!B105-1,"")</f>
        <v>-3.3854950984343102E-2</v>
      </c>
      <c r="E106" s="4">
        <f t="shared" si="1"/>
        <v>-8.0104391674436504E-3</v>
      </c>
    </row>
    <row r="107" spans="1:5" x14ac:dyDescent="0.25">
      <c r="A107" s="1">
        <v>45692</v>
      </c>
      <c r="B107" s="4">
        <f>IFERROR(BTCUSD[[#This Row],[Close]]/BTCUSD!B106-1,"")</f>
        <v>2.2618800581033494E-2</v>
      </c>
      <c r="C107" s="4">
        <f>IFERROR(XAUUSD[[#This Row],[Close]]/XAUUSD!B106-1, "")</f>
        <v>-1.5449240020406485E-3</v>
      </c>
      <c r="D107" s="4">
        <f>IFERROR(AAPL_US[[#This Row],[Close]]/AAPL_US!B106-1,"")</f>
        <v>2.1004566210045761E-2</v>
      </c>
      <c r="E107" s="4">
        <f t="shared" si="1"/>
        <v>1.2469040436507518E-2</v>
      </c>
    </row>
    <row r="108" spans="1:5" x14ac:dyDescent="0.25">
      <c r="A108" s="1">
        <v>45693</v>
      </c>
      <c r="B108" s="4">
        <f>IFERROR(BTCUSD[[#This Row],[Close]]/BTCUSD!B107-1,"")</f>
        <v>1.5760281385281294E-2</v>
      </c>
      <c r="C108" s="4">
        <f>IFERROR(XAUUSD[[#This Row],[Close]]/XAUUSD!B107-1, "")</f>
        <v>1.2528898906371211E-2</v>
      </c>
      <c r="D108" s="4">
        <f>IFERROR(AAPL_US[[#This Row],[Close]]/AAPL_US!B107-1,"")</f>
        <v>-1.414786018990033E-3</v>
      </c>
      <c r="E108" s="4">
        <f t="shared" si="1"/>
        <v>9.3152081724358626E-3</v>
      </c>
    </row>
    <row r="109" spans="1:5" x14ac:dyDescent="0.25">
      <c r="A109" s="1">
        <v>45694</v>
      </c>
      <c r="B109" s="4">
        <f>IFERROR(BTCUSD[[#This Row],[Close]]/BTCUSD!B108-1,"")</f>
        <v>-3.3504884939925206E-2</v>
      </c>
      <c r="C109" s="4">
        <f>IFERROR(XAUUSD[[#This Row],[Close]]/XAUUSD!B108-1, "")</f>
        <v>2.5356140140542216E-3</v>
      </c>
      <c r="D109" s="4">
        <f>IFERROR(AAPL_US[[#This Row],[Close]]/AAPL_US!B108-1,"")</f>
        <v>3.2254591649978348E-3</v>
      </c>
      <c r="E109" s="4">
        <f t="shared" si="1"/>
        <v>-8.0695821268565223E-3</v>
      </c>
    </row>
    <row r="110" spans="1:5" x14ac:dyDescent="0.25">
      <c r="A110" s="1">
        <v>45695</v>
      </c>
      <c r="B110" s="4">
        <f>IFERROR(BTCUSD[[#This Row],[Close]]/BTCUSD!B109-1,"")</f>
        <v>1.1614516176658984E-3</v>
      </c>
      <c r="C110" s="4">
        <f>IFERROR(XAUUSD[[#This Row],[Close]]/XAUUSD!B109-1, "")</f>
        <v>4.8977610235321212E-3</v>
      </c>
      <c r="D110" s="4">
        <f>IFERROR(AAPL_US[[#This Row],[Close]]/AAPL_US!B109-1,"")</f>
        <v>-2.3969368657818402E-2</v>
      </c>
      <c r="E110" s="4">
        <f t="shared" si="1"/>
        <v>-4.8832707026329018E-3</v>
      </c>
    </row>
    <row r="111" spans="1:5" x14ac:dyDescent="0.25">
      <c r="A111" s="1">
        <v>45698</v>
      </c>
      <c r="B111" s="4">
        <f>IFERROR(BTCUSD[[#This Row],[Close]]/BTCUSD!B110-1,"")</f>
        <v>-3.9585115273066851E-2</v>
      </c>
      <c r="C111" s="4">
        <f>IFERROR(XAUUSD[[#This Row],[Close]]/XAUUSD!B110-1, "")</f>
        <v>9.7975133214920351E-3</v>
      </c>
      <c r="D111" s="4">
        <f>IFERROR(AAPL_US[[#This Row],[Close]]/AAPL_US!B110-1,"")</f>
        <v>1.1874395285424999E-3</v>
      </c>
      <c r="E111" s="4">
        <f t="shared" si="1"/>
        <v>-7.6002973947604914E-3</v>
      </c>
    </row>
    <row r="112" spans="1:5" x14ac:dyDescent="0.25">
      <c r="A112" s="1">
        <v>45699</v>
      </c>
      <c r="B112" s="4">
        <f>IFERROR(BTCUSD[[#This Row],[Close]]/BTCUSD!B111-1,"")</f>
        <v>-1.2139594589337999E-2</v>
      </c>
      <c r="C112" s="4">
        <f>IFERROR(XAUUSD[[#This Row],[Close]]/XAUUSD!B111-1, "")</f>
        <v>8.4746955230812215E-3</v>
      </c>
      <c r="D112" s="4">
        <f>IFERROR(AAPL_US[[#This Row],[Close]]/AAPL_US!B111-1,"")</f>
        <v>2.1831759279595797E-2</v>
      </c>
      <c r="E112" s="4">
        <f t="shared" si="1"/>
        <v>6.2975276163098285E-3</v>
      </c>
    </row>
    <row r="113" spans="1:5" x14ac:dyDescent="0.25">
      <c r="A113" s="1">
        <v>45700</v>
      </c>
      <c r="B113" s="4">
        <f>IFERROR(BTCUSD[[#This Row],[Close]]/BTCUSD!B112-1,"")</f>
        <v>4.5853639328226059E-3</v>
      </c>
      <c r="C113" s="4">
        <f>IFERROR(XAUUSD[[#This Row],[Close]]/XAUUSD!B112-1, "")</f>
        <v>-3.7098794071170893E-3</v>
      </c>
      <c r="D113" s="4">
        <f>IFERROR(AAPL_US[[#This Row],[Close]]/AAPL_US!B112-1,"")</f>
        <v>1.8270140142722102E-2</v>
      </c>
      <c r="E113" s="4">
        <f t="shared" si="1"/>
        <v>5.3726994598165762E-3</v>
      </c>
    </row>
    <row r="114" spans="1:5" x14ac:dyDescent="0.25">
      <c r="A114" s="1">
        <v>45701</v>
      </c>
      <c r="B114" s="4">
        <f>IFERROR(BTCUSD[[#This Row],[Close]]/BTCUSD!B113-1,"")</f>
        <v>-1.0580204074054134E-2</v>
      </c>
      <c r="C114" s="4">
        <f>IFERROR(XAUUSD[[#This Row],[Close]]/XAUUSD!B113-1, "")</f>
        <v>1.6176272349603948E-3</v>
      </c>
      <c r="D114" s="4">
        <f>IFERROR(AAPL_US[[#This Row],[Close]]/AAPL_US!B113-1,"")</f>
        <v>1.9673238485245159E-2</v>
      </c>
      <c r="E114" s="4">
        <f t="shared" si="1"/>
        <v>3.3749612173414661E-3</v>
      </c>
    </row>
    <row r="115" spans="1:5" x14ac:dyDescent="0.25">
      <c r="A115" s="1">
        <v>45702</v>
      </c>
      <c r="B115" s="4">
        <f>IFERROR(BTCUSD[[#This Row],[Close]]/BTCUSD!B114-1,"")</f>
        <v>1.5725686643487391E-2</v>
      </c>
      <c r="C115" s="4">
        <f>IFERROR(XAUUSD[[#This Row],[Close]]/XAUUSD!B114-1, "")</f>
        <v>1.6566136077227123E-2</v>
      </c>
      <c r="D115" s="4">
        <f>IFERROR(AAPL_US[[#This Row],[Close]]/AAPL_US!B114-1,"")</f>
        <v>1.2710636359872352E-2</v>
      </c>
      <c r="E115" s="4">
        <f t="shared" si="1"/>
        <v>1.5157351331898772E-2</v>
      </c>
    </row>
    <row r="116" spans="1:5" x14ac:dyDescent="0.25">
      <c r="A116" s="1">
        <v>45706</v>
      </c>
      <c r="B116" s="4">
        <f>IFERROR(BTCUSD[[#This Row],[Close]]/BTCUSD!B115-1,"")</f>
        <v>-1.9404092667500761E-2</v>
      </c>
      <c r="C116" s="4">
        <f>IFERROR(XAUUSD[[#This Row],[Close]]/XAUUSD!B115-1, "")</f>
        <v>-3.5986375726648756E-3</v>
      </c>
      <c r="D116" s="4">
        <f>IFERROR(AAPL_US[[#This Row],[Close]]/AAPL_US!B115-1,"")</f>
        <v>-5.3147996729352442E-4</v>
      </c>
      <c r="E116" s="4">
        <f t="shared" si="1"/>
        <v>-7.4201268195042353E-3</v>
      </c>
    </row>
    <row r="117" spans="1:5" x14ac:dyDescent="0.25">
      <c r="A117" s="1">
        <v>45707</v>
      </c>
      <c r="B117" s="4">
        <f>IFERROR(BTCUSD[[#This Row],[Close]]/BTCUSD!B116-1,"")</f>
        <v>2.3867092887183583E-2</v>
      </c>
      <c r="C117" s="4">
        <f>IFERROR(XAUUSD[[#This Row],[Close]]/XAUUSD!B116-1, "")</f>
        <v>2.184581616383241E-3</v>
      </c>
      <c r="D117" s="4">
        <f>IFERROR(AAPL_US[[#This Row],[Close]]/AAPL_US!B116-1,"")</f>
        <v>1.636192579866691E-3</v>
      </c>
      <c r="E117" s="4">
        <f t="shared" si="1"/>
        <v>8.5248182866683783E-3</v>
      </c>
    </row>
    <row r="118" spans="1:5" x14ac:dyDescent="0.25">
      <c r="A118" s="1">
        <v>45708</v>
      </c>
      <c r="B118" s="4">
        <f>IFERROR(BTCUSD[[#This Row],[Close]]/BTCUSD!B117-1,"")</f>
        <v>-1.4897114629678243E-2</v>
      </c>
      <c r="C118" s="4">
        <f>IFERROR(XAUUSD[[#This Row],[Close]]/XAUUSD!B117-1, "")</f>
        <v>8.343922504485235E-3</v>
      </c>
      <c r="D118" s="4">
        <f>IFERROR(AAPL_US[[#This Row],[Close]]/AAPL_US!B117-1,"")</f>
        <v>3.9204475844325515E-3</v>
      </c>
      <c r="E118" s="4">
        <f t="shared" si="1"/>
        <v>4.4568888220387253E-5</v>
      </c>
    </row>
    <row r="119" spans="1:5" x14ac:dyDescent="0.25">
      <c r="A119" s="1">
        <v>45709</v>
      </c>
      <c r="B119" s="4">
        <f>IFERROR(BTCUSD[[#This Row],[Close]]/BTCUSD!B118-1,"")</f>
        <v>8.2295216707277685E-3</v>
      </c>
      <c r="C119" s="4">
        <f>IFERROR(XAUUSD[[#This Row],[Close]]/XAUUSD!B118-1, "")</f>
        <v>-1.467825991926619E-2</v>
      </c>
      <c r="D119" s="4">
        <f>IFERROR(AAPL_US[[#This Row],[Close]]/AAPL_US!B118-1,"")</f>
        <v>-1.1389984948948495E-3</v>
      </c>
      <c r="E119" s="4">
        <f t="shared" si="1"/>
        <v>-3.7441470149566004E-3</v>
      </c>
    </row>
    <row r="120" spans="1:5" x14ac:dyDescent="0.25">
      <c r="A120" s="1">
        <v>45712</v>
      </c>
      <c r="B120" s="4">
        <f>IFERROR(BTCUSD[[#This Row],[Close]]/BTCUSD!B119-1,"")</f>
        <v>-1.3239886612305796E-2</v>
      </c>
      <c r="C120" s="4">
        <f>IFERROR(XAUUSD[[#This Row],[Close]]/XAUUSD!B119-1, "")</f>
        <v>4.8888103259439042E-3</v>
      </c>
      <c r="D120" s="4">
        <f>IFERROR(AAPL_US[[#This Row],[Close]]/AAPL_US!B119-1,"")</f>
        <v>6.605579311748988E-3</v>
      </c>
      <c r="E120" s="4">
        <f t="shared" si="1"/>
        <v>-3.476805978948035E-5</v>
      </c>
    </row>
    <row r="121" spans="1:5" x14ac:dyDescent="0.25">
      <c r="A121" s="1">
        <v>45713</v>
      </c>
      <c r="B121" s="4">
        <f>IFERROR(BTCUSD[[#This Row],[Close]]/BTCUSD!B120-1,"")</f>
        <v>-6.2586643384435758E-3</v>
      </c>
      <c r="C121" s="4">
        <f>IFERROR(XAUUSD[[#This Row],[Close]]/XAUUSD!B120-1, "")</f>
        <v>1.2425563030630249E-2</v>
      </c>
      <c r="D121" s="4">
        <f>IFERROR(AAPL_US[[#This Row],[Close]]/AAPL_US!B120-1,"")</f>
        <v>-5.340410726134559E-4</v>
      </c>
      <c r="E121" s="4">
        <f t="shared" si="1"/>
        <v>2.9324135889349902E-3</v>
      </c>
    </row>
    <row r="122" spans="1:5" x14ac:dyDescent="0.25">
      <c r="A122" s="1">
        <v>45714</v>
      </c>
      <c r="B122" s="4">
        <f>IFERROR(BTCUSD[[#This Row],[Close]]/BTCUSD!B121-1,"")</f>
        <v>1.3233319792457232E-2</v>
      </c>
      <c r="C122" s="4">
        <f>IFERROR(XAUUSD[[#This Row],[Close]]/XAUUSD!B121-1, "")</f>
        <v>-8.0060232549417076E-4</v>
      </c>
      <c r="D122" s="4">
        <f>IFERROR(AAPL_US[[#This Row],[Close]]/AAPL_US!B121-1,"")</f>
        <v>-2.7040155440414382E-2</v>
      </c>
      <c r="E122" s="4">
        <f t="shared" si="1"/>
        <v>-4.4622916245848129E-3</v>
      </c>
    </row>
    <row r="123" spans="1:5" x14ac:dyDescent="0.25">
      <c r="A123" s="1">
        <v>45715</v>
      </c>
      <c r="B123" s="4">
        <f>IFERROR(BTCUSD[[#This Row],[Close]]/BTCUSD!B122-1,"")</f>
        <v>1.6803449368990142E-2</v>
      </c>
      <c r="C123" s="4">
        <f>IFERROR(XAUUSD[[#This Row],[Close]]/XAUUSD!B122-1, "")</f>
        <v>2.2963306443364306E-3</v>
      </c>
      <c r="D123" s="4">
        <f>IFERROR(AAPL_US[[#This Row],[Close]]/AAPL_US!B122-1,"")</f>
        <v>-1.273090364453322E-2</v>
      </c>
      <c r="E123" s="4">
        <f t="shared" si="1"/>
        <v>2.1402959750716484E-3</v>
      </c>
    </row>
    <row r="124" spans="1:5" x14ac:dyDescent="0.25">
      <c r="A124" s="1">
        <v>45716</v>
      </c>
      <c r="B124" s="4">
        <f>IFERROR(BTCUSD[[#This Row],[Close]]/BTCUSD!B123-1,"")</f>
        <v>-3.062665435894929E-2</v>
      </c>
      <c r="C124" s="4">
        <f>IFERROR(XAUUSD[[#This Row],[Close]]/XAUUSD!B123-1, "")</f>
        <v>-1.6175257468937776E-3</v>
      </c>
      <c r="D124" s="4">
        <f>IFERROR(AAPL_US[[#This Row],[Close]]/AAPL_US!B123-1,"")</f>
        <v>1.913190054782965E-2</v>
      </c>
      <c r="E124" s="4">
        <f t="shared" si="1"/>
        <v>-4.0954364420934027E-3</v>
      </c>
    </row>
    <row r="125" spans="1:5" x14ac:dyDescent="0.25">
      <c r="A125" s="1">
        <v>45719</v>
      </c>
      <c r="B125" s="4">
        <f>IFERROR(BTCUSD[[#This Row],[Close]]/BTCUSD!B124-1,"")</f>
        <v>-2.8443261673382736E-2</v>
      </c>
      <c r="C125" s="4">
        <f>IFERROR(XAUUSD[[#This Row],[Close]]/XAUUSD!B124-1, "")</f>
        <v>6.0785302495469651E-3</v>
      </c>
      <c r="D125" s="4">
        <f>IFERROR(AAPL_US[[#This Row],[Close]]/AAPL_US!B124-1,"")</f>
        <v>-1.5754217664571635E-2</v>
      </c>
      <c r="E125" s="4">
        <f t="shared" si="1"/>
        <v>-1.0827831701567526E-2</v>
      </c>
    </row>
    <row r="126" spans="1:5" x14ac:dyDescent="0.25">
      <c r="A126" s="1">
        <v>45720</v>
      </c>
      <c r="B126" s="4">
        <f>IFERROR(BTCUSD[[#This Row],[Close]]/BTCUSD!B125-1,"")</f>
        <v>-4.0224973387452789E-2</v>
      </c>
      <c r="C126" s="4">
        <f>IFERROR(XAUUSD[[#This Row],[Close]]/XAUUSD!B125-1, "")</f>
        <v>-1.2789728931576039E-2</v>
      </c>
      <c r="D126" s="4">
        <f>IFERROR(AAPL_US[[#This Row],[Close]]/AAPL_US!B125-1,"")</f>
        <v>-8.8224173423517849E-3</v>
      </c>
      <c r="E126" s="4">
        <f t="shared" si="1"/>
        <v>-1.9830108791571786E-2</v>
      </c>
    </row>
    <row r="127" spans="1:5" x14ac:dyDescent="0.25">
      <c r="A127" s="1">
        <v>45721</v>
      </c>
      <c r="B127" s="4">
        <f>IFERROR(BTCUSD[[#This Row],[Close]]/BTCUSD!B126-1,"")</f>
        <v>-5.0717262196613433E-2</v>
      </c>
      <c r="C127" s="4">
        <f>IFERROR(XAUUSD[[#This Row],[Close]]/XAUUSD!B126-1, "")</f>
        <v>4.7512945991345923E-4</v>
      </c>
      <c r="D127" s="4">
        <f>IFERROR(AAPL_US[[#This Row],[Close]]/AAPL_US!B126-1,"")</f>
        <v>-8.053236129360597E-4</v>
      </c>
      <c r="E127" s="4">
        <f t="shared" si="1"/>
        <v>-1.5266723958899464E-2</v>
      </c>
    </row>
    <row r="128" spans="1:5" x14ac:dyDescent="0.25">
      <c r="A128" s="1">
        <v>45722</v>
      </c>
      <c r="B128" s="4">
        <f>IFERROR(BTCUSD[[#This Row],[Close]]/BTCUSD!B127-1,"")</f>
        <v>4.5690022643158912E-3</v>
      </c>
      <c r="C128" s="4">
        <f>IFERROR(XAUUSD[[#This Row],[Close]]/XAUUSD!B127-1, "")</f>
        <v>-1.347903908269843E-2</v>
      </c>
      <c r="D128" s="4">
        <f>IFERROR(AAPL_US[[#This Row],[Close]]/AAPL_US!B127-1,"")</f>
        <v>-1.7392042080257575E-3</v>
      </c>
      <c r="E128" s="4">
        <f t="shared" si="1"/>
        <v>-4.542676216192333E-3</v>
      </c>
    </row>
    <row r="129" spans="1:5" x14ac:dyDescent="0.25">
      <c r="A129" s="1">
        <v>45723</v>
      </c>
      <c r="B129" s="4">
        <f>IFERROR(BTCUSD[[#This Row],[Close]]/BTCUSD!B128-1,"")</f>
        <v>-5.6285422170214705E-3</v>
      </c>
      <c r="C129" s="4">
        <f>IFERROR(XAUUSD[[#This Row],[Close]]/XAUUSD!B128-1, "")</f>
        <v>-7.6901152909035764E-3</v>
      </c>
      <c r="D129" s="4">
        <f>IFERROR(AAPL_US[[#This Row],[Close]]/AAPL_US!B128-1,"")</f>
        <v>1.589257638210162E-2</v>
      </c>
      <c r="E129" s="4">
        <f t="shared" si="1"/>
        <v>3.1641331626145602E-6</v>
      </c>
    </row>
    <row r="130" spans="1:5" x14ac:dyDescent="0.25">
      <c r="A130" s="1">
        <v>45726</v>
      </c>
      <c r="B130" s="4">
        <f>IFERROR(BTCUSD[[#This Row],[Close]]/BTCUSD!B129-1,"")</f>
        <v>2.9080582871637617E-2</v>
      </c>
      <c r="C130" s="4">
        <f>IFERROR(XAUUSD[[#This Row],[Close]]/XAUUSD!B129-1, "")</f>
        <v>1.3266455220678486E-2</v>
      </c>
      <c r="D130" s="4">
        <f>IFERROR(AAPL_US[[#This Row],[Close]]/AAPL_US!B129-1,"")</f>
        <v>-4.8479524825364995E-2</v>
      </c>
      <c r="E130" s="4">
        <f t="shared" si="1"/>
        <v>-5.1310049784682003E-4</v>
      </c>
    </row>
    <row r="131" spans="1:5" x14ac:dyDescent="0.25">
      <c r="A131" s="1">
        <v>45727</v>
      </c>
      <c r="B131" s="4">
        <f>IFERROR(BTCUSD[[#This Row],[Close]]/BTCUSD!B130-1,"")</f>
        <v>1.0188877132837559E-2</v>
      </c>
      <c r="C131" s="4">
        <f>IFERROR(XAUUSD[[#This Row],[Close]]/XAUUSD!B130-1, "")</f>
        <v>8.7008524553893185E-3</v>
      </c>
      <c r="D131" s="4">
        <f>IFERROR(AAPL_US[[#This Row],[Close]]/AAPL_US!B130-1,"")</f>
        <v>-2.9189379286091E-2</v>
      </c>
      <c r="E131" s="4">
        <f t="shared" si="1"/>
        <v>-2.219809663820304E-3</v>
      </c>
    </row>
    <row r="132" spans="1:5" x14ac:dyDescent="0.25">
      <c r="A132" s="1">
        <v>45728</v>
      </c>
      <c r="B132" s="4">
        <f>IFERROR(BTCUSD[[#This Row],[Close]]/BTCUSD!B131-1,"")</f>
        <v>3.4188268735800165E-2</v>
      </c>
      <c r="C132" s="4">
        <f>IFERROR(XAUUSD[[#This Row],[Close]]/XAUUSD!B131-1, "")</f>
        <v>4.0438795198083355E-4</v>
      </c>
      <c r="D132" s="4">
        <f>IFERROR(AAPL_US[[#This Row],[Close]]/AAPL_US!B131-1,"")</f>
        <v>-1.7478717623618967E-2</v>
      </c>
      <c r="E132" s="4">
        <f t="shared" ref="E132:E195" si="2">SUMPRODUCT(B132:D132,$J$2:$L$2)</f>
        <v>5.174620514446694E-3</v>
      </c>
    </row>
    <row r="133" spans="1:5" x14ac:dyDescent="0.25">
      <c r="A133" s="1">
        <v>45729</v>
      </c>
      <c r="B133" s="4">
        <f>IFERROR(BTCUSD[[#This Row],[Close]]/BTCUSD!B132-1,"")</f>
        <v>-1.6517979057324439E-3</v>
      </c>
      <c r="C133" s="4">
        <f>IFERROR(XAUUSD[[#This Row],[Close]]/XAUUSD!B132-1, "")</f>
        <v>-2.7507819003347311E-3</v>
      </c>
      <c r="D133" s="4">
        <f>IFERROR(AAPL_US[[#This Row],[Close]]/AAPL_US!B132-1,"")</f>
        <v>-3.364365379297618E-2</v>
      </c>
      <c r="E133" s="4">
        <f t="shared" si="2"/>
        <v>-1.168894826974648E-2</v>
      </c>
    </row>
    <row r="134" spans="1:5" x14ac:dyDescent="0.25">
      <c r="A134" s="1">
        <v>45730</v>
      </c>
      <c r="B134" s="4">
        <f>IFERROR(BTCUSD[[#This Row],[Close]]/BTCUSD!B133-1,"")</f>
        <v>-2.8715080705445817E-2</v>
      </c>
      <c r="C134" s="4">
        <f>IFERROR(XAUUSD[[#This Row],[Close]]/XAUUSD!B133-1, "")</f>
        <v>-6.1144431391124687E-4</v>
      </c>
      <c r="D134" s="4">
        <f>IFERROR(AAPL_US[[#This Row],[Close]]/AAPL_US!B133-1,"")</f>
        <v>1.8170545593285015E-2</v>
      </c>
      <c r="E134" s="4">
        <f t="shared" si="2"/>
        <v>-3.4079382592127399E-3</v>
      </c>
    </row>
    <row r="135" spans="1:5" x14ac:dyDescent="0.25">
      <c r="A135" s="1">
        <v>45733</v>
      </c>
      <c r="B135" s="4">
        <f>IFERROR(BTCUSD[[#This Row],[Close]]/BTCUSD!B134-1,"")</f>
        <v>-9.4080584142678947E-2</v>
      </c>
      <c r="C135" s="4">
        <f>IFERROR(XAUUSD[[#This Row],[Close]]/XAUUSD!B134-1, "")</f>
        <v>-8.3798498638876229E-3</v>
      </c>
      <c r="D135" s="4">
        <f>IFERROR(AAPL_US[[#This Row],[Close]]/AAPL_US!B134-1,"")</f>
        <v>2.3888706730994524E-3</v>
      </c>
      <c r="E135" s="4">
        <f t="shared" si="2"/>
        <v>-3.0859453986428899E-2</v>
      </c>
    </row>
    <row r="136" spans="1:5" x14ac:dyDescent="0.25">
      <c r="A136" s="1">
        <v>45734</v>
      </c>
      <c r="B136" s="4">
        <f>IFERROR(BTCUSD[[#This Row],[Close]]/BTCUSD!B135-1,"")</f>
        <v>4.6044657679416678E-2</v>
      </c>
      <c r="C136" s="4">
        <f>IFERROR(XAUUSD[[#This Row],[Close]]/XAUUSD!B135-1, "")</f>
        <v>1.1275641425590566E-2</v>
      </c>
      <c r="D136" s="4">
        <f>IFERROR(AAPL_US[[#This Row],[Close]]/AAPL_US!B135-1,"")</f>
        <v>-6.1214953271028216E-3</v>
      </c>
      <c r="E136" s="4">
        <f t="shared" si="2"/>
        <v>1.6487205275930381E-2</v>
      </c>
    </row>
    <row r="137" spans="1:5" x14ac:dyDescent="0.25">
      <c r="A137" s="1">
        <v>45735</v>
      </c>
      <c r="B137" s="4">
        <f>IFERROR(BTCUSD[[#This Row],[Close]]/BTCUSD!B136-1,"")</f>
        <v>6.2891265610016678E-3</v>
      </c>
      <c r="C137" s="4">
        <f>IFERROR(XAUUSD[[#This Row],[Close]]/XAUUSD!B136-1, "")</f>
        <v>7.0779534603135907E-3</v>
      </c>
      <c r="D137" s="4">
        <f>IFERROR(AAPL_US[[#This Row],[Close]]/AAPL_US!B136-1,"")</f>
        <v>1.1989280173021921E-2</v>
      </c>
      <c r="E137" s="4">
        <f t="shared" si="2"/>
        <v>8.3147034043325133E-3</v>
      </c>
    </row>
    <row r="138" spans="1:5" x14ac:dyDescent="0.25">
      <c r="A138" s="1">
        <v>45736</v>
      </c>
      <c r="B138" s="4">
        <f>IFERROR(BTCUSD[[#This Row],[Close]]/BTCUSD!B137-1,"")</f>
        <v>-2.716705087858573E-2</v>
      </c>
      <c r="C138" s="4">
        <f>IFERROR(XAUUSD[[#This Row],[Close]]/XAUUSD!B137-1, "")</f>
        <v>1.6733261633130825E-2</v>
      </c>
      <c r="D138" s="4">
        <f>IFERROR(AAPL_US[[#This Row],[Close]]/AAPL_US!B137-1,"")</f>
        <v>-5.2964133060769969E-3</v>
      </c>
      <c r="E138" s="4">
        <f t="shared" si="2"/>
        <v>-3.0457346021464868E-3</v>
      </c>
    </row>
    <row r="139" spans="1:5" x14ac:dyDescent="0.25">
      <c r="A139" s="1">
        <v>45737</v>
      </c>
      <c r="B139" s="4">
        <f>IFERROR(BTCUSD[[#This Row],[Close]]/BTCUSD!B138-1,"")</f>
        <v>3.4230841556838865E-2</v>
      </c>
      <c r="C139" s="4">
        <f>IFERROR(XAUUSD[[#This Row],[Close]]/XAUUSD!B138-1, "")</f>
        <v>-7.6322462403644042E-4</v>
      </c>
      <c r="D139" s="4">
        <f>IFERROR(AAPL_US[[#This Row],[Close]]/AAPL_US!B138-1,"")</f>
        <v>1.9476879962634364E-2</v>
      </c>
      <c r="E139" s="4">
        <f t="shared" si="2"/>
        <v>1.580702660622739E-2</v>
      </c>
    </row>
    <row r="140" spans="1:5" x14ac:dyDescent="0.25">
      <c r="A140" s="1">
        <v>45740</v>
      </c>
      <c r="B140" s="4">
        <f>IFERROR(BTCUSD[[#This Row],[Close]]/BTCUSD!B139-1,"")</f>
        <v>-1.0921311888423268E-3</v>
      </c>
      <c r="C140" s="4">
        <f>IFERROR(XAUUSD[[#This Row],[Close]]/XAUUSD!B139-1, "")</f>
        <v>5.1054506715977332E-3</v>
      </c>
      <c r="D140" s="4">
        <f>IFERROR(AAPL_US[[#This Row],[Close]]/AAPL_US!B139-1,"")</f>
        <v>1.1270444861868123E-2</v>
      </c>
      <c r="E140" s="4">
        <f t="shared" si="2"/>
        <v>5.0956743705468325E-3</v>
      </c>
    </row>
    <row r="141" spans="1:5" x14ac:dyDescent="0.25">
      <c r="A141" s="1">
        <v>45741</v>
      </c>
      <c r="B141" s="4">
        <f>IFERROR(BTCUSD[[#This Row],[Close]]/BTCUSD!B140-1,"")</f>
        <v>-2.0049848017083982E-2</v>
      </c>
      <c r="C141" s="4">
        <f>IFERROR(XAUUSD[[#This Row],[Close]]/XAUUSD!B140-1, "")</f>
        <v>1.1420581711404143E-2</v>
      </c>
      <c r="D141" s="4">
        <f>IFERROR(AAPL_US[[#This Row],[Close]]/AAPL_US!B140-1,"")</f>
        <v>1.3681873782449117E-2</v>
      </c>
      <c r="E141" s="4">
        <f t="shared" si="2"/>
        <v>2.6578404141711981E-3</v>
      </c>
    </row>
    <row r="142" spans="1:5" x14ac:dyDescent="0.25">
      <c r="A142" s="1">
        <v>45742</v>
      </c>
      <c r="B142" s="4">
        <f>IFERROR(BTCUSD[[#This Row],[Close]]/BTCUSD!B141-1,"")</f>
        <v>4.5874600280198408E-2</v>
      </c>
      <c r="C142" s="4">
        <f>IFERROR(XAUUSD[[#This Row],[Close]]/XAUUSD!B141-1, "")</f>
        <v>5.1605674646981736E-3</v>
      </c>
      <c r="D142" s="4">
        <f>IFERROR(AAPL_US[[#This Row],[Close]]/AAPL_US!B141-1,"")</f>
        <v>-9.921787709497254E-3</v>
      </c>
      <c r="E142" s="4">
        <f t="shared" si="2"/>
        <v>1.2850070757089615E-2</v>
      </c>
    </row>
    <row r="143" spans="1:5" x14ac:dyDescent="0.25">
      <c r="A143" s="1">
        <v>45743</v>
      </c>
      <c r="B143" s="4">
        <f>IFERROR(BTCUSD[[#This Row],[Close]]/BTCUSD!B142-1,"")</f>
        <v>-2.3865655858635426E-2</v>
      </c>
      <c r="C143" s="4">
        <f>IFERROR(XAUUSD[[#This Row],[Close]]/XAUUSD!B142-1, "")</f>
        <v>-1.4425236295205757E-3</v>
      </c>
      <c r="D143" s="4">
        <f>IFERROR(AAPL_US[[#This Row],[Close]]/AAPL_US!B142-1,"")</f>
        <v>1.047262221820966E-2</v>
      </c>
      <c r="E143" s="4">
        <f t="shared" si="2"/>
        <v>-4.5949195439359599E-3</v>
      </c>
    </row>
    <row r="144" spans="1:5" x14ac:dyDescent="0.25">
      <c r="A144" s="1">
        <v>45744</v>
      </c>
      <c r="B144" s="4">
        <f>IFERROR(BTCUSD[[#This Row],[Close]]/BTCUSD!B143-1,"")</f>
        <v>9.263564462635987E-4</v>
      </c>
      <c r="C144" s="4">
        <f>IFERROR(XAUUSD[[#This Row],[Close]]/XAUUSD!B143-1, "")</f>
        <v>-7.2131879532866261E-3</v>
      </c>
      <c r="D144" s="4">
        <f>IFERROR(AAPL_US[[#This Row],[Close]]/AAPL_US!B143-1,"")</f>
        <v>-2.6580299307571997E-2</v>
      </c>
      <c r="E144" s="4">
        <f t="shared" si="2"/>
        <v>-1.058145803970717E-2</v>
      </c>
    </row>
    <row r="145" spans="1:5" x14ac:dyDescent="0.25">
      <c r="A145" s="1">
        <v>45747</v>
      </c>
      <c r="B145" s="4">
        <f>IFERROR(BTCUSD[[#This Row],[Close]]/BTCUSD!B144-1,"")</f>
        <v>3.8804430990319716E-2</v>
      </c>
      <c r="C145" s="4">
        <f>IFERROR(XAUUSD[[#This Row],[Close]]/XAUUSD!B144-1, "")</f>
        <v>-4.061061431821833E-3</v>
      </c>
      <c r="D145" s="4">
        <f>IFERROR(AAPL_US[[#This Row],[Close]]/AAPL_US!B144-1,"")</f>
        <v>1.9412574575493391E-2</v>
      </c>
      <c r="E145" s="4">
        <f t="shared" si="2"/>
        <v>1.5840677097015199E-2</v>
      </c>
    </row>
    <row r="146" spans="1:5" x14ac:dyDescent="0.25">
      <c r="A146" s="1">
        <v>45748</v>
      </c>
      <c r="B146" s="4">
        <f>IFERROR(BTCUSD[[#This Row],[Close]]/BTCUSD!B145-1,"")</f>
        <v>6.3817377082941995E-4</v>
      </c>
      <c r="C146" s="4">
        <f>IFERROR(XAUUSD[[#This Row],[Close]]/XAUUSD!B145-1, "")</f>
        <v>3.2740506581308004E-3</v>
      </c>
      <c r="D146" s="4">
        <f>IFERROR(AAPL_US[[#This Row],[Close]]/AAPL_US!B145-1,"")</f>
        <v>4.7719803718542231E-3</v>
      </c>
      <c r="E146" s="4">
        <f t="shared" si="2"/>
        <v>2.932666506057413E-3</v>
      </c>
    </row>
    <row r="147" spans="1:5" x14ac:dyDescent="0.25">
      <c r="A147" s="1">
        <v>45749</v>
      </c>
      <c r="B147" s="4">
        <f>IFERROR(BTCUSD[[#This Row],[Close]]/BTCUSD!B146-1,"")</f>
        <v>-7.5286194978329002E-3</v>
      </c>
      <c r="C147" s="4">
        <f>IFERROR(XAUUSD[[#This Row],[Close]]/XAUUSD!B146-1, "")</f>
        <v>-6.9503743273024998E-4</v>
      </c>
      <c r="D147" s="4">
        <f>IFERROR(AAPL_US[[#This Row],[Close]]/AAPL_US!B146-1,"")</f>
        <v>3.1363412339262542E-3</v>
      </c>
      <c r="E147" s="4">
        <f t="shared" si="2"/>
        <v>-1.5956984522640938E-3</v>
      </c>
    </row>
    <row r="148" spans="1:5" x14ac:dyDescent="0.25">
      <c r="A148" s="1">
        <v>45750</v>
      </c>
      <c r="B148" s="4">
        <f>IFERROR(BTCUSD[[#This Row],[Close]]/BTCUSD!B147-1,"")</f>
        <v>6.0022502680399104E-3</v>
      </c>
      <c r="C148" s="4">
        <f>IFERROR(XAUUSD[[#This Row],[Close]]/XAUUSD!B147-1, "")</f>
        <v>1.189009445835465E-2</v>
      </c>
      <c r="D148" s="4">
        <f>IFERROR(AAPL_US[[#This Row],[Close]]/AAPL_US!B147-1,"")</f>
        <v>-9.2456116843092517E-2</v>
      </c>
      <c r="E148" s="4">
        <f t="shared" si="2"/>
        <v>-2.1180122189173922E-2</v>
      </c>
    </row>
    <row r="149" spans="1:5" x14ac:dyDescent="0.25">
      <c r="A149" s="1">
        <v>45751</v>
      </c>
      <c r="B149" s="4">
        <f>IFERROR(BTCUSD[[#This Row],[Close]]/BTCUSD!B148-1,"")</f>
        <v>-4.1135454860781295E-2</v>
      </c>
      <c r="C149" s="4">
        <f>IFERROR(XAUUSD[[#This Row],[Close]]/XAUUSD!B148-1, "")</f>
        <v>9.8290794116300262E-3</v>
      </c>
      <c r="D149" s="4">
        <f>IFERROR(AAPL_US[[#This Row],[Close]]/AAPL_US!B148-1,"")</f>
        <v>-7.2887445248289828E-2</v>
      </c>
      <c r="E149" s="4">
        <f t="shared" si="2"/>
        <v>-3.0275238268069323E-2</v>
      </c>
    </row>
    <row r="150" spans="1:5" x14ac:dyDescent="0.25">
      <c r="A150" s="1">
        <v>45754</v>
      </c>
      <c r="B150" s="4">
        <f>IFERROR(BTCUSD[[#This Row],[Close]]/BTCUSD!B149-1,"")</f>
        <v>-1.4837294760505548E-2</v>
      </c>
      <c r="C150" s="4">
        <f>IFERROR(XAUUSD[[#This Row],[Close]]/XAUUSD!B149-1, "")</f>
        <v>1.232477108824237E-2</v>
      </c>
      <c r="D150" s="4">
        <f>IFERROR(AAPL_US[[#This Row],[Close]]/AAPL_US!B149-1,"")</f>
        <v>-3.673426053721196E-2</v>
      </c>
      <c r="E150" s="4">
        <f t="shared" si="2"/>
        <v>-1.0541558154018305E-2</v>
      </c>
    </row>
    <row r="151" spans="1:5" x14ac:dyDescent="0.25">
      <c r="A151" s="1">
        <v>45755</v>
      </c>
      <c r="B151" s="4">
        <f>IFERROR(BTCUSD[[#This Row],[Close]]/BTCUSD!B150-1,"")</f>
        <v>3.2204665344144567E-2</v>
      </c>
      <c r="C151" s="4">
        <f>IFERROR(XAUUSD[[#This Row],[Close]]/XAUUSD!B150-1, "")</f>
        <v>-2.8543756153396327E-3</v>
      </c>
      <c r="D151" s="4">
        <f>IFERROR(AAPL_US[[#This Row],[Close]]/AAPL_US!B150-1,"")</f>
        <v>-4.9818141739226385E-2</v>
      </c>
      <c r="E151" s="4">
        <f t="shared" si="2"/>
        <v>-6.425793164660399E-3</v>
      </c>
    </row>
    <row r="152" spans="1:5" x14ac:dyDescent="0.25">
      <c r="A152" s="1">
        <v>45756</v>
      </c>
      <c r="B152" s="4">
        <f>IFERROR(BTCUSD[[#This Row],[Close]]/BTCUSD!B151-1,"")</f>
        <v>-4.5106285059512974E-3</v>
      </c>
      <c r="C152" s="4">
        <f>IFERROR(XAUUSD[[#This Row],[Close]]/XAUUSD!B151-1, "")</f>
        <v>6.8087825428018167E-3</v>
      </c>
      <c r="D152" s="4">
        <f>IFERROR(AAPL_US[[#This Row],[Close]]/AAPL_US!B151-1,"")</f>
        <v>0.15328848161466202</v>
      </c>
      <c r="E152" s="4">
        <f t="shared" si="2"/>
        <v>4.7356868949733941E-2</v>
      </c>
    </row>
    <row r="153" spans="1:5" x14ac:dyDescent="0.25">
      <c r="A153" s="1">
        <v>45757</v>
      </c>
      <c r="B153" s="4">
        <f>IFERROR(BTCUSD[[#This Row],[Close]]/BTCUSD!B152-1,"")</f>
        <v>-2.4814723961109619E-2</v>
      </c>
      <c r="C153" s="4">
        <f>IFERROR(XAUUSD[[#This Row],[Close]]/XAUUSD!B152-1, "")</f>
        <v>-6.643140869348918E-3</v>
      </c>
      <c r="D153" s="4">
        <f>IFERROR(AAPL_US[[#This Row],[Close]]/AAPL_US!B152-1,"")</f>
        <v>-4.2393764143827006E-2</v>
      </c>
      <c r="E153" s="4">
        <f t="shared" si="2"/>
        <v>-2.2819802779220556E-2</v>
      </c>
    </row>
    <row r="154" spans="1:5" x14ac:dyDescent="0.25">
      <c r="A154" s="1">
        <v>45758</v>
      </c>
      <c r="B154" s="4">
        <f>IFERROR(BTCUSD[[#This Row],[Close]]/BTCUSD!B153-1,"")</f>
        <v>1.6063941331482257E-2</v>
      </c>
      <c r="C154" s="4">
        <f>IFERROR(XAUUSD[[#This Row],[Close]]/XAUUSD!B153-1, "")</f>
        <v>-2.5154627921797457E-2</v>
      </c>
      <c r="D154" s="4">
        <f>IFERROR(AAPL_US[[#This Row],[Close]]/AAPL_US!B153-1,"")</f>
        <v>4.0594475370234306E-2</v>
      </c>
      <c r="E154" s="4">
        <f t="shared" si="2"/>
        <v>6.9356738417959852E-3</v>
      </c>
    </row>
    <row r="155" spans="1:5" x14ac:dyDescent="0.25">
      <c r="A155" s="1">
        <v>45761</v>
      </c>
      <c r="B155" s="4">
        <f>IFERROR(BTCUSD[[#This Row],[Close]]/BTCUSD!B154-1,"")</f>
        <v>-5.7414844209358606E-2</v>
      </c>
      <c r="C155" s="4">
        <f>IFERROR(XAUUSD[[#This Row],[Close]]/XAUUSD!B154-1, "")</f>
        <v>-1.7504367858489633E-2</v>
      </c>
      <c r="D155" s="4">
        <f>IFERROR(AAPL_US[[#This Row],[Close]]/AAPL_US!B154-1,"")</f>
        <v>2.2053999495331933E-2</v>
      </c>
      <c r="E155" s="4">
        <f t="shared" si="2"/>
        <v>-1.7610000557603856E-2</v>
      </c>
    </row>
    <row r="156" spans="1:5" x14ac:dyDescent="0.25">
      <c r="A156" s="1">
        <v>45762</v>
      </c>
      <c r="B156" s="4">
        <f>IFERROR(BTCUSD[[#This Row],[Close]]/BTCUSD!B155-1,"")</f>
        <v>-2.7479770888262478E-2</v>
      </c>
      <c r="C156" s="4">
        <f>IFERROR(XAUUSD[[#This Row],[Close]]/XAUUSD!B155-1, "")</f>
        <v>-1.340826317739463E-4</v>
      </c>
      <c r="D156" s="4">
        <f>IFERROR(AAPL_US[[#This Row],[Close]]/AAPL_US!B155-1,"")</f>
        <v>-1.8763578905788281E-3</v>
      </c>
      <c r="E156" s="4">
        <f t="shared" si="2"/>
        <v>-8.8604716863619707E-3</v>
      </c>
    </row>
    <row r="157" spans="1:5" x14ac:dyDescent="0.25">
      <c r="A157" s="1">
        <v>45763</v>
      </c>
      <c r="B157" s="4">
        <f>IFERROR(BTCUSD[[#This Row],[Close]]/BTCUSD!B156-1,"")</f>
        <v>8.1296759399921426E-2</v>
      </c>
      <c r="C157" s="4">
        <f>IFERROR(XAUUSD[[#This Row],[Close]]/XAUUSD!B156-1, "")</f>
        <v>3.3560354494968747E-2</v>
      </c>
      <c r="D157" s="4">
        <f>IFERROR(AAPL_US[[#This Row],[Close]]/AAPL_US!B156-1,"")</f>
        <v>-3.893341248639548E-2</v>
      </c>
      <c r="E157" s="4">
        <f t="shared" si="2"/>
        <v>2.613314587204528E-2</v>
      </c>
    </row>
    <row r="158" spans="1:5" x14ac:dyDescent="0.25">
      <c r="A158" s="1">
        <v>45764</v>
      </c>
      <c r="B158" s="4">
        <f>IFERROR(BTCUSD[[#This Row],[Close]]/BTCUSD!B157-1,"")</f>
        <v>-4.3294851689165692E-2</v>
      </c>
      <c r="C158" s="4">
        <f>IFERROR(XAUUSD[[#This Row],[Close]]/XAUUSD!B157-1, "")</f>
        <v>3.0057347856267125E-2</v>
      </c>
      <c r="D158" s="4">
        <f>IFERROR(AAPL_US[[#This Row],[Close]]/AAPL_US!B157-1,"")</f>
        <v>1.3949657692901463E-2</v>
      </c>
      <c r="E158" s="4">
        <f t="shared" si="2"/>
        <v>3.2193809436275806E-3</v>
      </c>
    </row>
    <row r="159" spans="1:5" x14ac:dyDescent="0.25">
      <c r="A159" s="1">
        <v>45768</v>
      </c>
      <c r="B159" s="4">
        <f>IFERROR(BTCUSD[[#This Row],[Close]]/BTCUSD!B158-1,"")</f>
        <v>5.2678283418452931E-2</v>
      </c>
      <c r="C159" s="4">
        <f>IFERROR(XAUUSD[[#This Row],[Close]]/XAUUSD!B158-1, "")</f>
        <v>1.7437622122398633E-2</v>
      </c>
      <c r="D159" s="4">
        <f>IFERROR(AAPL_US[[#This Row],[Close]]/AAPL_US!B158-1,"")</f>
        <v>-1.9392831759569518E-2</v>
      </c>
      <c r="E159" s="4">
        <f t="shared" si="2"/>
        <v>1.6960684346624476E-2</v>
      </c>
    </row>
    <row r="160" spans="1:5" x14ac:dyDescent="0.25">
      <c r="A160" s="1">
        <v>45769</v>
      </c>
      <c r="B160" s="4">
        <f>IFERROR(BTCUSD[[#This Row],[Close]]/BTCUSD!B159-1,"")</f>
        <v>1.0158663539578949E-2</v>
      </c>
      <c r="C160" s="4">
        <f>IFERROR(XAUUSD[[#This Row],[Close]]/XAUUSD!B159-1, "")</f>
        <v>-6.2751858569226604E-3</v>
      </c>
      <c r="D160" s="4">
        <f>IFERROR(AAPL_US[[#This Row],[Close]]/AAPL_US!B159-1,"")</f>
        <v>3.406502381445442E-2</v>
      </c>
      <c r="E160" s="4">
        <f t="shared" si="2"/>
        <v>1.0757031863440946E-2</v>
      </c>
    </row>
    <row r="161" spans="1:5" x14ac:dyDescent="0.25">
      <c r="A161" s="1">
        <v>45770</v>
      </c>
      <c r="B161" s="4">
        <f>IFERROR(BTCUSD[[#This Row],[Close]]/BTCUSD!B160-1,"")</f>
        <v>-6.0126556131694375E-3</v>
      </c>
      <c r="C161" s="4">
        <f>IFERROR(XAUUSD[[#This Row],[Close]]/XAUUSD!B160-1, "")</f>
        <v>6.0298283398818597E-3</v>
      </c>
      <c r="D161" s="4">
        <f>IFERROR(AAPL_US[[#This Row],[Close]]/AAPL_US!B160-1,"")</f>
        <v>2.4331631120456443E-2</v>
      </c>
      <c r="E161" s="4">
        <f t="shared" si="2"/>
        <v>7.9076239881388458E-3</v>
      </c>
    </row>
    <row r="162" spans="1:5" x14ac:dyDescent="0.25">
      <c r="A162" s="1">
        <v>45771</v>
      </c>
      <c r="B162" s="4">
        <f>IFERROR(BTCUSD[[#This Row],[Close]]/BTCUSD!B161-1,"")</f>
        <v>3.549379600745306E-3</v>
      </c>
      <c r="C162" s="4">
        <f>IFERROR(XAUUSD[[#This Row],[Close]]/XAUUSD!B161-1, "")</f>
        <v>3.498072020222498E-2</v>
      </c>
      <c r="D162" s="4">
        <f>IFERROR(AAPL_US[[#This Row],[Close]]/AAPL_US!B161-1,"")</f>
        <v>1.842619745845564E-2</v>
      </c>
      <c r="E162" s="4">
        <f t="shared" si="2"/>
        <v>2.0584961198650276E-2</v>
      </c>
    </row>
    <row r="163" spans="1:5" x14ac:dyDescent="0.25">
      <c r="A163" s="1">
        <v>45772</v>
      </c>
      <c r="B163" s="4">
        <f>IFERROR(BTCUSD[[#This Row],[Close]]/BTCUSD!B162-1,"")</f>
        <v>6.6180890489737632E-3</v>
      </c>
      <c r="C163" s="4">
        <f>IFERROR(XAUUSD[[#This Row],[Close]]/XAUUSD!B162-1, "")</f>
        <v>-4.6933119556812342E-3</v>
      </c>
      <c r="D163" s="4">
        <f>IFERROR(AAPL_US[[#This Row],[Close]]/AAPL_US!B162-1,"")</f>
        <v>4.367231367279345E-3</v>
      </c>
      <c r="E163" s="4">
        <f t="shared" si="2"/>
        <v>1.4182713426034387E-3</v>
      </c>
    </row>
    <row r="164" spans="1:5" x14ac:dyDescent="0.25">
      <c r="A164" s="1">
        <v>45775</v>
      </c>
      <c r="B164" s="4">
        <f>IFERROR(BTCUSD[[#This Row],[Close]]/BTCUSD!B163-1,"")</f>
        <v>2.6029121865379201E-2</v>
      </c>
      <c r="C164" s="4">
        <f>IFERROR(XAUUSD[[#This Row],[Close]]/XAUUSD!B163-1, "")</f>
        <v>2.9164218533283881E-2</v>
      </c>
      <c r="D164" s="4">
        <f>IFERROR(AAPL_US[[#This Row],[Close]]/AAPL_US!B163-1,"")</f>
        <v>4.1093272171253137E-3</v>
      </c>
      <c r="E164" s="4">
        <f t="shared" si="2"/>
        <v>2.0707222138064908E-2</v>
      </c>
    </row>
    <row r="165" spans="1:5" x14ac:dyDescent="0.25">
      <c r="A165" s="1">
        <v>45776</v>
      </c>
      <c r="B165" s="4">
        <f>IFERROR(BTCUSD[[#This Row],[Close]]/BTCUSD!B164-1,"")</f>
        <v>6.5599351086792268E-2</v>
      </c>
      <c r="C165" s="4">
        <f>IFERROR(XAUUSD[[#This Row],[Close]]/XAUUSD!B164-1, "")</f>
        <v>-1.2628471223468107E-2</v>
      </c>
      <c r="D165" s="4">
        <f>IFERROR(AAPL_US[[#This Row],[Close]]/AAPL_US!B164-1,"")</f>
        <v>5.0918435328828338E-3</v>
      </c>
      <c r="E165" s="4">
        <f t="shared" si="2"/>
        <v>1.6155969896515288E-2</v>
      </c>
    </row>
    <row r="166" spans="1:5" x14ac:dyDescent="0.25">
      <c r="A166" s="1">
        <v>45777</v>
      </c>
      <c r="B166" s="4">
        <f>IFERROR(BTCUSD[[#This Row],[Close]]/BTCUSD!B165-1,"")</f>
        <v>5.4144599194496656E-3</v>
      </c>
      <c r="C166" s="4">
        <f>IFERROR(XAUUSD[[#This Row],[Close]]/XAUUSD!B165-1, "")</f>
        <v>-2.7455074589785688E-2</v>
      </c>
      <c r="D166" s="4">
        <f>IFERROR(AAPL_US[[#This Row],[Close]]/AAPL_US!B165-1,"")</f>
        <v>6.1076653567539996E-3</v>
      </c>
      <c r="E166" s="4">
        <f t="shared" si="2"/>
        <v>-7.525392253053177E-3</v>
      </c>
    </row>
    <row r="167" spans="1:5" x14ac:dyDescent="0.25">
      <c r="A167" s="1">
        <v>45778</v>
      </c>
      <c r="B167" s="4">
        <f>IFERROR(BTCUSD[[#This Row],[Close]]/BTCUSD!B166-1,"")</f>
        <v>-1.4094176474488407E-3</v>
      </c>
      <c r="C167" s="4">
        <f>IFERROR(XAUUSD[[#This Row],[Close]]/XAUUSD!B166-1, "")</f>
        <v>1.8631037639166292E-2</v>
      </c>
      <c r="D167" s="4">
        <f>IFERROR(AAPL_US[[#This Row],[Close]]/AAPL_US!B166-1,"")</f>
        <v>3.8588235294116924E-3</v>
      </c>
      <c r="E167" s="4">
        <f t="shared" si="2"/>
        <v>8.1872368202553728E-3</v>
      </c>
    </row>
    <row r="168" spans="1:5" x14ac:dyDescent="0.25">
      <c r="A168" s="1">
        <v>45779</v>
      </c>
      <c r="B168" s="4">
        <f>IFERROR(BTCUSD[[#This Row],[Close]]/BTCUSD!B167-1,"")</f>
        <v>2.0896960870403269E-2</v>
      </c>
      <c r="C168" s="4">
        <f>IFERROR(XAUUSD[[#This Row],[Close]]/XAUUSD!B167-1, "")</f>
        <v>-1.331802800039994E-2</v>
      </c>
      <c r="D168" s="4">
        <f>IFERROR(AAPL_US[[#This Row],[Close]]/AAPL_US!B167-1,"")</f>
        <v>-3.7361710106881718E-2</v>
      </c>
      <c r="E168" s="4">
        <f t="shared" si="2"/>
        <v>-1.0266635971103511E-2</v>
      </c>
    </row>
    <row r="169" spans="1:5" x14ac:dyDescent="0.25">
      <c r="A169" s="1">
        <v>45782</v>
      </c>
      <c r="B169" s="4">
        <f>IFERROR(BTCUSD[[#This Row],[Close]]/BTCUSD!B168-1,"")</f>
        <v>-8.3108333490674591E-3</v>
      </c>
      <c r="C169" s="4">
        <f>IFERROR(XAUUSD[[#This Row],[Close]]/XAUUSD!B168-1, "")</f>
        <v>1.1770098805289564E-2</v>
      </c>
      <c r="D169" s="4">
        <f>IFERROR(AAPL_US[[#This Row],[Close]]/AAPL_US!B168-1,"")</f>
        <v>-3.1458485512539602E-2</v>
      </c>
      <c r="E169" s="4">
        <f t="shared" si="2"/>
        <v>-7.2227561363662918E-3</v>
      </c>
    </row>
    <row r="170" spans="1:5" x14ac:dyDescent="0.25">
      <c r="A170" s="1">
        <v>45783</v>
      </c>
      <c r="B170" s="4">
        <f>IFERROR(BTCUSD[[#This Row],[Close]]/BTCUSD!B169-1,"")</f>
        <v>1.9610518599846305E-3</v>
      </c>
      <c r="C170" s="4">
        <f>IFERROR(XAUUSD[[#This Row],[Close]]/XAUUSD!B169-1, "")</f>
        <v>-7.9667811542563083E-3</v>
      </c>
      <c r="D170" s="4">
        <f>IFERROR(AAPL_US[[#This Row],[Close]]/AAPL_US!B169-1,"")</f>
        <v>-1.9106038513750923E-3</v>
      </c>
      <c r="E170" s="4">
        <f t="shared" si="2"/>
        <v>-3.1715780591196623E-3</v>
      </c>
    </row>
    <row r="171" spans="1:5" x14ac:dyDescent="0.25">
      <c r="A171" s="1">
        <v>45784</v>
      </c>
      <c r="B171" s="4">
        <f>IFERROR(BTCUSD[[#This Row],[Close]]/BTCUSD!B170-1,"")</f>
        <v>-3.4457094899525975E-3</v>
      </c>
      <c r="C171" s="4">
        <f>IFERROR(XAUUSD[[#This Row],[Close]]/XAUUSD!B170-1, "")</f>
        <v>-8.6954686795819303E-3</v>
      </c>
      <c r="D171" s="4">
        <f>IFERROR(AAPL_US[[#This Row],[Close]]/AAPL_US!B170-1,"")</f>
        <v>-1.1384816885799176E-2</v>
      </c>
      <c r="E171" s="4">
        <f t="shared" si="2"/>
        <v>-7.9273453845583042E-3</v>
      </c>
    </row>
    <row r="172" spans="1:5" x14ac:dyDescent="0.25">
      <c r="A172" s="1">
        <v>45785</v>
      </c>
      <c r="B172" s="4">
        <f>IFERROR(BTCUSD[[#This Row],[Close]]/BTCUSD!B171-1,"")</f>
        <v>2.1770104057093009E-2</v>
      </c>
      <c r="C172" s="4">
        <f>IFERROR(XAUUSD[[#This Row],[Close]]/XAUUSD!B171-1, "")</f>
        <v>-1.5037708307991782E-2</v>
      </c>
      <c r="D172" s="4">
        <f>IFERROR(AAPL_US[[#This Row],[Close]]/AAPL_US!B171-1,"")</f>
        <v>6.3184713375796786E-3</v>
      </c>
      <c r="E172" s="4">
        <f t="shared" si="2"/>
        <v>2.4114892952050932E-3</v>
      </c>
    </row>
    <row r="173" spans="1:5" x14ac:dyDescent="0.25">
      <c r="A173" s="1">
        <v>45786</v>
      </c>
      <c r="B173" s="4">
        <f>IFERROR(BTCUSD[[#This Row],[Close]]/BTCUSD!B172-1,"")</f>
        <v>4.9826240575936431E-3</v>
      </c>
      <c r="C173" s="4">
        <f>IFERROR(XAUUSD[[#This Row],[Close]]/XAUUSD!B172-1, "")</f>
        <v>-1.6301579215485251E-3</v>
      </c>
      <c r="D173" s="4">
        <f>IFERROR(AAPL_US[[#This Row],[Close]]/AAPL_US!B172-1,"")</f>
        <v>5.2660894222491539E-3</v>
      </c>
      <c r="E173" s="4">
        <f t="shared" si="2"/>
        <v>2.4225508753334289E-3</v>
      </c>
    </row>
    <row r="174" spans="1:5" x14ac:dyDescent="0.25">
      <c r="A174" s="1">
        <v>45789</v>
      </c>
      <c r="B174" s="4">
        <f>IFERROR(BTCUSD[[#This Row],[Close]]/BTCUSD!B173-1,"")</f>
        <v>-2.3438193113380246E-2</v>
      </c>
      <c r="C174" s="4">
        <f>IFERROR(XAUUSD[[#This Row],[Close]]/XAUUSD!B173-1, "")</f>
        <v>3.1000380372765202E-2</v>
      </c>
      <c r="D174" s="4">
        <f>IFERROR(AAPL_US[[#This Row],[Close]]/AAPL_US!B173-1,"")</f>
        <v>6.1753891099581848E-2</v>
      </c>
      <c r="E174" s="4">
        <f t="shared" si="2"/>
        <v>2.3894861544966561E-2</v>
      </c>
    </row>
    <row r="175" spans="1:5" x14ac:dyDescent="0.25">
      <c r="A175" s="1">
        <v>45790</v>
      </c>
      <c r="B175" s="4">
        <f>IFERROR(BTCUSD[[#This Row],[Close]]/BTCUSD!B174-1,"")</f>
        <v>1.700755727109815E-4</v>
      </c>
      <c r="C175" s="4">
        <f>IFERROR(XAUUSD[[#This Row],[Close]]/XAUUSD!B174-1, "")</f>
        <v>2.9349878446211175E-2</v>
      </c>
      <c r="D175" s="4">
        <f>IFERROR(AAPL_US[[#This Row],[Close]]/AAPL_US!B174-1,"")</f>
        <v>1.0152284263959421E-2</v>
      </c>
      <c r="E175" s="4">
        <f t="shared" si="2"/>
        <v>1.4836659329485592E-2</v>
      </c>
    </row>
    <row r="176" spans="1:5" x14ac:dyDescent="0.25">
      <c r="A176" s="1">
        <v>45791</v>
      </c>
      <c r="B176" s="4">
        <f>IFERROR(BTCUSD[[#This Row],[Close]]/BTCUSD!B175-1,"")</f>
        <v>2.5785832050942314E-2</v>
      </c>
      <c r="C176" s="4">
        <f>IFERROR(XAUUSD[[#This Row],[Close]]/XAUUSD!B175-1, "")</f>
        <v>-1.9605072025619341E-2</v>
      </c>
      <c r="D176" s="4">
        <f>IFERROR(AAPL_US[[#This Row],[Close]]/AAPL_US!B175-1,"")</f>
        <v>-2.8178274550321181E-3</v>
      </c>
      <c r="E176" s="4">
        <f t="shared" si="2"/>
        <v>-9.5162743147467774E-4</v>
      </c>
    </row>
    <row r="177" spans="1:5" x14ac:dyDescent="0.25">
      <c r="A177" s="1">
        <v>45792</v>
      </c>
      <c r="B177" s="4">
        <f>IFERROR(BTCUSD[[#This Row],[Close]]/BTCUSD!B176-1,"")</f>
        <v>5.8243660247546014E-2</v>
      </c>
      <c r="C177" s="4">
        <f>IFERROR(XAUUSD[[#This Row],[Close]]/XAUUSD!B176-1, "")</f>
        <v>-1.752868566808885E-2</v>
      </c>
      <c r="D177" s="4">
        <f>IFERROR(AAPL_US[[#This Row],[Close]]/AAPL_US!B176-1,"")</f>
        <v>-4.1444920642397243E-3</v>
      </c>
      <c r="E177" s="4">
        <f t="shared" si="2"/>
        <v>9.2182761877563461E-3</v>
      </c>
    </row>
    <row r="178" spans="1:5" x14ac:dyDescent="0.25">
      <c r="A178" s="1">
        <v>45793</v>
      </c>
      <c r="B178" s="4">
        <f>IFERROR(BTCUSD[[#This Row],[Close]]/BTCUSD!B177-1,"")</f>
        <v>3.9502617291637954E-3</v>
      </c>
      <c r="C178" s="4">
        <f>IFERROR(XAUUSD[[#This Row],[Close]]/XAUUSD!B177-1, "")</f>
        <v>7.0896775384130528E-3</v>
      </c>
      <c r="D178" s="4">
        <f>IFERROR(AAPL_US[[#This Row],[Close]]/AAPL_US!B177-1,"")</f>
        <v>-8.9855757862378205E-4</v>
      </c>
      <c r="E178" s="4">
        <f t="shared" si="2"/>
        <v>3.7513822605272249E-3</v>
      </c>
    </row>
    <row r="179" spans="1:5" x14ac:dyDescent="0.25">
      <c r="A179" s="1">
        <v>45796</v>
      </c>
      <c r="B179" s="4">
        <f>IFERROR(BTCUSD[[#This Row],[Close]]/BTCUSD!B178-1,"")</f>
        <v>-6.8033803690494832E-3</v>
      </c>
      <c r="C179" s="4">
        <f>IFERROR(XAUUSD[[#This Row],[Close]]/XAUUSD!B178-1, "")</f>
        <v>-2.7945790633368883E-2</v>
      </c>
      <c r="D179" s="4">
        <f>IFERROR(AAPL_US[[#This Row],[Close]]/AAPL_US!B178-1,"")</f>
        <v>-1.1739089273880454E-2</v>
      </c>
      <c r="E179" s="4">
        <f t="shared" si="2"/>
        <v>-1.6741057146226535E-2</v>
      </c>
    </row>
    <row r="180" spans="1:5" x14ac:dyDescent="0.25">
      <c r="A180" s="1">
        <v>45797</v>
      </c>
      <c r="B180" s="4">
        <f>IFERROR(BTCUSD[[#This Row],[Close]]/BTCUSD!B179-1,"")</f>
        <v>1.8149528697722461E-2</v>
      </c>
      <c r="C180" s="4">
        <f>IFERROR(XAUUSD[[#This Row],[Close]]/XAUUSD!B179-1, "")</f>
        <v>4.4222422406026141E-3</v>
      </c>
      <c r="D180" s="4">
        <f>IFERROR(AAPL_US[[#This Row],[Close]]/AAPL_US!B179-1,"")</f>
        <v>-9.196283168885877E-3</v>
      </c>
      <c r="E180" s="4">
        <f t="shared" si="2"/>
        <v>4.4548705548920209E-3</v>
      </c>
    </row>
    <row r="181" spans="1:5" x14ac:dyDescent="0.25">
      <c r="A181" s="1">
        <v>45798</v>
      </c>
      <c r="B181" s="4">
        <f>IFERROR(BTCUSD[[#This Row],[Close]]/BTCUSD!B180-1,"")</f>
        <v>-6.9578884821068776E-3</v>
      </c>
      <c r="C181" s="4">
        <f>IFERROR(XAUUSD[[#This Row],[Close]]/XAUUSD!B180-1, "")</f>
        <v>-2.2366143882346479E-2</v>
      </c>
      <c r="D181" s="4">
        <f>IFERROR(AAPL_US[[#This Row],[Close]]/AAPL_US!B180-1,"")</f>
        <v>-2.3059073769699401E-2</v>
      </c>
      <c r="E181" s="4">
        <f t="shared" si="2"/>
        <v>-1.7951546228480476E-2</v>
      </c>
    </row>
    <row r="182" spans="1:5" x14ac:dyDescent="0.25">
      <c r="A182" s="1">
        <v>45799</v>
      </c>
      <c r="B182" s="4">
        <f>IFERROR(BTCUSD[[#This Row],[Close]]/BTCUSD!B181-1,"")</f>
        <v>-3.1655342804199904E-3</v>
      </c>
      <c r="C182" s="4">
        <f>IFERROR(XAUUSD[[#This Row],[Close]]/XAUUSD!B181-1, "")</f>
        <v>1.9606423857524424E-2</v>
      </c>
      <c r="D182" s="4">
        <f>IFERROR(AAPL_US[[#This Row],[Close]]/AAPL_US!B181-1,"")</f>
        <v>-3.6122519669453679E-3</v>
      </c>
      <c r="E182" s="4">
        <f t="shared" si="2"/>
        <v>5.8092336688001624E-3</v>
      </c>
    </row>
    <row r="183" spans="1:5" x14ac:dyDescent="0.25">
      <c r="A183" s="1">
        <v>45800</v>
      </c>
      <c r="B183" s="4">
        <f>IFERROR(BTCUSD[[#This Row],[Close]]/BTCUSD!B182-1,"")</f>
        <v>6.1575400821005655E-3</v>
      </c>
      <c r="C183" s="4">
        <f>IFERROR(XAUUSD[[#This Row],[Close]]/XAUUSD!B182-1, "")</f>
        <v>-1.4621137528820882E-2</v>
      </c>
      <c r="D183" s="4">
        <f>IFERROR(AAPL_US[[#This Row],[Close]]/AAPL_US!B182-1,"")</f>
        <v>-3.0244338498212175E-2</v>
      </c>
      <c r="E183" s="4">
        <f t="shared" si="2"/>
        <v>-1.3074494536361836E-2</v>
      </c>
    </row>
    <row r="184" spans="1:5" x14ac:dyDescent="0.25">
      <c r="A184" s="1">
        <v>45804</v>
      </c>
      <c r="B184" s="4">
        <f>IFERROR(BTCUSD[[#This Row],[Close]]/BTCUSD!B183-1,"")</f>
        <v>1.4914745390862461E-2</v>
      </c>
      <c r="C184" s="4">
        <f>IFERROR(XAUUSD[[#This Row],[Close]]/XAUUSD!B183-1, "")</f>
        <v>1.168221371606859E-2</v>
      </c>
      <c r="D184" s="4">
        <f>IFERROR(AAPL_US[[#This Row],[Close]]/AAPL_US!B183-1,"")</f>
        <v>2.5298304911148595E-2</v>
      </c>
      <c r="E184" s="4">
        <f t="shared" si="2"/>
        <v>1.6736800577030753E-2</v>
      </c>
    </row>
    <row r="185" spans="1:5" x14ac:dyDescent="0.25">
      <c r="A185" s="1">
        <v>45805</v>
      </c>
      <c r="B185" s="4">
        <f>IFERROR(BTCUSD[[#This Row],[Close]]/BTCUSD!B184-1,"")</f>
        <v>1.0855755920890386E-2</v>
      </c>
      <c r="C185" s="4">
        <f>IFERROR(XAUUSD[[#This Row],[Close]]/XAUUSD!B184-1, "")</f>
        <v>1.864847333621289E-2</v>
      </c>
      <c r="D185" s="4">
        <f>IFERROR(AAPL_US[[#This Row],[Close]]/AAPL_US!B184-1,"")</f>
        <v>1.0488986564105574E-3</v>
      </c>
      <c r="E185" s="4">
        <f t="shared" si="2"/>
        <v>1.1030785707675439E-2</v>
      </c>
    </row>
    <row r="186" spans="1:5" x14ac:dyDescent="0.25">
      <c r="A186" s="1">
        <v>45806</v>
      </c>
      <c r="B186" s="4">
        <f>IFERROR(BTCUSD[[#This Row],[Close]]/BTCUSD!B185-1,"")</f>
        <v>1.7229574466089526E-2</v>
      </c>
      <c r="C186" s="4">
        <f>IFERROR(XAUUSD[[#This Row],[Close]]/XAUUSD!B185-1, "")</f>
        <v>7.7340778149443956E-3</v>
      </c>
      <c r="D186" s="4">
        <f>IFERROR(AAPL_US[[#This Row],[Close]]/AAPL_US!B185-1,"")</f>
        <v>-2.3450753417822989E-3</v>
      </c>
      <c r="E186" s="4">
        <f t="shared" si="2"/>
        <v>7.5589808632699268E-3</v>
      </c>
    </row>
    <row r="187" spans="1:5" x14ac:dyDescent="0.25">
      <c r="A187" s="1">
        <v>45807</v>
      </c>
      <c r="B187" s="4">
        <f>IFERROR(BTCUSD[[#This Row],[Close]]/BTCUSD!B186-1,"")</f>
        <v>2.2239433502987405E-2</v>
      </c>
      <c r="C187" s="4">
        <f>IFERROR(XAUUSD[[#This Row],[Close]]/XAUUSD!B186-1, "")</f>
        <v>-6.2390097212126072E-3</v>
      </c>
      <c r="D187" s="4">
        <f>IFERROR(AAPL_US[[#This Row],[Close]]/AAPL_US!B186-1,"")</f>
        <v>4.5011252813202951E-3</v>
      </c>
      <c r="E187" s="4">
        <f t="shared" si="2"/>
        <v>5.526563746807267E-3</v>
      </c>
    </row>
    <row r="188" spans="1:5" x14ac:dyDescent="0.25">
      <c r="A188" s="1">
        <v>45810</v>
      </c>
      <c r="B188" s="4">
        <f>IFERROR(BTCUSD[[#This Row],[Close]]/BTCUSD!B187-1,"")</f>
        <v>-1.9590864812209063E-2</v>
      </c>
      <c r="C188" s="4">
        <f>IFERROR(XAUUSD[[#This Row],[Close]]/XAUUSD!B187-1, "")</f>
        <v>2.0081979030243557E-2</v>
      </c>
      <c r="D188" s="4">
        <f>IFERROR(AAPL_US[[#This Row],[Close]]/AAPL_US!B187-1,"")</f>
        <v>4.2320139407516777E-3</v>
      </c>
      <c r="E188" s="4">
        <f t="shared" si="2"/>
        <v>3.4251363506602088E-3</v>
      </c>
    </row>
    <row r="189" spans="1:5" x14ac:dyDescent="0.25">
      <c r="A189" s="1">
        <v>45811</v>
      </c>
      <c r="B189" s="4">
        <f>IFERROR(BTCUSD[[#This Row],[Close]]/BTCUSD!B188-1,"")</f>
        <v>5.7775815117391272E-3</v>
      </c>
      <c r="C189" s="4">
        <f>IFERROR(XAUUSD[[#This Row],[Close]]/XAUUSD!B188-1, "")</f>
        <v>-5.5520677435575427E-3</v>
      </c>
      <c r="D189" s="4">
        <f>IFERROR(AAPL_US[[#This Row],[Close]]/AAPL_US!B188-1,"")</f>
        <v>7.7838373822509688E-3</v>
      </c>
      <c r="E189" s="4">
        <f t="shared" si="2"/>
        <v>1.8475985707740118E-3</v>
      </c>
    </row>
    <row r="190" spans="1:5" x14ac:dyDescent="0.25">
      <c r="A190" s="1">
        <v>45812</v>
      </c>
      <c r="B190" s="4">
        <f>IFERROR(BTCUSD[[#This Row],[Close]]/BTCUSD!B189-1,"")</f>
        <v>-4.1436464088397962E-3</v>
      </c>
      <c r="C190" s="4">
        <f>IFERROR(XAUUSD[[#This Row],[Close]]/XAUUSD!B189-1, "")</f>
        <v>-1.2430249083701161E-2</v>
      </c>
      <c r="D190" s="4">
        <f>IFERROR(AAPL_US[[#This Row],[Close]]/AAPL_US!B189-1,"")</f>
        <v>-2.2138042996999729E-3</v>
      </c>
      <c r="E190" s="4">
        <f t="shared" si="2"/>
        <v>-6.8793348460423958E-3</v>
      </c>
    </row>
    <row r="191" spans="1:5" x14ac:dyDescent="0.25">
      <c r="A191" s="1">
        <v>45813</v>
      </c>
      <c r="B191" s="4">
        <f>IFERROR(BTCUSD[[#This Row],[Close]]/BTCUSD!B190-1,"")</f>
        <v>-1.2207107494190406E-2</v>
      </c>
      <c r="C191" s="4">
        <f>IFERROR(XAUUSD[[#This Row],[Close]]/XAUUSD!B190-1, "")</f>
        <v>-3.9930863254971083E-3</v>
      </c>
      <c r="D191" s="4">
        <f>IFERROR(AAPL_US[[#This Row],[Close]]/AAPL_US!B190-1,"")</f>
        <v>-1.0797751701015712E-2</v>
      </c>
      <c r="E191" s="4">
        <f t="shared" si="2"/>
        <v>-8.498692288760679E-3</v>
      </c>
    </row>
    <row r="192" spans="1:5" x14ac:dyDescent="0.25">
      <c r="A192" s="1">
        <v>45814</v>
      </c>
      <c r="B192" s="4">
        <f>IFERROR(BTCUSD[[#This Row],[Close]]/BTCUSD!B191-1,"")</f>
        <v>-1.042383440888206E-2</v>
      </c>
      <c r="C192" s="4">
        <f>IFERROR(XAUUSD[[#This Row],[Close]]/XAUUSD!B191-1, "")</f>
        <v>9.1847210287372416E-3</v>
      </c>
      <c r="D192" s="4">
        <f>IFERROR(AAPL_US[[#This Row],[Close]]/AAPL_US!B191-1,"")</f>
        <v>1.6398345212580434E-2</v>
      </c>
      <c r="E192" s="4">
        <f t="shared" si="2"/>
        <v>5.466241652604409E-3</v>
      </c>
    </row>
    <row r="193" spans="1:5" x14ac:dyDescent="0.25">
      <c r="A193" s="1">
        <v>45817</v>
      </c>
      <c r="B193" s="4">
        <f>IFERROR(BTCUSD[[#This Row],[Close]]/BTCUSD!B192-1,"")</f>
        <v>-1.72616306931902E-2</v>
      </c>
      <c r="C193" s="4">
        <f>IFERROR(XAUUSD[[#This Row],[Close]]/XAUUSD!B192-1, "")</f>
        <v>-6.8797246301676163E-3</v>
      </c>
      <c r="D193" s="4">
        <f>IFERROR(AAPL_US[[#This Row],[Close]]/AAPL_US!B192-1,"")</f>
        <v>-1.2112593173793651E-2</v>
      </c>
      <c r="E193" s="4">
        <f t="shared" si="2"/>
        <v>-1.1564157012162202E-2</v>
      </c>
    </row>
    <row r="194" spans="1:5" x14ac:dyDescent="0.25">
      <c r="A194" s="1">
        <v>45818</v>
      </c>
      <c r="B194" s="4">
        <f>IFERROR(BTCUSD[[#This Row],[Close]]/BTCUSD!B193-1,"")</f>
        <v>3.5187026696243962E-3</v>
      </c>
      <c r="C194" s="4">
        <f>IFERROR(XAUUSD[[#This Row],[Close]]/XAUUSD!B193-1, "")</f>
        <v>2.6321020851954202E-2</v>
      </c>
      <c r="D194" s="4">
        <f>IFERROR(AAPL_US[[#This Row],[Close]]/AAPL_US!B193-1,"")</f>
        <v>6.0560933234052872E-3</v>
      </c>
      <c r="E194" s="4">
        <f t="shared" si="2"/>
        <v>1.3400847138690587E-2</v>
      </c>
    </row>
    <row r="195" spans="1:5" x14ac:dyDescent="0.25">
      <c r="A195" s="1">
        <v>45819</v>
      </c>
      <c r="B195" s="4">
        <f>IFERROR(BTCUSD[[#This Row],[Close]]/BTCUSD!B194-1,"")</f>
        <v>4.7926671240186014E-3</v>
      </c>
      <c r="C195" s="4">
        <f>IFERROR(XAUUSD[[#This Row],[Close]]/XAUUSD!B194-1, "")</f>
        <v>-8.330326884747552E-3</v>
      </c>
      <c r="D195" s="4">
        <f>IFERROR(AAPL_US[[#This Row],[Close]]/AAPL_US!B194-1,"")</f>
        <v>-1.9193763260472618E-2</v>
      </c>
      <c r="E195" s="4">
        <f t="shared" si="2"/>
        <v>-7.6524595948352257E-3</v>
      </c>
    </row>
    <row r="196" spans="1:5" x14ac:dyDescent="0.25">
      <c r="A196" s="1">
        <v>45820</v>
      </c>
      <c r="B196" s="4">
        <f>IFERROR(BTCUSD[[#This Row],[Close]]/BTCUSD!B195-1,"")</f>
        <v>-4.4758427765397846E-3</v>
      </c>
      <c r="C196" s="4">
        <f>IFERROR(XAUUSD[[#This Row],[Close]]/XAUUSD!B195-1, "")</f>
        <v>5.7388659440278378E-3</v>
      </c>
      <c r="D196" s="4">
        <f>IFERROR(AAPL_US[[#This Row],[Close]]/AAPL_US!B195-1,"")</f>
        <v>2.1128886205854513E-3</v>
      </c>
      <c r="E196" s="4">
        <f t="shared" ref="E196:E251" si="3">SUMPRODUCT(B196:D196,$J$2:$L$2)</f>
        <v>1.5866601308248355E-3</v>
      </c>
    </row>
    <row r="197" spans="1:5" x14ac:dyDescent="0.25">
      <c r="A197" s="1">
        <v>45821</v>
      </c>
      <c r="B197" s="4">
        <f>IFERROR(BTCUSD[[#This Row],[Close]]/BTCUSD!B196-1,"")</f>
        <v>-3.2043283198232131E-2</v>
      </c>
      <c r="C197" s="4">
        <f>IFERROR(XAUUSD[[#This Row],[Close]]/XAUUSD!B196-1, "")</f>
        <v>-5.8929135305741953E-3</v>
      </c>
      <c r="D197" s="4">
        <f>IFERROR(AAPL_US[[#This Row],[Close]]/AAPL_US!B196-1,"")</f>
        <v>-1.3805220883534086E-2</v>
      </c>
      <c r="E197" s="4">
        <f t="shared" si="3"/>
        <v>-1.6111716636759543E-2</v>
      </c>
    </row>
    <row r="198" spans="1:5" x14ac:dyDescent="0.25">
      <c r="A198" s="1">
        <v>45824</v>
      </c>
      <c r="B198" s="4">
        <f>IFERROR(BTCUSD[[#This Row],[Close]]/BTCUSD!B197-1,"")</f>
        <v>2.6412383510957538E-2</v>
      </c>
      <c r="C198" s="4">
        <f>IFERROR(XAUUSD[[#This Row],[Close]]/XAUUSD!B197-1, "")</f>
        <v>-1.2045084436384967E-2</v>
      </c>
      <c r="D198" s="4">
        <f>IFERROR(AAPL_US[[#This Row],[Close]]/AAPL_US!B197-1,"")</f>
        <v>1.0027996945787709E-2</v>
      </c>
      <c r="E198" s="4">
        <f t="shared" si="3"/>
        <v>6.1140803624695865E-3</v>
      </c>
    </row>
    <row r="199" spans="1:5" x14ac:dyDescent="0.25">
      <c r="A199" s="1">
        <v>45825</v>
      </c>
      <c r="B199" s="4">
        <f>IFERROR(BTCUSD[[#This Row],[Close]]/BTCUSD!B198-1,"")</f>
        <v>5.4111578765711377E-2</v>
      </c>
      <c r="C199" s="4">
        <f>IFERROR(XAUUSD[[#This Row],[Close]]/XAUUSD!B198-1, "")</f>
        <v>3.9940406377785287E-3</v>
      </c>
      <c r="D199" s="4">
        <f>IFERROR(AAPL_US[[#This Row],[Close]]/AAPL_US!B198-1,"")</f>
        <v>-1.4010684406813856E-2</v>
      </c>
      <c r="E199" s="4">
        <f t="shared" si="3"/>
        <v>1.3627884562780666E-2</v>
      </c>
    </row>
    <row r="200" spans="1:5" x14ac:dyDescent="0.25">
      <c r="A200" s="1">
        <v>45826</v>
      </c>
      <c r="B200" s="4">
        <f>IFERROR(BTCUSD[[#This Row],[Close]]/BTCUSD!B199-1,"")</f>
        <v>-2.6376344966205778E-4</v>
      </c>
      <c r="C200" s="4">
        <f>IFERROR(XAUUSD[[#This Row],[Close]]/XAUUSD!B199-1, "")</f>
        <v>-7.336878488963805E-4</v>
      </c>
      <c r="D200" s="4">
        <f>IFERROR(AAPL_US[[#This Row],[Close]]/AAPL_US!B199-1,"")</f>
        <v>4.8047434062565841E-3</v>
      </c>
      <c r="E200" s="4">
        <f t="shared" si="3"/>
        <v>1.0688188474198056E-3</v>
      </c>
    </row>
    <row r="201" spans="1:5" x14ac:dyDescent="0.25">
      <c r="A201" s="1">
        <v>45828</v>
      </c>
      <c r="B201" s="4">
        <f>IFERROR(BTCUSD[[#This Row],[Close]]/BTCUSD!B200-1,"")</f>
        <v>-1.2436543605232941E-2</v>
      </c>
      <c r="C201" s="4">
        <f>IFERROR(XAUUSD[[#This Row],[Close]]/XAUUSD!B200-1, "")</f>
        <v>9.5840636730886164E-3</v>
      </c>
      <c r="D201" s="4">
        <f>IFERROR(AAPL_US[[#This Row],[Close]]/AAPL_US!B200-1,"")</f>
        <v>2.248448468816755E-2</v>
      </c>
      <c r="E201" s="4">
        <f t="shared" si="3"/>
        <v>6.8480077941158292E-3</v>
      </c>
    </row>
    <row r="202" spans="1:5" x14ac:dyDescent="0.25">
      <c r="A202" s="1">
        <v>45831</v>
      </c>
      <c r="B202" s="4">
        <f>IFERROR(BTCUSD[[#This Row],[Close]]/BTCUSD!B201-1,"")</f>
        <v>-2.3767629961953363E-2</v>
      </c>
      <c r="C202" s="4">
        <f>IFERROR(XAUUSD[[#This Row],[Close]]/XAUUSD!B201-1, "")</f>
        <v>9.1816129296662385E-3</v>
      </c>
      <c r="D202" s="4">
        <f>IFERROR(AAPL_US[[#This Row],[Close]]/AAPL_US!B201-1,"")</f>
        <v>2.4875621890547706E-3</v>
      </c>
      <c r="E202" s="4">
        <f t="shared" si="3"/>
        <v>-2.7113751600030818E-3</v>
      </c>
    </row>
    <row r="203" spans="1:5" x14ac:dyDescent="0.25">
      <c r="A203" s="1">
        <v>45832</v>
      </c>
      <c r="B203" s="4">
        <f>IFERROR(BTCUSD[[#This Row],[Close]]/BTCUSD!B202-1,"")</f>
        <v>-6.8226212831812294E-3</v>
      </c>
      <c r="C203" s="4">
        <f>IFERROR(XAUUSD[[#This Row],[Close]]/XAUUSD!B202-1, "")</f>
        <v>1.377780665587669E-2</v>
      </c>
      <c r="D203" s="4">
        <f>IFERROR(AAPL_US[[#This Row],[Close]]/AAPL_US!B202-1,"")</f>
        <v>-5.9553349875930417E-3</v>
      </c>
      <c r="E203" s="4">
        <f t="shared" si="3"/>
        <v>1.6777357811183951E-3</v>
      </c>
    </row>
    <row r="204" spans="1:5" x14ac:dyDescent="0.25">
      <c r="A204" s="1">
        <v>45833</v>
      </c>
      <c r="B204" s="4">
        <f>IFERROR(BTCUSD[[#This Row],[Close]]/BTCUSD!B203-1,"")</f>
        <v>3.1535041045910539E-2</v>
      </c>
      <c r="C204" s="4">
        <f>IFERROR(XAUUSD[[#This Row],[Close]]/XAUUSD!B203-1, "")</f>
        <v>-1.3777009960583175E-2</v>
      </c>
      <c r="D204" s="4">
        <f>IFERROR(AAPL_US[[#This Row],[Close]]/AAPL_US!B203-1,"")</f>
        <v>6.2905641537693846E-3</v>
      </c>
      <c r="E204" s="4">
        <f t="shared" si="3"/>
        <v>5.8368775756707063E-3</v>
      </c>
    </row>
    <row r="205" spans="1:5" x14ac:dyDescent="0.25">
      <c r="A205" s="1">
        <v>45834</v>
      </c>
      <c r="B205" s="4">
        <f>IFERROR(BTCUSD[[#This Row],[Close]]/BTCUSD!B204-1,"")</f>
        <v>-3.6733077270257097E-2</v>
      </c>
      <c r="C205" s="4">
        <f>IFERROR(XAUUSD[[#This Row],[Close]]/XAUUSD!B204-1, "")</f>
        <v>1.0014061041463407E-3</v>
      </c>
      <c r="D205" s="4">
        <f>IFERROR(AAPL_US[[#This Row],[Close]]/AAPL_US!B204-1,"")</f>
        <v>-2.7783290335383626E-3</v>
      </c>
      <c r="E205" s="4">
        <f t="shared" si="3"/>
        <v>-1.14528594494801E-2</v>
      </c>
    </row>
    <row r="206" spans="1:5" x14ac:dyDescent="0.25">
      <c r="A206" s="1">
        <v>45835</v>
      </c>
      <c r="B206" s="4">
        <f>IFERROR(BTCUSD[[#This Row],[Close]]/BTCUSD!B205-1,"")</f>
        <v>5.0392526224194434E-3</v>
      </c>
      <c r="C206" s="4">
        <f>IFERROR(XAUUSD[[#This Row],[Close]]/XAUUSD!B205-1, "")</f>
        <v>-5.6719087064684981E-3</v>
      </c>
      <c r="D206" s="4">
        <f>IFERROR(AAPL_US[[#This Row],[Close]]/AAPL_US!B205-1,"")</f>
        <v>3.9800995024874553E-4</v>
      </c>
      <c r="E206" s="4">
        <f t="shared" si="3"/>
        <v>-6.3758471078694261E-4</v>
      </c>
    </row>
    <row r="207" spans="1:5" x14ac:dyDescent="0.25">
      <c r="A207" s="1">
        <v>45838</v>
      </c>
      <c r="B207" s="4">
        <f>IFERROR(BTCUSD[[#This Row],[Close]]/BTCUSD!B206-1,"")</f>
        <v>-6.7645995471238285E-3</v>
      </c>
      <c r="C207" s="4">
        <f>IFERROR(XAUUSD[[#This Row],[Close]]/XAUUSD!B206-1, "")</f>
        <v>3.6059725589954184E-4</v>
      </c>
      <c r="D207" s="4">
        <f>IFERROR(AAPL_US[[#This Row],[Close]]/AAPL_US!B206-1,"")</f>
        <v>2.0340163119156429E-2</v>
      </c>
      <c r="E207" s="4">
        <f t="shared" si="3"/>
        <v>4.2169079739695966E-3</v>
      </c>
    </row>
    <row r="208" spans="1:5" x14ac:dyDescent="0.25">
      <c r="A208" s="1">
        <v>45839</v>
      </c>
      <c r="B208" s="4">
        <f>IFERROR(BTCUSD[[#This Row],[Close]]/BTCUSD!B207-1,"")</f>
        <v>-9.1766847071219626E-3</v>
      </c>
      <c r="C208" s="4">
        <f>IFERROR(XAUUSD[[#This Row],[Close]]/XAUUSD!B207-1, "")</f>
        <v>-1.5308733543482056E-3</v>
      </c>
      <c r="D208" s="4">
        <f>IFERROR(AAPL_US[[#This Row],[Close]]/AAPL_US!B207-1,"")</f>
        <v>1.2916118340888127E-2</v>
      </c>
      <c r="E208" s="4">
        <f t="shared" si="3"/>
        <v>5.0948074839056749E-4</v>
      </c>
    </row>
    <row r="209" spans="1:5" x14ac:dyDescent="0.25">
      <c r="A209" s="1">
        <v>45840</v>
      </c>
      <c r="B209" s="4">
        <f>IFERROR(BTCUSD[[#This Row],[Close]]/BTCUSD!B208-1,"")</f>
        <v>3.3933698773165322E-3</v>
      </c>
      <c r="C209" s="4">
        <f>IFERROR(XAUUSD[[#This Row],[Close]]/XAUUSD!B208-1, "")</f>
        <v>9.7757664988340487E-4</v>
      </c>
      <c r="D209" s="4">
        <f>IFERROR(AAPL_US[[#This Row],[Close]]/AAPL_US!B208-1,"")</f>
        <v>2.2230776633625382E-2</v>
      </c>
      <c r="E209" s="4">
        <f t="shared" si="3"/>
        <v>8.0782746132359359E-3</v>
      </c>
    </row>
    <row r="210" spans="1:5" x14ac:dyDescent="0.25">
      <c r="A210" s="1">
        <v>45841</v>
      </c>
      <c r="B210" s="4">
        <f>IFERROR(BTCUSD[[#This Row],[Close]]/BTCUSD!B209-1,"")</f>
        <v>2.2324353489806104E-2</v>
      </c>
      <c r="C210" s="4">
        <f>IFERROR(XAUUSD[[#This Row],[Close]]/XAUUSD!B209-1, "")</f>
        <v>-1.3274933914754983E-2</v>
      </c>
      <c r="D210" s="4">
        <f>IFERROR(AAPL_US[[#This Row],[Close]]/AAPL_US!B209-1,"")</f>
        <v>5.2250047072115446E-3</v>
      </c>
      <c r="E210" s="4">
        <f t="shared" si="3"/>
        <v>2.9548338932033004E-3</v>
      </c>
    </row>
    <row r="211" spans="1:5" x14ac:dyDescent="0.25">
      <c r="A211" s="1">
        <v>45845</v>
      </c>
      <c r="B211" s="4">
        <f>IFERROR(BTCUSD[[#This Row],[Close]]/BTCUSD!B210-1,"")</f>
        <v>1.4815512935300035E-2</v>
      </c>
      <c r="C211" s="4">
        <f>IFERROR(XAUUSD[[#This Row],[Close]]/XAUUSD!B210-1, "")</f>
        <v>2.4849317170247964E-3</v>
      </c>
      <c r="D211" s="4">
        <f>IFERROR(AAPL_US[[#This Row],[Close]]/AAPL_US!B210-1,"")</f>
        <v>-1.6857878716928232E-2</v>
      </c>
      <c r="E211" s="4">
        <f t="shared" si="3"/>
        <v>3.8126295232145981E-4</v>
      </c>
    </row>
    <row r="212" spans="1:5" x14ac:dyDescent="0.25">
      <c r="A212" s="1">
        <v>45846</v>
      </c>
      <c r="B212" s="4">
        <f>IFERROR(BTCUSD[[#This Row],[Close]]/BTCUSD!B211-1,"")</f>
        <v>-5.3028966260204591E-3</v>
      </c>
      <c r="C212" s="4">
        <f>IFERROR(XAUUSD[[#This Row],[Close]]/XAUUSD!B211-1, "")</f>
        <v>-1.3174103733312181E-3</v>
      </c>
      <c r="D212" s="4">
        <f>IFERROR(AAPL_US[[#This Row],[Close]]/AAPL_US!B211-1,"")</f>
        <v>2.8578232912601642E-4</v>
      </c>
      <c r="E212" s="4">
        <f t="shared" si="3"/>
        <v>-2.03209843840082E-3</v>
      </c>
    </row>
    <row r="213" spans="1:5" x14ac:dyDescent="0.25">
      <c r="A213" s="1">
        <v>45847</v>
      </c>
      <c r="B213" s="4">
        <f>IFERROR(BTCUSD[[#This Row],[Close]]/BTCUSD!B212-1,"")</f>
        <v>-2.0820495583814269E-3</v>
      </c>
      <c r="C213" s="4">
        <f>IFERROR(XAUUSD[[#This Row],[Close]]/XAUUSD!B212-1, "")</f>
        <v>-1.7058780223594083E-2</v>
      </c>
      <c r="D213" s="4">
        <f>IFERROR(AAPL_US[[#This Row],[Close]]/AAPL_US!B212-1,"")</f>
        <v>5.3806961573257261E-3</v>
      </c>
      <c r="E213" s="4">
        <f t="shared" si="3"/>
        <v>-5.8339181097543441E-3</v>
      </c>
    </row>
    <row r="214" spans="1:5" x14ac:dyDescent="0.25">
      <c r="A214" s="1">
        <v>45848</v>
      </c>
      <c r="B214" s="4">
        <f>IFERROR(BTCUSD[[#This Row],[Close]]/BTCUSD!B213-1,"")</f>
        <v>2.7132471955315651E-3</v>
      </c>
      <c r="C214" s="4">
        <f>IFERROR(XAUUSD[[#This Row],[Close]]/XAUUSD!B213-1, "")</f>
        <v>9.7565523893083927E-3</v>
      </c>
      <c r="D214" s="4">
        <f>IFERROR(AAPL_US[[#This Row],[Close]]/AAPL_US!B213-1,"")</f>
        <v>6.0149663730226788E-3</v>
      </c>
      <c r="E214" s="4">
        <f t="shared" si="3"/>
        <v>6.5210850262896304E-3</v>
      </c>
    </row>
    <row r="215" spans="1:5" x14ac:dyDescent="0.25">
      <c r="A215" s="1">
        <v>45849</v>
      </c>
      <c r="B215" s="4">
        <f>IFERROR(BTCUSD[[#This Row],[Close]]/BTCUSD!B214-1,"")</f>
        <v>-1.273641682140092E-2</v>
      </c>
      <c r="C215" s="4">
        <f>IFERROR(XAUUSD[[#This Row],[Close]]/XAUUSD!B214-1, "")</f>
        <v>1.0740073568368702E-2</v>
      </c>
      <c r="D215" s="4">
        <f>IFERROR(AAPL_US[[#This Row],[Close]]/AAPL_US!B214-1,"")</f>
        <v>-5.8848453462643224E-3</v>
      </c>
      <c r="E215" s="4">
        <f t="shared" si="3"/>
        <v>-1.2903492229520913E-3</v>
      </c>
    </row>
    <row r="216" spans="1:5" x14ac:dyDescent="0.25">
      <c r="A216" s="1">
        <v>45852</v>
      </c>
      <c r="B216" s="4">
        <f>IFERROR(BTCUSD[[#This Row],[Close]]/BTCUSD!B215-1,"")</f>
        <v>3.4855587479207584E-2</v>
      </c>
      <c r="C216" s="4">
        <f>IFERROR(XAUUSD[[#This Row],[Close]]/XAUUSD!B215-1, "")</f>
        <v>5.7360660770848781E-3</v>
      </c>
      <c r="D216" s="4">
        <f>IFERROR(AAPL_US[[#This Row],[Close]]/AAPL_US!B215-1,"")</f>
        <v>-1.2028793332070409E-2</v>
      </c>
      <c r="E216" s="4">
        <f t="shared" si="3"/>
        <v>9.142464674975103E-3</v>
      </c>
    </row>
    <row r="217" spans="1:5" x14ac:dyDescent="0.25">
      <c r="A217" s="1">
        <v>45853</v>
      </c>
      <c r="B217" s="4">
        <f>IFERROR(BTCUSD[[#This Row],[Close]]/BTCUSD!B216-1,"")</f>
        <v>3.360853364506422E-3</v>
      </c>
      <c r="C217" s="4">
        <f>IFERROR(XAUUSD[[#This Row],[Close]]/XAUUSD!B216-1, "")</f>
        <v>-9.4023394164116647E-3</v>
      </c>
      <c r="D217" s="4">
        <f>IFERROR(AAPL_US[[#This Row],[Close]]/AAPL_US!B216-1,"")</f>
        <v>2.3487680951010947E-3</v>
      </c>
      <c r="E217" s="4">
        <f t="shared" si="3"/>
        <v>-2.0480493286824113E-3</v>
      </c>
    </row>
    <row r="218" spans="1:5" x14ac:dyDescent="0.25">
      <c r="A218" s="1">
        <v>45854</v>
      </c>
      <c r="B218" s="4">
        <f>IFERROR(BTCUSD[[#This Row],[Close]]/BTCUSD!B217-1,"")</f>
        <v>-2.1663147163766161E-2</v>
      </c>
      <c r="C218" s="4">
        <f>IFERROR(XAUUSD[[#This Row],[Close]]/XAUUSD!B217-1, "")</f>
        <v>3.3793280729261799E-3</v>
      </c>
      <c r="D218" s="4">
        <f>IFERROR(AAPL_US[[#This Row],[Close]]/AAPL_US!B217-1,"")</f>
        <v>5.0212806656781961E-3</v>
      </c>
      <c r="E218" s="4">
        <f t="shared" si="3"/>
        <v>-3.640828720255917E-3</v>
      </c>
    </row>
    <row r="219" spans="1:5" x14ac:dyDescent="0.25">
      <c r="A219" s="1">
        <v>45855</v>
      </c>
      <c r="B219" s="4">
        <f>IFERROR(BTCUSD[[#This Row],[Close]]/BTCUSD!B218-1,"")</f>
        <v>6.8568345056008173E-3</v>
      </c>
      <c r="C219" s="4">
        <f>IFERROR(XAUUSD[[#This Row],[Close]]/XAUUSD!B218-1, "")</f>
        <v>-1.1386296592041933E-4</v>
      </c>
      <c r="D219" s="4">
        <f>IFERROR(AAPL_US[[#This Row],[Close]]/AAPL_US!B218-1,"")</f>
        <v>-6.6615911686329632E-4</v>
      </c>
      <c r="E219" s="4">
        <f t="shared" si="3"/>
        <v>1.8116574302530887E-3</v>
      </c>
    </row>
    <row r="220" spans="1:5" x14ac:dyDescent="0.25">
      <c r="A220" s="1">
        <v>45856</v>
      </c>
      <c r="B220" s="4">
        <f>IFERROR(BTCUSD[[#This Row],[Close]]/BTCUSD!B219-1,"")</f>
        <v>6.2741981685625614E-3</v>
      </c>
      <c r="C220" s="4">
        <f>IFERROR(XAUUSD[[#This Row],[Close]]/XAUUSD!B219-1, "")</f>
        <v>-1.0596455162100948E-2</v>
      </c>
      <c r="D220" s="4">
        <f>IFERROR(AAPL_US[[#This Row],[Close]]/AAPL_US!B219-1,"")</f>
        <v>5.5232834968097499E-3</v>
      </c>
      <c r="E220" s="4">
        <f t="shared" si="3"/>
        <v>-6.9933756522868652E-4</v>
      </c>
    </row>
    <row r="221" spans="1:5" x14ac:dyDescent="0.25">
      <c r="A221" s="1">
        <v>45859</v>
      </c>
      <c r="B221" s="4">
        <f>IFERROR(BTCUSD[[#This Row],[Close]]/BTCUSD!B220-1,"")</f>
        <v>1.7970615243342536E-2</v>
      </c>
      <c r="C221" s="4">
        <f>IFERROR(XAUUSD[[#This Row],[Close]]/XAUUSD!B220-1, "")</f>
        <v>3.6588265404249309E-3</v>
      </c>
      <c r="D221" s="4">
        <f>IFERROR(AAPL_US[[#This Row],[Close]]/AAPL_US!B220-1,"")</f>
        <v>6.155885974050479E-3</v>
      </c>
      <c r="E221" s="4">
        <f t="shared" si="3"/>
        <v>8.7014809813878782E-3</v>
      </c>
    </row>
    <row r="222" spans="1:5" x14ac:dyDescent="0.25">
      <c r="A222" s="1">
        <v>45860</v>
      </c>
      <c r="B222" s="4">
        <f>IFERROR(BTCUSD[[#This Row],[Close]]/BTCUSD!B221-1,"")</f>
        <v>5.0741044769387678E-2</v>
      </c>
      <c r="C222" s="4">
        <f>IFERROR(XAUUSD[[#This Row],[Close]]/XAUUSD!B221-1, "")</f>
        <v>3.1264287341736807E-3</v>
      </c>
      <c r="D222" s="4">
        <f>IFERROR(AAPL_US[[#This Row],[Close]]/AAPL_US!B221-1,"")</f>
        <v>9.0361445783133654E-3</v>
      </c>
      <c r="E222" s="4">
        <f t="shared" si="3"/>
        <v>1.9183728297979784E-2</v>
      </c>
    </row>
    <row r="223" spans="1:5" x14ac:dyDescent="0.25">
      <c r="A223" s="1">
        <v>45861</v>
      </c>
      <c r="B223" s="4">
        <f>IFERROR(BTCUSD[[#This Row],[Close]]/BTCUSD!B222-1,"")</f>
        <v>1.3272436943047028E-2</v>
      </c>
      <c r="C223" s="4">
        <f>IFERROR(XAUUSD[[#This Row],[Close]]/XAUUSD!B222-1, "")</f>
        <v>9.7471604626291342E-3</v>
      </c>
      <c r="D223" s="4">
        <f>IFERROR(AAPL_US[[#This Row],[Close]]/AAPL_US!B222-1,"")</f>
        <v>-1.1660447761193682E-3</v>
      </c>
      <c r="E223" s="4">
        <f t="shared" si="3"/>
        <v>7.5307818351299507E-3</v>
      </c>
    </row>
    <row r="224" spans="1:5" x14ac:dyDescent="0.25">
      <c r="A224" s="1">
        <v>45862</v>
      </c>
      <c r="B224" s="4">
        <f>IFERROR(BTCUSD[[#This Row],[Close]]/BTCUSD!B223-1,"")</f>
        <v>1.7004439624495937E-2</v>
      </c>
      <c r="C224" s="4">
        <f>IFERROR(XAUUSD[[#This Row],[Close]]/XAUUSD!B223-1, "")</f>
        <v>-3.8552694889980588E-3</v>
      </c>
      <c r="D224" s="4">
        <f>IFERROR(AAPL_US[[#This Row],[Close]]/AAPL_US!B223-1,"")</f>
        <v>-1.8211533971516092E-3</v>
      </c>
      <c r="E224" s="4">
        <f t="shared" si="3"/>
        <v>3.0128780726040747E-3</v>
      </c>
    </row>
    <row r="225" spans="1:5" x14ac:dyDescent="0.25">
      <c r="A225" s="1">
        <v>45863</v>
      </c>
      <c r="B225" s="4">
        <f>IFERROR(BTCUSD[[#This Row],[Close]]/BTCUSD!B224-1,"")</f>
        <v>-2.071895697088344E-2</v>
      </c>
      <c r="C225" s="4">
        <f>IFERROR(XAUUSD[[#This Row],[Close]]/XAUUSD!B224-1, "")</f>
        <v>-5.8381847791464381E-3</v>
      </c>
      <c r="D225" s="4">
        <f>IFERROR(AAPL_US[[#This Row],[Close]]/AAPL_US!B224-1,"")</f>
        <v>5.6137724550908707E-4</v>
      </c>
      <c r="E225" s="4">
        <f t="shared" si="3"/>
        <v>-8.38254782927088E-3</v>
      </c>
    </row>
    <row r="226" spans="1:5" x14ac:dyDescent="0.25">
      <c r="A226" s="1">
        <v>45866</v>
      </c>
      <c r="B226" s="4">
        <f>IFERROR(BTCUSD[[#This Row],[Close]]/BTCUSD!B225-1,"")</f>
        <v>1.5287371967196428E-2</v>
      </c>
      <c r="C226" s="4">
        <f>IFERROR(XAUUSD[[#This Row],[Close]]/XAUUSD!B225-1, "")</f>
        <v>7.0969032652072883E-3</v>
      </c>
      <c r="D226" s="4">
        <f>IFERROR(AAPL_US[[#This Row],[Close]]/AAPL_US!B225-1,"")</f>
        <v>7.9483822704329299E-4</v>
      </c>
      <c r="E226" s="4">
        <f t="shared" si="3"/>
        <v>7.6634243643548322E-3</v>
      </c>
    </row>
    <row r="227" spans="1:5" x14ac:dyDescent="0.25">
      <c r="A227" s="1">
        <v>45867</v>
      </c>
      <c r="B227" s="4">
        <f>IFERROR(BTCUSD[[#This Row],[Close]]/BTCUSD!B226-1,"")</f>
        <v>8.2868993254849865E-3</v>
      </c>
      <c r="C227" s="4">
        <f>IFERROR(XAUUSD[[#This Row],[Close]]/XAUUSD!B226-1, "")</f>
        <v>-2.5003173939344148E-3</v>
      </c>
      <c r="D227" s="4">
        <f>IFERROR(AAPL_US[[#This Row],[Close]]/AAPL_US!B226-1,"")</f>
        <v>-1.2987619715019827E-2</v>
      </c>
      <c r="E227" s="4">
        <f t="shared" si="3"/>
        <v>-2.410343074434218E-3</v>
      </c>
    </row>
    <row r="228" spans="1:5" x14ac:dyDescent="0.25">
      <c r="A228" s="1">
        <v>45868</v>
      </c>
      <c r="B228" s="4">
        <f>IFERROR(BTCUSD[[#This Row],[Close]]/BTCUSD!B227-1,"")</f>
        <v>-2.4074658866155896E-2</v>
      </c>
      <c r="C228" s="4">
        <f>IFERROR(XAUUSD[[#This Row],[Close]]/XAUUSD!B227-1, "")</f>
        <v>2.7222048361810192E-3</v>
      </c>
      <c r="D228" s="4">
        <f>IFERROR(AAPL_US[[#This Row],[Close]]/AAPL_US!B227-1,"")</f>
        <v>-1.0507880910682998E-2</v>
      </c>
      <c r="E228" s="4">
        <f t="shared" si="3"/>
        <v>-9.2858799985792596E-3</v>
      </c>
    </row>
    <row r="229" spans="1:5" x14ac:dyDescent="0.25">
      <c r="A229" s="1">
        <v>45869</v>
      </c>
      <c r="B229" s="4">
        <f>IFERROR(BTCUSD[[#This Row],[Close]]/BTCUSD!B228-1,"")</f>
        <v>-1.3879782351388092E-3</v>
      </c>
      <c r="C229" s="4">
        <f>IFERROR(XAUUSD[[#This Row],[Close]]/XAUUSD!B228-1, "")</f>
        <v>1.4586528367422913E-2</v>
      </c>
      <c r="D229" s="4">
        <f>IFERROR(AAPL_US[[#This Row],[Close]]/AAPL_US!B228-1,"")</f>
        <v>-7.0796460176991705E-3</v>
      </c>
      <c r="E229" s="4">
        <f t="shared" si="3"/>
        <v>3.2943240711177709E-3</v>
      </c>
    </row>
    <row r="230" spans="1:5" x14ac:dyDescent="0.25">
      <c r="A230" s="1">
        <v>45870</v>
      </c>
      <c r="B230" s="4">
        <f>IFERROR(BTCUSD[[#This Row],[Close]]/BTCUSD!B229-1,"")</f>
        <v>1.8426931800740176E-2</v>
      </c>
      <c r="C230" s="4">
        <f>IFERROR(XAUUSD[[#This Row],[Close]]/XAUUSD!B229-1, "")</f>
        <v>1.0187996650118381E-2</v>
      </c>
      <c r="D230" s="4">
        <f>IFERROR(AAPL_US[[#This Row],[Close]]/AAPL_US!B229-1,"")</f>
        <v>-2.5003613238907318E-2</v>
      </c>
      <c r="E230" s="4">
        <f t="shared" si="3"/>
        <v>2.1021942285972097E-3</v>
      </c>
    </row>
    <row r="231" spans="1:5" x14ac:dyDescent="0.25">
      <c r="A231" s="1">
        <v>45873</v>
      </c>
      <c r="B231" s="4">
        <f>IFERROR(BTCUSD[[#This Row],[Close]]/BTCUSD!B230-1,"")</f>
        <v>-1.1010172897391923E-2</v>
      </c>
      <c r="C231" s="4">
        <f>IFERROR(XAUUSD[[#This Row],[Close]]/XAUUSD!B230-1, "")</f>
        <v>-1.2961335996701351E-2</v>
      </c>
      <c r="D231" s="4">
        <f>IFERROR(AAPL_US[[#This Row],[Close]]/AAPL_US!B230-1,"")</f>
        <v>4.792963731593991E-3</v>
      </c>
      <c r="E231" s="4">
        <f t="shared" si="3"/>
        <v>-7.0496971484199211E-3</v>
      </c>
    </row>
    <row r="232" spans="1:5" x14ac:dyDescent="0.25">
      <c r="A232" s="1">
        <v>45874</v>
      </c>
      <c r="B232" s="4">
        <f>IFERROR(BTCUSD[[#This Row],[Close]]/BTCUSD!B231-1,"")</f>
        <v>4.0467321368100606E-3</v>
      </c>
      <c r="C232" s="4">
        <f>IFERROR(XAUUSD[[#This Row],[Close]]/XAUUSD!B231-1, "")</f>
        <v>-5.5029647813206184E-3</v>
      </c>
      <c r="D232" s="4">
        <f>IFERROR(AAPL_US[[#This Row],[Close]]/AAPL_US!B231-1,"")</f>
        <v>-2.1145807720679421E-3</v>
      </c>
      <c r="E232" s="4">
        <f t="shared" si="3"/>
        <v>-1.6215405031056119E-3</v>
      </c>
    </row>
    <row r="233" spans="1:5" x14ac:dyDescent="0.25">
      <c r="A233" s="1">
        <v>45875</v>
      </c>
      <c r="B233" s="4">
        <f>IFERROR(BTCUSD[[#This Row],[Close]]/BTCUSD!B232-1,"")</f>
        <v>-1.5514595524376507E-2</v>
      </c>
      <c r="C233" s="4">
        <f>IFERROR(XAUUSD[[#This Row],[Close]]/XAUUSD!B232-1, "")</f>
        <v>-9.2292849456381276E-3</v>
      </c>
      <c r="D233" s="4">
        <f>IFERROR(AAPL_US[[#This Row],[Close]]/AAPL_US!B232-1,"")</f>
        <v>5.0906761285235635E-2</v>
      </c>
      <c r="E233" s="4">
        <f t="shared" si="3"/>
        <v>6.9259357500024866E-3</v>
      </c>
    </row>
    <row r="234" spans="1:5" x14ac:dyDescent="0.25">
      <c r="A234" s="1">
        <v>45876</v>
      </c>
      <c r="B234" s="4">
        <f>IFERROR(BTCUSD[[#This Row],[Close]]/BTCUSD!B233-1,"")</f>
        <v>1.1648024118261713E-2</v>
      </c>
      <c r="C234" s="4">
        <f>IFERROR(XAUUSD[[#This Row],[Close]]/XAUUSD!B233-1, "")</f>
        <v>-6.8643474899888757E-3</v>
      </c>
      <c r="D234" s="4">
        <f>IFERROR(AAPL_US[[#This Row],[Close]]/AAPL_US!B233-1,"")</f>
        <v>3.1793669402110147E-2</v>
      </c>
      <c r="E234" s="4">
        <f t="shared" si="3"/>
        <v>1.0286769060116007E-2</v>
      </c>
    </row>
    <row r="235" spans="1:5" x14ac:dyDescent="0.25">
      <c r="A235" s="1">
        <v>45877</v>
      </c>
      <c r="B235" s="4">
        <f>IFERROR(BTCUSD[[#This Row],[Close]]/BTCUSD!B234-1,"")</f>
        <v>-4.402377283733161E-3</v>
      </c>
      <c r="C235" s="4">
        <f>IFERROR(XAUUSD[[#This Row],[Close]]/XAUUSD!B234-1, "")</f>
        <v>3.6173021080816437E-3</v>
      </c>
      <c r="D235" s="4">
        <f>IFERROR(AAPL_US[[#This Row],[Close]]/AAPL_US!B234-1,"")</f>
        <v>4.235786029177846E-2</v>
      </c>
      <c r="E235" s="4">
        <f t="shared" si="3"/>
        <v>1.2833565745646248E-2</v>
      </c>
    </row>
    <row r="236" spans="1:5" x14ac:dyDescent="0.25">
      <c r="A236" s="1">
        <v>45880</v>
      </c>
      <c r="B236" s="4">
        <f>IFERROR(BTCUSD[[#This Row],[Close]]/BTCUSD!B235-1,"")</f>
        <v>-2.4065035119644751E-3</v>
      </c>
      <c r="C236" s="4">
        <f>IFERROR(XAUUSD[[#This Row],[Close]]/XAUUSD!B235-1, "")</f>
        <v>-1.5359456985554298E-2</v>
      </c>
      <c r="D236" s="4">
        <f>IFERROR(AAPL_US[[#This Row],[Close]]/AAPL_US!B235-1,"")</f>
        <v>-9.4615216917374179E-3</v>
      </c>
      <c r="E236" s="4">
        <f t="shared" si="3"/>
        <v>-9.7041903553322876E-3</v>
      </c>
    </row>
    <row r="237" spans="1:5" x14ac:dyDescent="0.25">
      <c r="A237" s="1">
        <v>45881</v>
      </c>
      <c r="B237" s="4">
        <f>IFERROR(BTCUSD[[#This Row],[Close]]/BTCUSD!B236-1,"")</f>
        <v>-6.5635255508673662E-3</v>
      </c>
      <c r="C237" s="4">
        <f>IFERROR(XAUUSD[[#This Row],[Close]]/XAUUSD!B236-1, "")</f>
        <v>4.416092711996944E-3</v>
      </c>
      <c r="D237" s="4">
        <f>IFERROR(AAPL_US[[#This Row],[Close]]/AAPL_US!B236-1,"")</f>
        <v>1.0872435953869219E-2</v>
      </c>
      <c r="E237" s="4">
        <f t="shared" si="3"/>
        <v>3.0591102056993337E-3</v>
      </c>
    </row>
    <row r="238" spans="1:5" x14ac:dyDescent="0.25">
      <c r="A238" s="1">
        <v>45882</v>
      </c>
      <c r="B238" s="4">
        <f>IFERROR(BTCUSD[[#This Row],[Close]]/BTCUSD!B237-1,"")</f>
        <v>-2.7929126088635292E-2</v>
      </c>
      <c r="C238" s="4">
        <f>IFERROR(XAUUSD[[#This Row],[Close]]/XAUUSD!B237-1, "")</f>
        <v>2.039826929302091E-2</v>
      </c>
      <c r="D238" s="4">
        <f>IFERROR(AAPL_US[[#This Row],[Close]]/AAPL_US!B237-1,"")</f>
        <v>1.6024384933594593E-2</v>
      </c>
      <c r="E238" s="4">
        <f t="shared" si="3"/>
        <v>4.5878853706961559E-3</v>
      </c>
    </row>
    <row r="239" spans="1:5" x14ac:dyDescent="0.25">
      <c r="A239" s="1">
        <v>45883</v>
      </c>
      <c r="B239" s="4">
        <f>IFERROR(BTCUSD[[#This Row],[Close]]/BTCUSD!B238-1,"")</f>
        <v>1.6020831494394816E-2</v>
      </c>
      <c r="C239" s="4">
        <f>IFERROR(XAUUSD[[#This Row],[Close]]/XAUUSD!B238-1, "")</f>
        <v>4.9477301059397405E-3</v>
      </c>
      <c r="D239" s="4">
        <f>IFERROR(AAPL_US[[#This Row],[Close]]/AAPL_US!B238-1,"")</f>
        <v>-2.3571765310933523E-3</v>
      </c>
      <c r="E239" s="4">
        <f t="shared" si="3"/>
        <v>6.0781885313663346E-3</v>
      </c>
    </row>
    <row r="240" spans="1:5" x14ac:dyDescent="0.25">
      <c r="A240" s="1">
        <v>45884</v>
      </c>
      <c r="B240" s="4">
        <f>IFERROR(BTCUSD[[#This Row],[Close]]/BTCUSD!B239-1,"")</f>
        <v>-1.3022892141957398E-2</v>
      </c>
      <c r="C240" s="4">
        <f>IFERROR(XAUUSD[[#This Row],[Close]]/XAUUSD!B239-1, "")</f>
        <v>2.1311881151435674E-3</v>
      </c>
      <c r="D240" s="4">
        <f>IFERROR(AAPL_US[[#This Row],[Close]]/AAPL_US!B239-1,"")</f>
        <v>-5.112123034624938E-3</v>
      </c>
      <c r="E240" s="4">
        <f t="shared" si="3"/>
        <v>-4.5880293069172733E-3</v>
      </c>
    </row>
    <row r="241" spans="1:5" x14ac:dyDescent="0.25">
      <c r="A241" s="1">
        <v>45887</v>
      </c>
      <c r="B241" s="4">
        <f>IFERROR(BTCUSD[[#This Row],[Close]]/BTCUSD!B240-1,"")</f>
        <v>1.3001073886942605E-2</v>
      </c>
      <c r="C241" s="4">
        <f>IFERROR(XAUUSD[[#This Row],[Close]]/XAUUSD!B240-1, "")</f>
        <v>-3.410339569847709E-3</v>
      </c>
      <c r="D241" s="4">
        <f>IFERROR(AAPL_US[[#This Row],[Close]]/AAPL_US!B240-1,"")</f>
        <v>-3.0225830130835574E-3</v>
      </c>
      <c r="E241" s="4">
        <f t="shared" si="3"/>
        <v>1.6294114342186301E-3</v>
      </c>
    </row>
    <row r="242" spans="1:5" x14ac:dyDescent="0.25">
      <c r="A242" s="1">
        <v>45888</v>
      </c>
      <c r="B242" s="4">
        <f>IFERROR(BTCUSD[[#This Row],[Close]]/BTCUSD!B241-1,"")</f>
        <v>1.7978328684514544E-2</v>
      </c>
      <c r="C242" s="4">
        <f>IFERROR(XAUUSD[[#This Row],[Close]]/XAUUSD!B241-1, "")</f>
        <v>8.4333398132883097E-3</v>
      </c>
      <c r="D242" s="4">
        <f>IFERROR(AAPL_US[[#This Row],[Close]]/AAPL_US!B241-1,"")</f>
        <v>-1.4292520247736196E-3</v>
      </c>
      <c r="E242" s="4">
        <f t="shared" si="3"/>
        <v>8.3380589232375998E-3</v>
      </c>
    </row>
    <row r="243" spans="1:5" x14ac:dyDescent="0.25">
      <c r="A243" s="1">
        <v>45889</v>
      </c>
      <c r="B243" s="4">
        <f>IFERROR(BTCUSD[[#This Row],[Close]]/BTCUSD!B242-1,"")</f>
        <v>-5.710529909860651E-3</v>
      </c>
      <c r="C243" s="4">
        <f>IFERROR(XAUUSD[[#This Row],[Close]]/XAUUSD!B242-1, "")</f>
        <v>2.1337461518999845E-4</v>
      </c>
      <c r="D243" s="4">
        <f>IFERROR(AAPL_US[[#This Row],[Close]]/AAPL_US!B242-1,"")</f>
        <v>-1.9734559333795976E-2</v>
      </c>
      <c r="E243" s="4">
        <f t="shared" si="3"/>
        <v>-7.5481769270209879E-3</v>
      </c>
    </row>
    <row r="244" spans="1:5" x14ac:dyDescent="0.25">
      <c r="A244" s="1">
        <v>45890</v>
      </c>
      <c r="B244" s="4">
        <f>IFERROR(BTCUSD[[#This Row],[Close]]/BTCUSD!B243-1,"")</f>
        <v>1.9238858889280008E-2</v>
      </c>
      <c r="C244" s="4">
        <f>IFERROR(XAUUSD[[#This Row],[Close]]/XAUUSD!B243-1, "")</f>
        <v>-1.6442523992167168E-2</v>
      </c>
      <c r="D244" s="4">
        <f>IFERROR(AAPL_US[[#This Row],[Close]]/AAPL_US!B243-1,"")</f>
        <v>-4.9112871111897105E-3</v>
      </c>
      <c r="E244" s="4">
        <f t="shared" si="3"/>
        <v>-2.2787380634397784E-3</v>
      </c>
    </row>
    <row r="245" spans="1:5" x14ac:dyDescent="0.25">
      <c r="A245" s="1">
        <v>45891</v>
      </c>
      <c r="B245" s="4">
        <f>IFERROR(BTCUSD[[#This Row],[Close]]/BTCUSD!B244-1,"")</f>
        <v>9.9305953303459038E-3</v>
      </c>
      <c r="C245" s="4">
        <f>IFERROR(XAUUSD[[#This Row],[Close]]/XAUUSD!B244-1, "")</f>
        <v>1.6693466960846504E-3</v>
      </c>
      <c r="D245" s="4">
        <f>IFERROR(AAPL_US[[#This Row],[Close]]/AAPL_US!B244-1,"")</f>
        <v>1.2716763005780285E-2</v>
      </c>
      <c r="E245" s="4">
        <f t="shared" si="3"/>
        <v>7.4619461792717161E-3</v>
      </c>
    </row>
    <row r="246" spans="1:5" x14ac:dyDescent="0.25">
      <c r="A246" s="1">
        <v>45894</v>
      </c>
      <c r="B246" s="4">
        <f>IFERROR(BTCUSD[[#This Row],[Close]]/BTCUSD!B245-1,"")</f>
        <v>2.2318040416002827E-2</v>
      </c>
      <c r="C246" s="4">
        <f>IFERROR(XAUUSD[[#This Row],[Close]]/XAUUSD!B245-1, "")</f>
        <v>2.326619785825601E-3</v>
      </c>
      <c r="D246" s="4">
        <f>IFERROR(AAPL_US[[#This Row],[Close]]/AAPL_US!B245-1,"")</f>
        <v>-2.6343519494204104E-3</v>
      </c>
      <c r="E246" s="4">
        <f t="shared" si="3"/>
        <v>6.8357544543049655E-3</v>
      </c>
    </row>
    <row r="247" spans="1:5" x14ac:dyDescent="0.25">
      <c r="A247" s="1">
        <v>45895</v>
      </c>
      <c r="B247" s="4">
        <f>IFERROR(BTCUSD[[#This Row],[Close]]/BTCUSD!B246-1,"")</f>
        <v>-3.7526819438892467E-2</v>
      </c>
      <c r="C247" s="4">
        <f>IFERROR(XAUUSD[[#This Row],[Close]]/XAUUSD!B246-1, "")</f>
        <v>-6.0965525872357373E-3</v>
      </c>
      <c r="D247" s="4">
        <f>IFERROR(AAPL_US[[#This Row],[Close]]/AAPL_US!B246-1,"")</f>
        <v>9.4646944884662076E-3</v>
      </c>
      <c r="E247" s="4">
        <f t="shared" si="3"/>
        <v>-1.0857258520022171E-2</v>
      </c>
    </row>
    <row r="248" spans="1:5" x14ac:dyDescent="0.25">
      <c r="A248" s="1">
        <v>45896</v>
      </c>
      <c r="B248" s="4">
        <f>IFERROR(BTCUSD[[#This Row],[Close]]/BTCUSD!B247-1,"")</f>
        <v>-8.5184651505776365E-3</v>
      </c>
      <c r="C248" s="4">
        <f>IFERROR(XAUUSD[[#This Row],[Close]]/XAUUSD!B247-1, "")</f>
        <v>1.0792871308502594E-3</v>
      </c>
      <c r="D248" s="4">
        <f>IFERROR(AAPL_US[[#This Row],[Close]]/AAPL_US!B247-1,"")</f>
        <v>5.1458723998081268E-3</v>
      </c>
      <c r="E248" s="4">
        <f t="shared" si="3"/>
        <v>-5.8006297289074941E-4</v>
      </c>
    </row>
    <row r="249" spans="1:5" x14ac:dyDescent="0.25">
      <c r="A249" s="1">
        <v>45897</v>
      </c>
      <c r="B249" s="4">
        <f>IFERROR(BTCUSD[[#This Row],[Close]]/BTCUSD!B248-1,"")</f>
        <v>-2.1799716176243988E-3</v>
      </c>
      <c r="C249" s="4">
        <f>IFERROR(XAUUSD[[#This Row],[Close]]/XAUUSD!B248-1, "")</f>
        <v>-1.8627578699275116E-3</v>
      </c>
      <c r="D249" s="4">
        <f>IFERROR(AAPL_US[[#This Row],[Close]]/AAPL_US!B248-1,"")</f>
        <v>8.9808668488871035E-3</v>
      </c>
      <c r="E249" s="4">
        <f t="shared" si="3"/>
        <v>1.2951654214078067E-3</v>
      </c>
    </row>
    <row r="250" spans="1:5" x14ac:dyDescent="0.25">
      <c r="A250" s="1">
        <v>45898</v>
      </c>
      <c r="B250" s="4">
        <f>IFERROR(BTCUSD[[#This Row],[Close]]/BTCUSD!B249-1,"")</f>
        <v>-2.8178788372073105E-2</v>
      </c>
      <c r="C250" s="4">
        <f>IFERROR(XAUUSD[[#This Row],[Close]]/XAUUSD!B249-1, "")</f>
        <v>-5.1051406951572176E-3</v>
      </c>
      <c r="D250" s="4">
        <f>IFERROR(AAPL_US[[#This Row],[Close]]/AAPL_US!B249-1,"")</f>
        <v>-1.8059855521156409E-3</v>
      </c>
      <c r="E250" s="4">
        <f t="shared" si="3"/>
        <v>-1.1037488455319511E-2</v>
      </c>
    </row>
    <row r="251" spans="1:5" x14ac:dyDescent="0.25">
      <c r="A251" s="1"/>
      <c r="B251" s="4">
        <f>IFERROR(BTCUSD[[#This Row],[Close]]/BTCUSD!B250-1,"")</f>
        <v>8.4633694789737479E-3</v>
      </c>
      <c r="C251" s="4">
        <f>IFERROR(XAUUSD[[#This Row],[Close]]/XAUUSD!B250-1, "")</f>
        <v>9.8359419765372547E-3</v>
      </c>
      <c r="D251" s="4" t="str">
        <f>IFERROR(AAPL_US[[#This Row],[Close]]/AAPL_US!B250-1,"")</f>
        <v/>
      </c>
      <c r="E251" s="4">
        <f t="shared" si="3"/>
        <v>6.4733876343070268E-3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A834-0C33-470D-9481-B9E903AF12E2}">
  <dimension ref="A1:X251"/>
  <sheetViews>
    <sheetView topLeftCell="B1" zoomScale="80" zoomScaleNormal="80" workbookViewId="0">
      <selection activeCell="H18" sqref="H18"/>
    </sheetView>
  </sheetViews>
  <sheetFormatPr defaultRowHeight="15" x14ac:dyDescent="0.25"/>
  <cols>
    <col min="1" max="1" width="10.42578125" style="1" customWidth="1"/>
    <col min="2" max="2" width="10.85546875" style="4" bestFit="1" customWidth="1"/>
    <col min="3" max="3" width="11.85546875" bestFit="1" customWidth="1"/>
    <col min="4" max="4" width="12.140625" style="4" bestFit="1" customWidth="1"/>
    <col min="5" max="5" width="15" style="4" customWidth="1"/>
    <col min="8" max="8" width="9.7109375" customWidth="1"/>
    <col min="19" max="19" width="11.85546875" bestFit="1" customWidth="1"/>
    <col min="20" max="20" width="11.85546875" customWidth="1"/>
    <col min="21" max="21" width="15.7109375" bestFit="1" customWidth="1"/>
    <col min="22" max="22" width="13.5703125" bestFit="1" customWidth="1"/>
    <col min="23" max="23" width="12" bestFit="1" customWidth="1"/>
    <col min="24" max="24" width="10.28515625" customWidth="1"/>
  </cols>
  <sheetData>
    <row r="1" spans="1:24" x14ac:dyDescent="0.25">
      <c r="A1" s="3" t="s">
        <v>19</v>
      </c>
      <c r="B1" s="5" t="s">
        <v>2</v>
      </c>
      <c r="C1" s="3" t="s">
        <v>3</v>
      </c>
      <c r="D1" s="5" t="s">
        <v>4</v>
      </c>
      <c r="E1" s="5" t="s">
        <v>10</v>
      </c>
      <c r="F1" s="5" t="s">
        <v>46</v>
      </c>
      <c r="G1" s="5"/>
      <c r="H1" s="5"/>
      <c r="I1" s="5" t="s">
        <v>52</v>
      </c>
      <c r="J1" s="5"/>
      <c r="K1" s="5"/>
      <c r="L1" s="5"/>
      <c r="M1" s="5" t="s">
        <v>57</v>
      </c>
      <c r="N1" s="5"/>
      <c r="O1" s="5"/>
      <c r="P1" s="27" t="s">
        <v>58</v>
      </c>
      <c r="Q1" s="27"/>
      <c r="R1" s="27"/>
      <c r="S1" s="5" t="s">
        <v>60</v>
      </c>
      <c r="T1" s="5" t="s">
        <v>59</v>
      </c>
      <c r="U1" s="3" t="s">
        <v>9</v>
      </c>
      <c r="V1" s="3" t="s">
        <v>6</v>
      </c>
      <c r="W1" s="3" t="s">
        <v>7</v>
      </c>
      <c r="X1" s="3" t="s">
        <v>8</v>
      </c>
    </row>
    <row r="2" spans="1:24" x14ac:dyDescent="0.25">
      <c r="A2" s="1" cm="1">
        <f t="array" ref="A2:A250">_xlfn._xlws.SORT(_xlfn.UNIQUE(_xlfn.VSTACK(AAPL_tbl[Date], Gold_tbl[Date], BTC_tbl[Date])))</f>
        <v>45538</v>
      </c>
      <c r="F2" s="9" t="s">
        <v>47</v>
      </c>
      <c r="G2" s="9" t="s">
        <v>48</v>
      </c>
      <c r="H2" s="9" t="s">
        <v>49</v>
      </c>
      <c r="I2" s="9" t="s">
        <v>47</v>
      </c>
      <c r="J2" s="9" t="s">
        <v>48</v>
      </c>
      <c r="K2" s="9" t="s">
        <v>49</v>
      </c>
      <c r="L2" s="9"/>
      <c r="M2" s="7" t="s">
        <v>6</v>
      </c>
      <c r="N2" s="7" t="s">
        <v>7</v>
      </c>
      <c r="O2" s="7" t="s">
        <v>8</v>
      </c>
      <c r="P2" s="7" t="s">
        <v>6</v>
      </c>
      <c r="Q2" s="7" t="s">
        <v>7</v>
      </c>
      <c r="R2" s="7" t="s">
        <v>8</v>
      </c>
      <c r="S2" s="7"/>
      <c r="T2" s="7"/>
      <c r="U2" s="7" t="s">
        <v>5</v>
      </c>
      <c r="V2" s="7">
        <v>0.3</v>
      </c>
      <c r="W2" s="7">
        <v>0.4</v>
      </c>
      <c r="X2" s="7">
        <v>0.3</v>
      </c>
    </row>
    <row r="3" spans="1:24" x14ac:dyDescent="0.25">
      <c r="A3" s="1">
        <v>45539</v>
      </c>
      <c r="B3" s="4">
        <f>IFERROR(BTCUSD[[#This Row],[Close]]/BTCUSD!B2-1,"")</f>
        <v>-1.591880359977027E-2</v>
      </c>
      <c r="C3" s="4">
        <f>IFERROR(XAUUSD[[#This Row],[Close]]/XAUUSD!B2-1, "")</f>
        <v>-2.632484377125377E-3</v>
      </c>
      <c r="D3" s="4">
        <f>IFERROR(AAPL_US[[#This Row],[Close]]/AAPL_US!B2-1,"")</f>
        <v>-8.6197200840377741E-3</v>
      </c>
      <c r="E3" s="4">
        <f>SUMPRODUCT(B3:D3,$V$2:$X$2)</f>
        <v>-8.4145508559925631E-3</v>
      </c>
      <c r="F3">
        <f ca="1">_xlfn.NORM.S.INV(RAND())</f>
        <v>-0.44631050851969639</v>
      </c>
      <c r="G3">
        <f ca="1">_xlfn.NORM.S.INV(RAND())</f>
        <v>0.41447280061206082</v>
      </c>
      <c r="H3">
        <f ca="1">_xlfn.NORM.S.INV(RAND())</f>
        <v>0.56232388072368988</v>
      </c>
      <c r="I3" cm="1">
        <f t="array" aca="1" ref="I3:K251" ca="1">TRANSPOSE(MMULT(V11:X13,TRANSPOSE(F3:H251)))</f>
        <v>-0.44631050851969639</v>
      </c>
      <c r="J3">
        <f ca="1"/>
        <v>0.39046827499791353</v>
      </c>
      <c r="K3">
        <f ca="1"/>
        <v>0.41913547999935563</v>
      </c>
      <c r="L3">
        <v>1</v>
      </c>
      <c r="M3">
        <f ca="1">$V$18*EXP(($V$16-(($V$17)^2/2))*L3/249+$V$17*I3)</f>
        <v>47.352911337962226</v>
      </c>
      <c r="N3">
        <f ca="1">$W$18*EXP(($W$16-(($W$17)^2/2))*L3/249+$W$17*J3)</f>
        <v>319.47908890320809</v>
      </c>
      <c r="O3">
        <f ca="1">$X$18*EXP(($X$16-(($X$17)^2/2))*L3/249+$X$17*K3)</f>
        <v>234.15437443387114</v>
      </c>
      <c r="U3" t="s">
        <v>20</v>
      </c>
      <c r="V3" s="12">
        <v>30000</v>
      </c>
      <c r="W3" s="12">
        <v>40000</v>
      </c>
      <c r="X3" s="12">
        <v>30000</v>
      </c>
    </row>
    <row r="4" spans="1:24" x14ac:dyDescent="0.25">
      <c r="A4" s="1">
        <v>45540</v>
      </c>
      <c r="B4" s="4">
        <f>IFERROR(BTCUSD[[#This Row],[Close]]/BTCUSD!B3-1,"")</f>
        <v>-6.3686264249906976E-5</v>
      </c>
      <c r="C4" s="4">
        <f>IFERROR(XAUUSD[[#This Row],[Close]]/XAUUSD!B3-1, "")</f>
        <v>1.0790385726204832E-3</v>
      </c>
      <c r="D4" s="4">
        <f>IFERROR(AAPL_US[[#This Row],[Close]]/AAPL_US!B3-1,"")</f>
        <v>6.9294125655161576E-3</v>
      </c>
      <c r="E4" s="4">
        <f t="shared" ref="E4:E67" si="0">SUMPRODUCT(B4:D4,$V$2:$X$2)</f>
        <v>2.4913333194280683E-3</v>
      </c>
      <c r="F4">
        <f t="shared" ref="F4:H67" ca="1" si="1">_xlfn.NORM.S.INV(RAND())</f>
        <v>1.3937169511956957</v>
      </c>
      <c r="G4">
        <f t="shared" ca="1" si="1"/>
        <v>-0.76051923655859988</v>
      </c>
      <c r="H4">
        <f t="shared" ca="1" si="1"/>
        <v>1.2554920791934925</v>
      </c>
      <c r="I4">
        <f ca="1"/>
        <v>1.3937169511956957</v>
      </c>
      <c r="J4">
        <f ca="1"/>
        <v>-0.68629527683740321</v>
      </c>
      <c r="K4">
        <f ca="1"/>
        <v>1.5884164100555065</v>
      </c>
      <c r="L4">
        <v>2</v>
      </c>
      <c r="M4">
        <f t="shared" ref="M4:M67" ca="1" si="2">$V$18*EXP(($V$16-(($V$17)^2/2))*L4/249+$V$17*I4)</f>
        <v>49.818361850386893</v>
      </c>
      <c r="N4">
        <f t="shared" ref="N4:N67" ca="1" si="3">$W$18*EXP(($W$16-(($W$17)^2/2))*L4/249+$W$17*J4)</f>
        <v>315.79868602944941</v>
      </c>
      <c r="O4">
        <f t="shared" ref="O4:O67" ca="1" si="4">$X$18*EXP(($X$16-(($X$17)^2/2))*L4/249+$X$17*K4)</f>
        <v>239.79824311429689</v>
      </c>
      <c r="P4" s="4">
        <f ca="1">LN(M4/M3)</f>
        <v>5.0755324696095172E-2</v>
      </c>
      <c r="Q4" s="4">
        <f ca="1">LN(N4/N3)</f>
        <v>-1.1586881188618718E-2</v>
      </c>
      <c r="R4" s="4">
        <f ca="1">LN(O4/O3)</f>
        <v>2.3817298462970492E-2</v>
      </c>
      <c r="S4" s="4" cm="1">
        <f t="array" aca="1" ref="S4" ca="1">_xlfn._xlws.SORT(SUMPRODUCT($V$2:$X$2,P4:R4))</f>
        <v>1.773703447227221E-2</v>
      </c>
      <c r="T4" s="4" cm="1">
        <f t="array" aca="1" ref="T4:T251" ca="1">_xlfn._xlws.SORT(S4:S251)</f>
        <v>-4.6698778708259989E-2</v>
      </c>
    </row>
    <row r="5" spans="1:24" x14ac:dyDescent="0.25">
      <c r="A5" s="1">
        <v>45541</v>
      </c>
      <c r="B5" s="4">
        <f>IFERROR(BTCUSD[[#This Row],[Close]]/BTCUSD!B4-1,"")</f>
        <v>-3.3786854317859327E-2</v>
      </c>
      <c r="C5" s="4">
        <f>IFERROR(XAUUSD[[#This Row],[Close]]/XAUUSD!B4-1, "")</f>
        <v>8.458718169615187E-3</v>
      </c>
      <c r="D5" s="4">
        <f>IFERROR(AAPL_US[[#This Row],[Close]]/AAPL_US!B4-1,"")</f>
        <v>-7.0169271537504629E-3</v>
      </c>
      <c r="E5" s="4">
        <f t="shared" si="0"/>
        <v>-8.8576471736368616E-3</v>
      </c>
      <c r="F5">
        <f t="shared" ca="1" si="1"/>
        <v>-1.0129757056902176</v>
      </c>
      <c r="G5">
        <f t="shared" ca="1" si="1"/>
        <v>-1.1461554564891165</v>
      </c>
      <c r="H5">
        <f t="shared" ca="1" si="1"/>
        <v>1.0684523806909538</v>
      </c>
      <c r="I5">
        <f ca="1"/>
        <v>-1.0129757056902176</v>
      </c>
      <c r="J5">
        <f ca="1"/>
        <v>-1.1977593722187965</v>
      </c>
      <c r="K5">
        <f ca="1"/>
        <v>0.75849514215443636</v>
      </c>
      <c r="L5">
        <v>3</v>
      </c>
      <c r="M5">
        <f t="shared" ca="1" si="2"/>
        <v>46.635621619108171</v>
      </c>
      <c r="N5">
        <f t="shared" ca="1" si="3"/>
        <v>314.09182171018091</v>
      </c>
      <c r="O5">
        <f t="shared" ca="1" si="4"/>
        <v>235.84300570088817</v>
      </c>
      <c r="P5" s="4">
        <f t="shared" ref="P5:P68" ca="1" si="5">LN(M5/M4)</f>
        <v>-6.6018966383815408E-2</v>
      </c>
      <c r="Q5" s="4">
        <f t="shared" ref="Q5:Q68" ca="1" si="6">LN(N5/N4)</f>
        <v>-5.4195720560784805E-3</v>
      </c>
      <c r="R5" s="4">
        <f t="shared" ref="R5:R68" ca="1" si="7">LN(O5/O4)</f>
        <v>-1.6631562523173479E-2</v>
      </c>
      <c r="S5" s="4" cm="1">
        <f t="array" aca="1" ref="S5" ca="1">_xlfn._xlws.SORT(SUMPRODUCT($V$2:$X$2,P5:R5))</f>
        <v>-2.6962987494528055E-2</v>
      </c>
      <c r="T5" s="4">
        <f ca="1"/>
        <v>-4.4079633814041876E-2</v>
      </c>
      <c r="U5" s="3" t="s">
        <v>50</v>
      </c>
      <c r="V5" s="7" t="s">
        <v>6</v>
      </c>
      <c r="W5" s="7" t="s">
        <v>7</v>
      </c>
      <c r="X5" s="7" t="s">
        <v>8</v>
      </c>
    </row>
    <row r="6" spans="1:24" x14ac:dyDescent="0.25">
      <c r="A6" s="1">
        <v>45544</v>
      </c>
      <c r="B6" s="4">
        <f>IFERROR(BTCUSD[[#This Row],[Close]]/BTCUSD!B5-1,"")</f>
        <v>-4.6641059810300201E-2</v>
      </c>
      <c r="C6" s="4">
        <f>IFERROR(XAUUSD[[#This Row],[Close]]/XAUUSD!B5-1, "")</f>
        <v>-8.2685675233238332E-3</v>
      </c>
      <c r="D6" s="4">
        <f>IFERROR(AAPL_US[[#This Row],[Close]]/AAPL_US!B5-1,"")</f>
        <v>4.0846892232293541E-4</v>
      </c>
      <c r="E6" s="4">
        <f t="shared" si="0"/>
        <v>-1.7177204275722713E-2</v>
      </c>
      <c r="F6">
        <f t="shared" ca="1" si="1"/>
        <v>0.37084937307621174</v>
      </c>
      <c r="G6">
        <f t="shared" ca="1" si="1"/>
        <v>-1.3605868876108438</v>
      </c>
      <c r="H6">
        <f t="shared" ca="1" si="1"/>
        <v>0.99272246768068229</v>
      </c>
      <c r="I6">
        <f ca="1"/>
        <v>0.37084937307621174</v>
      </c>
      <c r="J6">
        <f ca="1"/>
        <v>-1.3392393982530519</v>
      </c>
      <c r="K6">
        <f ca="1"/>
        <v>1.0607750275942294</v>
      </c>
      <c r="L6">
        <v>4</v>
      </c>
      <c r="M6">
        <f t="shared" ca="1" si="2"/>
        <v>48.452093651570863</v>
      </c>
      <c r="N6">
        <f t="shared" ca="1" si="3"/>
        <v>313.65769642004085</v>
      </c>
      <c r="O6">
        <f t="shared" ca="1" si="4"/>
        <v>237.327739351421</v>
      </c>
      <c r="P6" s="4">
        <f t="shared" ca="1" si="5"/>
        <v>3.8210888481420166E-2</v>
      </c>
      <c r="Q6" s="4">
        <f t="shared" ca="1" si="6"/>
        <v>-1.3831165036664087E-3</v>
      </c>
      <c r="R6" s="4">
        <f t="shared" ca="1" si="7"/>
        <v>6.2756987366585984E-3</v>
      </c>
      <c r="S6" s="4" cm="1">
        <f t="array" aca="1" ref="S6" ca="1">_xlfn._xlws.SORT(SUMPRODUCT($V$2:$X$2,P6:R6))</f>
        <v>1.2792729563957064E-2</v>
      </c>
      <c r="T6" s="4">
        <f ca="1"/>
        <v>-4.2850299007343016E-2</v>
      </c>
      <c r="U6" s="7" t="s">
        <v>6</v>
      </c>
      <c r="V6" s="21">
        <v>1</v>
      </c>
      <c r="W6" s="21">
        <f>V7</f>
        <v>5.2503491672766314E-2</v>
      </c>
      <c r="X6" s="21">
        <f>V8</f>
        <v>0.27058080699198822</v>
      </c>
    </row>
    <row r="7" spans="1:24" x14ac:dyDescent="0.25">
      <c r="A7" s="1">
        <v>45545</v>
      </c>
      <c r="B7" s="4">
        <f>IFERROR(BTCUSD[[#This Row],[Close]]/BTCUSD!B6-1,"")</f>
        <v>7.3847752313465076E-2</v>
      </c>
      <c r="C7" s="4">
        <f>IFERROR(XAUUSD[[#This Row],[Close]]/XAUUSD!B6-1, "")</f>
        <v>4.1146657585287016E-3</v>
      </c>
      <c r="D7" s="4">
        <f>IFERROR(AAPL_US[[#This Row],[Close]]/AAPL_US!B6-1,"")</f>
        <v>-3.6202790064647772E-3</v>
      </c>
      <c r="E7" s="4">
        <f t="shared" si="0"/>
        <v>2.271410829551157E-2</v>
      </c>
      <c r="F7">
        <f t="shared" ca="1" si="1"/>
        <v>-0.45412827340522383</v>
      </c>
      <c r="G7">
        <f t="shared" ca="1" si="1"/>
        <v>-1.0168203041098587</v>
      </c>
      <c r="H7">
        <f t="shared" ca="1" si="1"/>
        <v>-0.29988847140793112</v>
      </c>
      <c r="I7">
        <f ca="1"/>
        <v>-0.45412827340522383</v>
      </c>
      <c r="J7">
        <f ca="1"/>
        <v>-1.0392611650694703</v>
      </c>
      <c r="K7">
        <f ca="1"/>
        <v>-0.40803190873328082</v>
      </c>
      <c r="L7">
        <v>5</v>
      </c>
      <c r="M7">
        <f t="shared" ca="1" si="2"/>
        <v>47.372876118550685</v>
      </c>
      <c r="N7">
        <f t="shared" ca="1" si="3"/>
        <v>314.73636796083741</v>
      </c>
      <c r="O7">
        <f t="shared" ca="1" si="4"/>
        <v>230.41550779713612</v>
      </c>
      <c r="P7" s="4">
        <f t="shared" ca="1" si="5"/>
        <v>-2.252571889891734E-2</v>
      </c>
      <c r="Q7" s="4">
        <f t="shared" ca="1" si="6"/>
        <v>3.4331088130679886E-3</v>
      </c>
      <c r="R7" s="4">
        <f t="shared" ca="1" si="7"/>
        <v>-2.9557817613642068E-2</v>
      </c>
      <c r="S7" s="4" cm="1">
        <f t="array" aca="1" ref="S7" ca="1">_xlfn._xlws.SORT(SUMPRODUCT($V$2:$X$2,P7:R7))</f>
        <v>-1.4251817428540627E-2</v>
      </c>
      <c r="T7" s="4">
        <f ca="1"/>
        <v>-4.0694808825760681E-2</v>
      </c>
      <c r="U7" s="7" t="s">
        <v>7</v>
      </c>
      <c r="V7" s="21">
        <v>5.2503491672766314E-2</v>
      </c>
      <c r="W7" s="21">
        <v>1</v>
      </c>
      <c r="X7" s="21">
        <f>W8</f>
        <v>1.0723509474504588E-2</v>
      </c>
    </row>
    <row r="8" spans="1:24" ht="15.75" thickBot="1" x14ac:dyDescent="0.3">
      <c r="A8" s="1">
        <v>45546</v>
      </c>
      <c r="B8" s="4">
        <f>IFERROR(BTCUSD[[#This Row],[Close]]/BTCUSD!B7-1,"")</f>
        <v>6.838993049633757E-4</v>
      </c>
      <c r="C8" s="4">
        <f>IFERROR(XAUUSD[[#This Row],[Close]]/XAUUSD!B7-1, "")</f>
        <v>4.1616458251869659E-3</v>
      </c>
      <c r="D8" s="4">
        <f>IFERROR(AAPL_US[[#This Row],[Close]]/AAPL_US!B7-1,"")</f>
        <v>1.1583275280361516E-2</v>
      </c>
      <c r="E8" s="4">
        <f t="shared" si="0"/>
        <v>5.3448107056722535E-3</v>
      </c>
      <c r="F8">
        <f t="shared" ca="1" si="1"/>
        <v>-2.7499138627955939</v>
      </c>
      <c r="G8">
        <f t="shared" ca="1" si="1"/>
        <v>0.44972302720397572</v>
      </c>
      <c r="H8">
        <f t="shared" ca="1" si="1"/>
        <v>2.4576317206788008</v>
      </c>
      <c r="I8">
        <f ca="1"/>
        <v>-2.7499138627955939</v>
      </c>
      <c r="J8">
        <f ca="1"/>
        <v>0.30472266285143856</v>
      </c>
      <c r="K8">
        <f ca="1"/>
        <v>1.6202973842374409</v>
      </c>
      <c r="L8">
        <v>6</v>
      </c>
      <c r="M8">
        <f t="shared" ca="1" si="2"/>
        <v>44.481818585202781</v>
      </c>
      <c r="N8">
        <f t="shared" ca="1" si="3"/>
        <v>319.43645712788521</v>
      </c>
      <c r="O8">
        <f t="shared" ca="1" si="4"/>
        <v>240.10641724409209</v>
      </c>
      <c r="P8" s="4">
        <f t="shared" ca="1" si="5"/>
        <v>-6.2969296561706051E-2</v>
      </c>
      <c r="Q8" s="4">
        <f t="shared" ca="1" si="6"/>
        <v>1.4823010510897596E-2</v>
      </c>
      <c r="R8" s="4">
        <f t="shared" ca="1" si="7"/>
        <v>4.1197995546742618E-2</v>
      </c>
      <c r="S8" s="4" cm="1">
        <f t="array" aca="1" ref="S8" ca="1">_xlfn._xlws.SORT(SUMPRODUCT($V$2:$X$2,P8:R8))</f>
        <v>-6.0218610012999045E-4</v>
      </c>
      <c r="T8" s="4">
        <f ca="1"/>
        <v>-3.6093022506238505E-2</v>
      </c>
      <c r="U8" s="7" t="s">
        <v>8</v>
      </c>
      <c r="V8" s="22">
        <v>0.27058080699198822</v>
      </c>
      <c r="W8" s="22">
        <v>1.0723509474504588E-2</v>
      </c>
      <c r="X8" s="22">
        <v>1</v>
      </c>
    </row>
    <row r="9" spans="1:24" x14ac:dyDescent="0.25">
      <c r="A9" s="1">
        <v>45547</v>
      </c>
      <c r="B9" s="4">
        <f>IFERROR(BTCUSD[[#This Row],[Close]]/BTCUSD!B8-1,"")</f>
        <v>-2.6206918139466406E-3</v>
      </c>
      <c r="C9" s="4">
        <f>IFERROR(XAUUSD[[#This Row],[Close]]/XAUUSD!B8-1, "")</f>
        <v>-2.0384240955239052E-3</v>
      </c>
      <c r="D9" s="4">
        <f>IFERROR(AAPL_US[[#This Row],[Close]]/AAPL_US!B8-1,"")</f>
        <v>4.9511412380565112E-4</v>
      </c>
      <c r="E9" s="4">
        <f t="shared" si="0"/>
        <v>-1.4530429452518591E-3</v>
      </c>
      <c r="F9">
        <f t="shared" ca="1" si="1"/>
        <v>-0.37089997530592111</v>
      </c>
      <c r="G9">
        <f t="shared" ca="1" si="1"/>
        <v>-0.2060535990674609</v>
      </c>
      <c r="H9">
        <f t="shared" ca="1" si="1"/>
        <v>0.16877917768075718</v>
      </c>
      <c r="I9">
        <f ca="1"/>
        <v>-0.37089997530592111</v>
      </c>
      <c r="J9">
        <f ca="1"/>
        <v>-0.22524294144889861</v>
      </c>
      <c r="K9">
        <f ca="1"/>
        <v>6.2842433040698878E-2</v>
      </c>
      <c r="L9">
        <v>7</v>
      </c>
      <c r="M9">
        <f t="shared" ca="1" si="2"/>
        <v>47.496529814930355</v>
      </c>
      <c r="N9">
        <f t="shared" ca="1" si="3"/>
        <v>317.64580835344469</v>
      </c>
      <c r="O9">
        <f t="shared" ca="1" si="4"/>
        <v>232.69552551438071</v>
      </c>
      <c r="P9" s="4">
        <f t="shared" ca="1" si="5"/>
        <v>6.5576117278820387E-2</v>
      </c>
      <c r="Q9" s="4">
        <f t="shared" ca="1" si="6"/>
        <v>-5.6214199857357022E-3</v>
      </c>
      <c r="R9" s="4">
        <f t="shared" ca="1" si="7"/>
        <v>-3.1351388686046366E-2</v>
      </c>
      <c r="S9" s="4" cm="1">
        <f t="array" aca="1" ref="S9" ca="1">_xlfn._xlws.SORT(SUMPRODUCT($V$2:$X$2,P9:R9))</f>
        <v>8.0188505835379238E-3</v>
      </c>
      <c r="T9" s="4">
        <f ca="1"/>
        <v>-3.5825826456974602E-2</v>
      </c>
    </row>
    <row r="10" spans="1:24" x14ac:dyDescent="0.25">
      <c r="A10" s="1">
        <v>45548</v>
      </c>
      <c r="B10" s="4">
        <f>IFERROR(BTCUSD[[#This Row],[Close]]/BTCUSD!B9-1,"")</f>
        <v>9.8233402844130069E-3</v>
      </c>
      <c r="C10" s="4">
        <f>IFERROR(XAUUSD[[#This Row],[Close]]/XAUUSD!B9-1, "")</f>
        <v>1.8823262406829411E-2</v>
      </c>
      <c r="D10" s="4">
        <f>IFERROR(AAPL_US[[#This Row],[Close]]/AAPL_US!B9-1,"")</f>
        <v>-1.2146787174792673E-3</v>
      </c>
      <c r="E10" s="4">
        <f t="shared" si="0"/>
        <v>1.0111903432811886E-2</v>
      </c>
      <c r="F10">
        <f t="shared" ca="1" si="1"/>
        <v>-5.8698143631276574E-2</v>
      </c>
      <c r="G10">
        <f t="shared" ca="1" si="1"/>
        <v>-1.2357330446522221</v>
      </c>
      <c r="H10">
        <f t="shared" ca="1" si="1"/>
        <v>-1.4948179590467823</v>
      </c>
      <c r="I10">
        <f ca="1"/>
        <v>-5.8698143631276574E-2</v>
      </c>
      <c r="J10">
        <f ca="1"/>
        <v>-1.2371105056096139</v>
      </c>
      <c r="K10">
        <f ca="1"/>
        <v>-1.4506203967878681</v>
      </c>
      <c r="L10">
        <v>8</v>
      </c>
      <c r="M10">
        <f t="shared" ca="1" si="2"/>
        <v>47.913655805664021</v>
      </c>
      <c r="N10">
        <f t="shared" ca="1" si="3"/>
        <v>314.20890695711279</v>
      </c>
      <c r="O10">
        <f t="shared" ca="1" si="4"/>
        <v>225.71418336728823</v>
      </c>
      <c r="P10" s="4">
        <f t="shared" ca="1" si="5"/>
        <v>8.7439018310156002E-3</v>
      </c>
      <c r="Q10" s="4">
        <f t="shared" ca="1" si="6"/>
        <v>-1.0878878354224707E-2</v>
      </c>
      <c r="R10" s="4">
        <f t="shared" ca="1" si="7"/>
        <v>-3.0461318035101229E-2</v>
      </c>
      <c r="S10" s="4" cm="1">
        <f t="array" aca="1" ref="S10" ca="1">_xlfn._xlws.SORT(SUMPRODUCT($V$2:$X$2,P10:R10))</f>
        <v>-1.0866776202915571E-2</v>
      </c>
      <c r="T10" s="4">
        <f ca="1"/>
        <v>-3.5267637900666754E-2</v>
      </c>
      <c r="U10" s="3" t="s">
        <v>51</v>
      </c>
      <c r="V10" s="7" t="s">
        <v>6</v>
      </c>
      <c r="W10" s="7" t="s">
        <v>7</v>
      </c>
      <c r="X10" s="7" t="s">
        <v>8</v>
      </c>
    </row>
    <row r="11" spans="1:24" x14ac:dyDescent="0.25">
      <c r="A11" s="1">
        <v>45551</v>
      </c>
      <c r="B11" s="4">
        <f>IFERROR(BTCUSD[[#This Row],[Close]]/BTCUSD!B10-1,"")</f>
        <v>3.068204970595656E-2</v>
      </c>
      <c r="C11" s="4">
        <f>IFERROR(XAUUSD[[#This Row],[Close]]/XAUUSD!B10-1, "")</f>
        <v>9.3989553676632198E-3</v>
      </c>
      <c r="D11" s="4">
        <f>IFERROR(AAPL_US[[#This Row],[Close]]/AAPL_US!B10-1,"")</f>
        <v>-2.777339861538386E-2</v>
      </c>
      <c r="E11" s="4">
        <f t="shared" si="0"/>
        <v>4.632177474237097E-3</v>
      </c>
      <c r="F11">
        <f t="shared" ca="1" si="1"/>
        <v>-2.4572705965380321</v>
      </c>
      <c r="G11">
        <f t="shared" ca="1" si="1"/>
        <v>0.31791759464799763</v>
      </c>
      <c r="H11">
        <f t="shared" ca="1" si="1"/>
        <v>-0.63716028825325655</v>
      </c>
      <c r="I11">
        <f ca="1"/>
        <v>-2.4572705965380321</v>
      </c>
      <c r="J11">
        <f ca="1"/>
        <v>0.18846381748315361</v>
      </c>
      <c r="K11">
        <f ca="1"/>
        <v>-1.2793875166646784</v>
      </c>
      <c r="L11">
        <v>9</v>
      </c>
      <c r="M11">
        <f t="shared" ca="1" si="2"/>
        <v>44.862617375105387</v>
      </c>
      <c r="N11">
        <f t="shared" ca="1" si="3"/>
        <v>319.18511130407074</v>
      </c>
      <c r="O11">
        <f t="shared" ca="1" si="4"/>
        <v>226.53372125762155</v>
      </c>
      <c r="P11" s="4">
        <f t="shared" ca="1" si="5"/>
        <v>-6.5795680874750975E-2</v>
      </c>
      <c r="Q11" s="4">
        <f t="shared" ca="1" si="6"/>
        <v>1.5713147234464226E-2</v>
      </c>
      <c r="R11" s="4">
        <f t="shared" ca="1" si="7"/>
        <v>3.6242900366692055E-3</v>
      </c>
      <c r="S11" s="4">
        <f ca="1">(SUMPRODUCT($V$2:$X$2,P11:R11))</f>
        <v>-1.2366158357638841E-2</v>
      </c>
      <c r="T11" s="4">
        <f ca="1"/>
        <v>-3.4922771361615521E-2</v>
      </c>
      <c r="U11" s="7" t="s">
        <v>6</v>
      </c>
      <c r="V11">
        <f>SQRT(V6)</f>
        <v>1</v>
      </c>
      <c r="W11">
        <v>0</v>
      </c>
      <c r="X11">
        <v>0</v>
      </c>
    </row>
    <row r="12" spans="1:24" x14ac:dyDescent="0.25">
      <c r="A12" s="1">
        <v>45552</v>
      </c>
      <c r="B12" s="4">
        <f>IFERROR(BTCUSD[[#This Row],[Close]]/BTCUSD!B11-1,"")</f>
        <v>-2.8756851655788895E-2</v>
      </c>
      <c r="C12" s="4">
        <f>IFERROR(XAUUSD[[#This Row],[Close]]/XAUUSD!B11-1, "")</f>
        <v>-1.2970193720474033E-4</v>
      </c>
      <c r="D12" s="4">
        <f>IFERROR(AAPL_US[[#This Row],[Close]]/AAPL_US!B11-1,"")</f>
        <v>2.1728555213231804E-3</v>
      </c>
      <c r="E12" s="4">
        <f t="shared" si="0"/>
        <v>-8.027079615221611E-3</v>
      </c>
      <c r="F12">
        <f t="shared" ca="1" si="1"/>
        <v>-0.97363031080788087</v>
      </c>
      <c r="G12">
        <f t="shared" ca="1" si="1"/>
        <v>-1.6038536005075674</v>
      </c>
      <c r="H12">
        <f t="shared" ca="1" si="1"/>
        <v>0.70215162154749056</v>
      </c>
      <c r="I12">
        <f ca="1"/>
        <v>-0.97363031080788087</v>
      </c>
      <c r="J12">
        <f ca="1"/>
        <v>-1.6527604611126485</v>
      </c>
      <c r="K12">
        <f ca="1"/>
        <v>0.41810315683659521</v>
      </c>
      <c r="L12">
        <v>10</v>
      </c>
      <c r="M12">
        <f t="shared" ca="1" si="2"/>
        <v>46.738135264728825</v>
      </c>
      <c r="N12">
        <f t="shared" ca="1" si="3"/>
        <v>312.88766205683157</v>
      </c>
      <c r="O12">
        <f t="shared" ca="1" si="4"/>
        <v>234.48652330687776</v>
      </c>
      <c r="P12" s="4">
        <f t="shared" ca="1" si="5"/>
        <v>4.0955559595162339E-2</v>
      </c>
      <c r="Q12" s="4">
        <f t="shared" ca="1" si="6"/>
        <v>-1.9927001752670266E-2</v>
      </c>
      <c r="R12" s="4">
        <f t="shared" ca="1" si="7"/>
        <v>3.4504302761970182E-2</v>
      </c>
      <c r="S12" s="4" cm="1">
        <f t="array" aca="1" ref="S12" ca="1">_xlfn._xlws.SORT(SUMPRODUCT($V$2:$X$2,P12:R12))</f>
        <v>1.466715800607165E-2</v>
      </c>
      <c r="T12" s="4">
        <f ca="1"/>
        <v>-3.3563979398658031E-2</v>
      </c>
      <c r="U12" s="7" t="s">
        <v>7</v>
      </c>
      <c r="V12">
        <f>V7/V11</f>
        <v>5.2503491672766314E-2</v>
      </c>
      <c r="W12">
        <f>SQRT(W7-V12^2)</f>
        <v>0.99862074050270344</v>
      </c>
      <c r="X12">
        <v>0</v>
      </c>
    </row>
    <row r="13" spans="1:24" x14ac:dyDescent="0.25">
      <c r="A13" s="1">
        <v>45553</v>
      </c>
      <c r="B13" s="4">
        <f>IFERROR(BTCUSD[[#This Row],[Close]]/BTCUSD!B12-1,"")</f>
        <v>4.0735119098952888E-2</v>
      </c>
      <c r="C13" s="4">
        <f>IFERROR(XAUUSD[[#This Row],[Close]]/XAUUSD!B12-1, "")</f>
        <v>-5.0028847903783591E-3</v>
      </c>
      <c r="D13" s="4">
        <f>IFERROR(AAPL_US[[#This Row],[Close]]/AAPL_US!B12-1,"")</f>
        <v>1.7987740044564937E-2</v>
      </c>
      <c r="E13" s="4">
        <f t="shared" si="0"/>
        <v>1.5615703826904003E-2</v>
      </c>
      <c r="F13">
        <f t="shared" ca="1" si="1"/>
        <v>-0.65751926042810482</v>
      </c>
      <c r="G13">
        <f t="shared" ca="1" si="1"/>
        <v>0.9285359494385067</v>
      </c>
      <c r="H13">
        <f t="shared" ca="1" si="1"/>
        <v>0.94579094095938021</v>
      </c>
      <c r="I13">
        <f ca="1"/>
        <v>-0.65751926042810482</v>
      </c>
      <c r="J13">
        <f ca="1"/>
        <v>0.89273320039709192</v>
      </c>
      <c r="K13">
        <f ca="1"/>
        <v>0.72935379578501802</v>
      </c>
      <c r="L13">
        <v>11</v>
      </c>
      <c r="M13">
        <f t="shared" ca="1" si="2"/>
        <v>47.153669307899101</v>
      </c>
      <c r="N13">
        <f t="shared" ca="1" si="3"/>
        <v>321.75020136911621</v>
      </c>
      <c r="O13">
        <f t="shared" ca="1" si="4"/>
        <v>236.00554861895193</v>
      </c>
      <c r="P13" s="4">
        <f t="shared" ca="1" si="5"/>
        <v>8.8513956687146164E-3</v>
      </c>
      <c r="Q13" s="4">
        <f t="shared" ca="1" si="6"/>
        <v>2.7931253380990437E-2</v>
      </c>
      <c r="R13" s="4">
        <f t="shared" ca="1" si="7"/>
        <v>6.4571995183115311E-3</v>
      </c>
      <c r="S13" s="4" cm="1">
        <f t="array" aca="1" ref="S13" ca="1">_xlfn._xlws.SORT(SUMPRODUCT($V$2:$X$2,P13:R13))</f>
        <v>1.576507990850402E-2</v>
      </c>
      <c r="T13" s="4">
        <f ca="1"/>
        <v>-3.1934555197883796E-2</v>
      </c>
      <c r="U13" s="7" t="s">
        <v>8</v>
      </c>
      <c r="V13">
        <f>V8/V11</f>
        <v>0.27058080699198822</v>
      </c>
      <c r="W13">
        <f>((X7-V13*V12)/W12)</f>
        <v>-3.487738168202231E-3</v>
      </c>
      <c r="X13">
        <f>SQRT(X8-V13^2-W13^2)</f>
        <v>0.96269094862787319</v>
      </c>
    </row>
    <row r="14" spans="1:24" x14ac:dyDescent="0.25">
      <c r="A14" s="1">
        <v>45554</v>
      </c>
      <c r="B14" s="4">
        <f>IFERROR(BTCUSD[[#This Row],[Close]]/BTCUSD!B13-1,"")</f>
        <v>-2.275488202430509E-3</v>
      </c>
      <c r="C14" s="4">
        <f>IFERROR(XAUUSD[[#This Row],[Close]]/XAUUSD!B13-1, "")</f>
        <v>-4.1193342128510446E-3</v>
      </c>
      <c r="D14" s="4">
        <f>IFERROR(AAPL_US[[#This Row],[Close]]/AAPL_US!B13-1,"")</f>
        <v>3.7065461728843507E-2</v>
      </c>
      <c r="E14" s="4">
        <f t="shared" si="0"/>
        <v>8.7892583727834823E-3</v>
      </c>
      <c r="F14">
        <f t="shared" ca="1" si="1"/>
        <v>0.98430655412975732</v>
      </c>
      <c r="G14">
        <f t="shared" ca="1" si="1"/>
        <v>-0.18358349430224064</v>
      </c>
      <c r="H14">
        <f t="shared" ca="1" si="1"/>
        <v>-2.3921074514087137</v>
      </c>
      <c r="I14">
        <f ca="1"/>
        <v>0.98430655412975732</v>
      </c>
      <c r="J14">
        <f ca="1"/>
        <v>-0.13165075405597637</v>
      </c>
      <c r="K14">
        <f ca="1"/>
        <v>-2.0358854387123957</v>
      </c>
      <c r="L14">
        <v>12</v>
      </c>
      <c r="M14">
        <f t="shared" ca="1" si="2"/>
        <v>49.339111248363977</v>
      </c>
      <c r="N14">
        <f t="shared" ca="1" si="3"/>
        <v>318.22543367507444</v>
      </c>
      <c r="O14">
        <f t="shared" ca="1" si="4"/>
        <v>223.19982135557154</v>
      </c>
      <c r="P14" s="4">
        <f t="shared" ca="1" si="5"/>
        <v>4.5305270073078233E-2</v>
      </c>
      <c r="Q14" s="4">
        <f t="shared" ca="1" si="6"/>
        <v>-1.1015429782454754E-2</v>
      </c>
      <c r="R14" s="4">
        <f t="shared" ca="1" si="7"/>
        <v>-5.5787885717910615E-2</v>
      </c>
      <c r="S14" s="4" cm="1">
        <f t="array" aca="1" ref="S14" ca="1">_xlfn._xlws.SORT(SUMPRODUCT($V$2:$X$2,P14:R14))</f>
        <v>-7.5509566064316143E-3</v>
      </c>
      <c r="T14" s="4">
        <f ca="1"/>
        <v>-3.0665717033417653E-2</v>
      </c>
    </row>
    <row r="15" spans="1:24" x14ac:dyDescent="0.25">
      <c r="A15" s="1">
        <v>45555</v>
      </c>
      <c r="B15" s="4">
        <f>IFERROR(BTCUSD[[#This Row],[Close]]/BTCUSD!B14-1,"")</f>
        <v>4.4809589145767381E-2</v>
      </c>
      <c r="C15" s="4">
        <f>IFERROR(XAUUSD[[#This Row],[Close]]/XAUUSD!B14-1, "")</f>
        <v>1.0849920183821471E-2</v>
      </c>
      <c r="D15" s="4">
        <f>IFERROR(AAPL_US[[#This Row],[Close]]/AAPL_US!B14-1,"")</f>
        <v>-2.9251161507571899E-3</v>
      </c>
      <c r="E15" s="4">
        <f t="shared" si="0"/>
        <v>1.6905309972031643E-2</v>
      </c>
      <c r="F15">
        <f t="shared" ca="1" si="1"/>
        <v>0.37893539205215165</v>
      </c>
      <c r="G15">
        <f t="shared" ca="1" si="1"/>
        <v>0.48072933982412569</v>
      </c>
      <c r="H15">
        <f t="shared" ca="1" si="1"/>
        <v>-1.2893906567984796</v>
      </c>
      <c r="I15">
        <f ca="1"/>
        <v>0.37893539205215165</v>
      </c>
      <c r="J15">
        <f ca="1"/>
        <v>0.49996172051767074</v>
      </c>
      <c r="K15">
        <f ca="1"/>
        <v>-1.1404287284330274</v>
      </c>
      <c r="L15">
        <v>13</v>
      </c>
      <c r="M15">
        <f t="shared" ca="1" si="2"/>
        <v>48.532322242218193</v>
      </c>
      <c r="N15">
        <f t="shared" ca="1" si="3"/>
        <v>320.47722648092457</v>
      </c>
      <c r="O15">
        <f t="shared" ca="1" si="4"/>
        <v>227.31678646611161</v>
      </c>
      <c r="P15" s="4">
        <f t="shared" ca="1" si="5"/>
        <v>-1.6487084181136105E-2</v>
      </c>
      <c r="Q15" s="4">
        <f t="shared" ca="1" si="6"/>
        <v>7.0511750649232385E-3</v>
      </c>
      <c r="R15" s="4">
        <f t="shared" ca="1" si="7"/>
        <v>1.8277149591731726E-2</v>
      </c>
      <c r="S15" s="4" cm="1">
        <f t="array" aca="1" ref="S15" ca="1">_xlfn._xlws.SORT(SUMPRODUCT($V$2:$X$2,P15:R15))</f>
        <v>3.3574896491479819E-3</v>
      </c>
      <c r="T15" s="4">
        <f ca="1"/>
        <v>-3.0018993387639734E-2</v>
      </c>
      <c r="U15" s="3" t="s">
        <v>53</v>
      </c>
      <c r="V15" s="7" t="s">
        <v>6</v>
      </c>
      <c r="W15" s="7" t="s">
        <v>7</v>
      </c>
      <c r="X15" s="7" t="s">
        <v>8</v>
      </c>
    </row>
    <row r="16" spans="1:24" x14ac:dyDescent="0.25">
      <c r="A16" s="1">
        <v>45558</v>
      </c>
      <c r="B16" s="4">
        <f>IFERROR(BTCUSD[[#This Row],[Close]]/BTCUSD!B15-1,"")</f>
        <v>-5.3418973274610426E-4</v>
      </c>
      <c r="C16" s="4">
        <f>IFERROR(XAUUSD[[#This Row],[Close]]/XAUUSD!B15-1, "")</f>
        <v>1.329843782013862E-2</v>
      </c>
      <c r="D16" s="4">
        <f>IFERROR(AAPL_US[[#This Row],[Close]]/AAPL_US!B15-1,"")</f>
        <v>-7.5801826094976654E-3</v>
      </c>
      <c r="E16" s="4">
        <f t="shared" si="0"/>
        <v>2.8850634253823181E-3</v>
      </c>
      <c r="F16">
        <f t="shared" ca="1" si="1"/>
        <v>0.76211721178229541</v>
      </c>
      <c r="G16">
        <f t="shared" ca="1" si="1"/>
        <v>-0.9020760991381761</v>
      </c>
      <c r="H16">
        <f t="shared" ca="1" si="1"/>
        <v>1.773015485226116</v>
      </c>
      <c r="I16">
        <f ca="1"/>
        <v>0.76211721178229541</v>
      </c>
      <c r="J16">
        <f ca="1"/>
        <v>-0.86081808742867183</v>
      </c>
      <c r="K16">
        <f ca="1"/>
        <v>1.9162264548323631</v>
      </c>
      <c r="L16">
        <v>14</v>
      </c>
      <c r="M16">
        <f t="shared" ca="1" si="2"/>
        <v>49.054194138088292</v>
      </c>
      <c r="N16">
        <f t="shared" ca="1" si="3"/>
        <v>315.80526489715209</v>
      </c>
      <c r="O16">
        <f t="shared" ca="1" si="4"/>
        <v>241.85737191017435</v>
      </c>
      <c r="P16" s="4">
        <f t="shared" ca="1" si="5"/>
        <v>1.0695675802095125E-2</v>
      </c>
      <c r="Q16" s="4">
        <f t="shared" ca="1" si="6"/>
        <v>-1.4685444313181426E-2</v>
      </c>
      <c r="R16" s="4">
        <f t="shared" ca="1" si="7"/>
        <v>6.200360041626695E-2</v>
      </c>
      <c r="S16" s="4" cm="1">
        <f t="array" aca="1" ref="S16" ca="1">_xlfn._xlws.SORT(SUMPRODUCT($V$2:$X$2,P16:R16))</f>
        <v>1.593560514023605E-2</v>
      </c>
      <c r="T16" s="4">
        <f ca="1"/>
        <v>-2.9058135619262265E-2</v>
      </c>
      <c r="U16" s="7" t="s">
        <v>55</v>
      </c>
      <c r="V16" s="2">
        <v>0.04</v>
      </c>
      <c r="W16" s="2">
        <f>V16</f>
        <v>0.04</v>
      </c>
      <c r="X16" s="2">
        <f>W16</f>
        <v>0.04</v>
      </c>
    </row>
    <row r="17" spans="1:24" x14ac:dyDescent="0.25">
      <c r="A17" s="1">
        <v>45559</v>
      </c>
      <c r="B17" s="4">
        <f>IFERROR(BTCUSD[[#This Row],[Close]]/BTCUSD!B16-1,"")</f>
        <v>8.284366280974842E-3</v>
      </c>
      <c r="C17" s="4">
        <f>IFERROR(XAUUSD[[#This Row],[Close]]/XAUUSD!B16-1, "")</f>
        <v>2.8136290282583243E-3</v>
      </c>
      <c r="D17" s="4">
        <f>IFERROR(AAPL_US[[#This Row],[Close]]/AAPL_US!B16-1,"")</f>
        <v>3.9739260885149896E-3</v>
      </c>
      <c r="E17" s="4">
        <f t="shared" si="0"/>
        <v>4.8029393221502787E-3</v>
      </c>
      <c r="F17">
        <f t="shared" ca="1" si="1"/>
        <v>-1.0774583386536341</v>
      </c>
      <c r="G17">
        <f t="shared" ca="1" si="1"/>
        <v>0.69659016759906556</v>
      </c>
      <c r="H17">
        <f t="shared" ca="1" si="1"/>
        <v>-0.70153976716905564</v>
      </c>
      <c r="I17">
        <f ca="1"/>
        <v>-1.0774583386536341</v>
      </c>
      <c r="J17">
        <f ca="1"/>
        <v>0.6390590640834275</v>
      </c>
      <c r="K17">
        <f ca="1"/>
        <v>-0.96933505484443239</v>
      </c>
      <c r="L17">
        <v>15</v>
      </c>
      <c r="M17">
        <f t="shared" ca="1" si="2"/>
        <v>46.641982146280554</v>
      </c>
      <c r="N17">
        <f t="shared" ca="1" si="3"/>
        <v>321.06691206442724</v>
      </c>
      <c r="O17">
        <f t="shared" ca="1" si="4"/>
        <v>228.17796525190175</v>
      </c>
      <c r="P17" s="4">
        <f t="shared" ca="1" si="5"/>
        <v>-5.0424649770836875E-2</v>
      </c>
      <c r="Q17" s="4">
        <f t="shared" ca="1" si="6"/>
        <v>1.6523776905256152E-2</v>
      </c>
      <c r="R17" s="4">
        <f t="shared" ca="1" si="7"/>
        <v>-5.822230630190197E-2</v>
      </c>
      <c r="S17" s="4" cm="1">
        <f t="array" aca="1" ref="S17" ca="1">_xlfn._xlws.SORT(SUMPRODUCT($V$2:$X$2,P17:R17))</f>
        <v>-2.598457605971919E-2</v>
      </c>
      <c r="T17" s="4">
        <f ca="1"/>
        <v>-2.900477796510699E-2</v>
      </c>
      <c r="U17" s="7" t="s">
        <v>54</v>
      </c>
      <c r="V17">
        <f>_xlfn.STDEV.S(B3:B251)</f>
        <v>2.7497524648119824E-2</v>
      </c>
      <c r="W17">
        <f>_xlfn.STDEV.S(C3:C251)</f>
        <v>1.0909809061603104E-2</v>
      </c>
      <c r="X17">
        <f>_xlfn.STDEV.S(D3:D251)</f>
        <v>2.0232501258489251E-2</v>
      </c>
    </row>
    <row r="18" spans="1:24" x14ac:dyDescent="0.25">
      <c r="A18" s="1">
        <v>45560</v>
      </c>
      <c r="B18" s="4">
        <f>IFERROR(BTCUSD[[#This Row],[Close]]/BTCUSD!B17-1,"")</f>
        <v>1.0109456001464068E-2</v>
      </c>
      <c r="C18" s="4">
        <f>IFERROR(XAUUSD[[#This Row],[Close]]/XAUUSD!B17-1, "")</f>
        <v>1.0880544179384444E-2</v>
      </c>
      <c r="D18" s="4">
        <f>IFERROR(AAPL_US[[#This Row],[Close]]/AAPL_US!B17-1,"")</f>
        <v>-4.3989756293224547E-3</v>
      </c>
      <c r="E18" s="4">
        <f t="shared" si="0"/>
        <v>6.0653617833962619E-3</v>
      </c>
      <c r="F18">
        <f t="shared" ca="1" si="1"/>
        <v>0.72497939514866527</v>
      </c>
      <c r="G18">
        <f t="shared" ca="1" si="1"/>
        <v>0.13883839690873151</v>
      </c>
      <c r="H18">
        <f t="shared" ca="1" si="1"/>
        <v>0.92103122190883813</v>
      </c>
      <c r="I18">
        <f ca="1"/>
        <v>0.72497939514866527</v>
      </c>
      <c r="J18">
        <f ca="1"/>
        <v>0.17671085236732081</v>
      </c>
      <c r="K18">
        <f ca="1"/>
        <v>1.0823496985510874</v>
      </c>
      <c r="L18">
        <v>16</v>
      </c>
      <c r="M18">
        <f t="shared" ca="1" si="2"/>
        <v>49.019723634289441</v>
      </c>
      <c r="N18">
        <f t="shared" ca="1" si="3"/>
        <v>319.5027314955924</v>
      </c>
      <c r="O18">
        <f t="shared" ca="1" si="4"/>
        <v>237.88715171409112</v>
      </c>
      <c r="P18" s="4">
        <f t="shared" ca="1" si="5"/>
        <v>4.9721700281283754E-2</v>
      </c>
      <c r="Q18" s="4">
        <f t="shared" ca="1" si="6"/>
        <v>-4.8837271433983948E-3</v>
      </c>
      <c r="R18" s="4">
        <f t="shared" ca="1" si="7"/>
        <v>4.1670534929179819E-2</v>
      </c>
      <c r="S18" s="4" cm="1">
        <f t="array" aca="1" ref="S18" ca="1">_xlfn._xlws.SORT(SUMPRODUCT($V$2:$X$2,P18:R18))</f>
        <v>2.5464179705779712E-2</v>
      </c>
      <c r="T18" s="4">
        <f ca="1"/>
        <v>-2.8001992421094326E-2</v>
      </c>
      <c r="U18" s="7" t="s">
        <v>56</v>
      </c>
      <c r="V18">
        <f>BTC_tbl!B250</f>
        <v>47.93</v>
      </c>
      <c r="W18">
        <f>Gold_tbl!B250</f>
        <v>318.07</v>
      </c>
      <c r="X18">
        <f>AAPL_tbl!B250</f>
        <v>232.14</v>
      </c>
    </row>
    <row r="19" spans="1:24" x14ac:dyDescent="0.25">
      <c r="A19" s="1">
        <v>45561</v>
      </c>
      <c r="B19" s="4">
        <f>IFERROR(BTCUSD[[#This Row],[Close]]/BTCUSD!B18-1,"")</f>
        <v>-9.3679229075234183E-3</v>
      </c>
      <c r="C19" s="4">
        <f>IFERROR(XAUUSD[[#This Row],[Close]]/XAUUSD!B18-1, "")</f>
        <v>9.4085945629984735E-6</v>
      </c>
      <c r="D19" s="4">
        <f>IFERROR(AAPL_US[[#This Row],[Close]]/AAPL_US!B18-1,"")</f>
        <v>5.0780748473699955E-3</v>
      </c>
      <c r="E19" s="4">
        <f t="shared" si="0"/>
        <v>-1.2831909802208277E-3</v>
      </c>
      <c r="F19">
        <f t="shared" ca="1" si="1"/>
        <v>0.14134080941232169</v>
      </c>
      <c r="G19">
        <f t="shared" ca="1" si="1"/>
        <v>0.74125776326823578</v>
      </c>
      <c r="H19">
        <f t="shared" ca="1" si="1"/>
        <v>1.3522991205826009</v>
      </c>
      <c r="I19">
        <f ca="1"/>
        <v>0.14134080941232169</v>
      </c>
      <c r="J19">
        <f ca="1"/>
        <v>0.74765626246830519</v>
      </c>
      <c r="K19">
        <f ca="1"/>
        <v>1.3375049205005629</v>
      </c>
      <c r="L19">
        <v>17</v>
      </c>
      <c r="M19">
        <f t="shared" ca="1" si="2"/>
        <v>48.246980626661426</v>
      </c>
      <c r="N19">
        <f t="shared" ca="1" si="3"/>
        <v>321.55066865020621</v>
      </c>
      <c r="O19">
        <f t="shared" ca="1" si="4"/>
        <v>239.15662157183908</v>
      </c>
      <c r="P19" s="4">
        <f t="shared" ca="1" si="5"/>
        <v>-1.5889492127524784E-2</v>
      </c>
      <c r="Q19" s="4">
        <f t="shared" ca="1" si="6"/>
        <v>6.3893089751984426E-3</v>
      </c>
      <c r="R19" s="4">
        <f t="shared" ca="1" si="7"/>
        <v>5.322248923284997E-3</v>
      </c>
      <c r="S19" s="4" cm="1">
        <f t="array" aca="1" ref="S19" ca="1">_xlfn._xlws.SORT(SUMPRODUCT($V$2:$X$2,P19:R19))</f>
        <v>-6.1444937119255888E-4</v>
      </c>
      <c r="T19" s="4">
        <f ca="1"/>
        <v>-2.6962987494528055E-2</v>
      </c>
    </row>
    <row r="20" spans="1:24" x14ac:dyDescent="0.25">
      <c r="A20" s="1">
        <v>45562</v>
      </c>
      <c r="B20" s="4">
        <f>IFERROR(BTCUSD[[#This Row],[Close]]/BTCUSD!B19-1,"")</f>
        <v>2.5804386761515641E-2</v>
      </c>
      <c r="C20" s="4">
        <f>IFERROR(XAUUSD[[#This Row],[Close]]/XAUUSD!B19-1, "")</f>
        <v>5.7504788929574335E-3</v>
      </c>
      <c r="D20" s="4">
        <f>IFERROR(AAPL_US[[#This Row],[Close]]/AAPL_US!B19-1,"")</f>
        <v>1.1893225266494944E-3</v>
      </c>
      <c r="E20" s="4">
        <f t="shared" si="0"/>
        <v>1.0398304343632514E-2</v>
      </c>
      <c r="F20">
        <f t="shared" ca="1" si="1"/>
        <v>-6.040072384937599E-2</v>
      </c>
      <c r="G20">
        <f t="shared" ca="1" si="1"/>
        <v>-7.7414016875370806E-2</v>
      </c>
      <c r="H20">
        <f t="shared" ca="1" si="1"/>
        <v>0.62084517846426024</v>
      </c>
      <c r="I20">
        <f ca="1"/>
        <v>-6.040072384937599E-2</v>
      </c>
      <c r="J20">
        <f ca="1"/>
        <v>-8.0478491759026341E-2</v>
      </c>
      <c r="K20">
        <f ca="1"/>
        <v>0.58160875702614567</v>
      </c>
      <c r="L20">
        <v>18</v>
      </c>
      <c r="M20">
        <f t="shared" ca="1" si="2"/>
        <v>47.987712071636032</v>
      </c>
      <c r="N20">
        <f t="shared" ca="1" si="3"/>
        <v>318.70972755301426</v>
      </c>
      <c r="O20">
        <f t="shared" ca="1" si="4"/>
        <v>235.56451104217729</v>
      </c>
      <c r="P20" s="4">
        <f t="shared" ca="1" si="5"/>
        <v>-5.3882685140593635E-3</v>
      </c>
      <c r="Q20" s="4">
        <f t="shared" ca="1" si="6"/>
        <v>-8.8743884794998066E-3</v>
      </c>
      <c r="R20" s="4">
        <f t="shared" ca="1" si="7"/>
        <v>-1.5133849504701523E-2</v>
      </c>
      <c r="S20" s="4" cm="1">
        <f t="array" aca="1" ref="S20" ca="1">_xlfn._xlws.SORT(SUMPRODUCT($V$2:$X$2,P20:R20))</f>
        <v>-9.7063907974281882E-3</v>
      </c>
      <c r="T20" s="4">
        <f ca="1"/>
        <v>-2.6608303684310532E-2</v>
      </c>
      <c r="U20" s="3" t="s">
        <v>61</v>
      </c>
      <c r="V20" s="3"/>
      <c r="W20" s="3"/>
      <c r="X20" s="24"/>
    </row>
    <row r="21" spans="1:24" x14ac:dyDescent="0.25">
      <c r="A21" s="1">
        <v>45565</v>
      </c>
      <c r="B21" s="4">
        <f>IFERROR(BTCUSD[[#This Row],[Close]]/BTCUSD!B20-1,"")</f>
        <v>1.0080858970950013E-2</v>
      </c>
      <c r="C21" s="4">
        <f>IFERROR(XAUUSD[[#This Row],[Close]]/XAUUSD!B20-1, "")</f>
        <v>-7.633444966229308E-3</v>
      </c>
      <c r="D21" s="4">
        <f>IFERROR(AAPL_US[[#This Row],[Close]]/AAPL_US!B20-1,"")</f>
        <v>2.2869461920894008E-2</v>
      </c>
      <c r="E21" s="4">
        <f t="shared" si="0"/>
        <v>6.8317182810614819E-3</v>
      </c>
      <c r="F21">
        <f t="shared" ca="1" si="1"/>
        <v>5.5430184322245779E-2</v>
      </c>
      <c r="G21">
        <f t="shared" ca="1" si="1"/>
        <v>0.17449272610075967</v>
      </c>
      <c r="H21">
        <f t="shared" ca="1" si="1"/>
        <v>-1.2304269675951951</v>
      </c>
      <c r="I21">
        <f ca="1"/>
        <v>5.5430184322245779E-2</v>
      </c>
      <c r="J21">
        <f ca="1"/>
        <v>0.17716233357205896</v>
      </c>
      <c r="K21">
        <f ca="1"/>
        <v>-1.1701311455868031</v>
      </c>
      <c r="L21">
        <v>19</v>
      </c>
      <c r="M21">
        <f t="shared" ca="1" si="2"/>
        <v>48.148460616373157</v>
      </c>
      <c r="N21">
        <f t="shared" ca="1" si="3"/>
        <v>319.65809112258893</v>
      </c>
      <c r="O21">
        <f t="shared" ca="1" si="4"/>
        <v>227.39817345229105</v>
      </c>
      <c r="P21" s="4">
        <f t="shared" ca="1" si="5"/>
        <v>3.3441875218171067E-3</v>
      </c>
      <c r="Q21" s="4">
        <f t="shared" ca="1" si="6"/>
        <v>2.9712157772342506E-3</v>
      </c>
      <c r="R21" s="4">
        <f t="shared" ca="1" si="7"/>
        <v>-3.5282259210080269E-2</v>
      </c>
      <c r="S21" s="4" cm="1">
        <f t="array" aca="1" ref="S21" ca="1">_xlfn._xlws.SORT(SUMPRODUCT($V$2:$X$2,P21:R21))</f>
        <v>-8.3929351955852483E-3</v>
      </c>
      <c r="T21" s="4">
        <f ca="1"/>
        <v>-2.598457605971919E-2</v>
      </c>
      <c r="U21" s="7" t="s">
        <v>62</v>
      </c>
      <c r="V21">
        <f ca="1">COUNT(_xlfn.ANCHORARRAY(T4))</f>
        <v>248</v>
      </c>
      <c r="W21">
        <f ca="1">V21</f>
        <v>248</v>
      </c>
    </row>
    <row r="22" spans="1:24" x14ac:dyDescent="0.25">
      <c r="A22" s="1">
        <v>45566</v>
      </c>
      <c r="B22" s="4">
        <f>IFERROR(BTCUSD[[#This Row],[Close]]/BTCUSD!B21-1,"")</f>
        <v>-3.0938925559724773E-2</v>
      </c>
      <c r="C22" s="4">
        <f>IFERROR(XAUUSD[[#This Row],[Close]]/XAUUSD!B21-1, "")</f>
        <v>-6.5289115966893352E-3</v>
      </c>
      <c r="D22" s="4">
        <f>IFERROR(AAPL_US[[#This Row],[Close]]/AAPL_US!B21-1,"")</f>
        <v>-2.9141289012766247E-2</v>
      </c>
      <c r="E22" s="4">
        <f t="shared" si="0"/>
        <v>-2.063562901042304E-2</v>
      </c>
      <c r="F22">
        <f t="shared" ca="1" si="1"/>
        <v>1.1179372711476401</v>
      </c>
      <c r="G22">
        <f t="shared" ca="1" si="1"/>
        <v>-0.25338017470232094</v>
      </c>
      <c r="H22">
        <f t="shared" ca="1" si="1"/>
        <v>0.45284563872895267</v>
      </c>
      <c r="I22">
        <f ca="1"/>
        <v>1.1179372711476401</v>
      </c>
      <c r="J22">
        <f ca="1"/>
        <v>-0.19433508748356088</v>
      </c>
      <c r="K22">
        <f ca="1"/>
        <v>0.73932649022989527</v>
      </c>
      <c r="L22">
        <v>20</v>
      </c>
      <c r="M22">
        <f t="shared" ca="1" si="2"/>
        <v>49.583821754847754</v>
      </c>
      <c r="N22">
        <f t="shared" ca="1" si="3"/>
        <v>318.41622066484899</v>
      </c>
      <c r="O22">
        <f t="shared" ca="1" si="4"/>
        <v>236.39295255633064</v>
      </c>
      <c r="P22" s="4">
        <f t="shared" ca="1" si="5"/>
        <v>2.9375439078137243E-2</v>
      </c>
      <c r="Q22" s="4">
        <f t="shared" ca="1" si="6"/>
        <v>-3.8925623641967943E-3</v>
      </c>
      <c r="R22" s="4">
        <f t="shared" ca="1" si="7"/>
        <v>3.8792924593775271E-2</v>
      </c>
      <c r="S22" s="4" cm="1">
        <f t="array" aca="1" ref="S22" ca="1">_xlfn._xlws.SORT(SUMPRODUCT($V$2:$X$2,P22:R22))</f>
        <v>1.8893484155895035E-2</v>
      </c>
      <c r="T22" s="4">
        <f ca="1"/>
        <v>-2.5711450446955459E-2</v>
      </c>
      <c r="U22" s="7" t="s">
        <v>63</v>
      </c>
      <c r="V22" s="2">
        <v>0.99</v>
      </c>
      <c r="W22" s="2">
        <v>0.95</v>
      </c>
      <c r="X22" s="2"/>
    </row>
    <row r="23" spans="1:24" x14ac:dyDescent="0.25">
      <c r="A23" s="1">
        <v>45567</v>
      </c>
      <c r="B23" s="4">
        <f>IFERROR(BTCUSD[[#This Row],[Close]]/BTCUSD!B22-1,"")</f>
        <v>-3.9779231077229915E-2</v>
      </c>
      <c r="C23" s="4">
        <f>IFERROR(XAUUSD[[#This Row],[Close]]/XAUUSD!B22-1, "")</f>
        <v>1.0892936101733142E-2</v>
      </c>
      <c r="D23" s="4">
        <f>IFERROR(AAPL_US[[#This Row],[Close]]/AAPL_US!B22-1,"")</f>
        <v>2.5209004355088993E-3</v>
      </c>
      <c r="E23" s="4">
        <f t="shared" si="0"/>
        <v>-6.8203247518230474E-3</v>
      </c>
      <c r="F23">
        <f t="shared" ca="1" si="1"/>
        <v>7.871985367566868E-2</v>
      </c>
      <c r="G23">
        <f t="shared" ca="1" si="1"/>
        <v>9.1631198628096378E-2</v>
      </c>
      <c r="H23">
        <f t="shared" ca="1" si="1"/>
        <v>-5.4582311033148895E-2</v>
      </c>
      <c r="I23">
        <f ca="1"/>
        <v>7.871985367566868E-2</v>
      </c>
      <c r="J23">
        <f ca="1"/>
        <v>9.5637882609081765E-2</v>
      </c>
      <c r="K23">
        <f ca="1"/>
        <v>-3.1565400881803415E-2</v>
      </c>
      <c r="L23">
        <v>21</v>
      </c>
      <c r="M23">
        <f t="shared" ca="1" si="2"/>
        <v>48.194640597189874</v>
      </c>
      <c r="N23">
        <f t="shared" ca="1" si="3"/>
        <v>319.47638230107179</v>
      </c>
      <c r="O23">
        <f t="shared" ca="1" si="4"/>
        <v>232.77171817695253</v>
      </c>
      <c r="P23" s="4">
        <f t="shared" ca="1" si="5"/>
        <v>-2.8416782282337041E-2</v>
      </c>
      <c r="Q23" s="4">
        <f t="shared" ca="1" si="6"/>
        <v>3.3239533031348251E-3</v>
      </c>
      <c r="R23" s="4">
        <f t="shared" ca="1" si="7"/>
        <v>-1.5437250582994709E-2</v>
      </c>
      <c r="S23" s="4" cm="1">
        <f t="array" aca="1" ref="S23" ca="1">_xlfn._xlws.SORT(SUMPRODUCT($V$2:$X$2,P23:R23))</f>
        <v>-1.1826628538345596E-2</v>
      </c>
      <c r="T23" s="4">
        <f ca="1"/>
        <v>-2.4870994732925068E-2</v>
      </c>
      <c r="U23" s="7" t="s">
        <v>14</v>
      </c>
      <c r="V23" s="2">
        <v>0.01</v>
      </c>
      <c r="W23" s="2">
        <v>0.05</v>
      </c>
      <c r="X23" s="2"/>
    </row>
    <row r="24" spans="1:24" x14ac:dyDescent="0.25">
      <c r="A24" s="1">
        <v>45568</v>
      </c>
      <c r="B24" s="4">
        <f>IFERROR(BTCUSD[[#This Row],[Close]]/BTCUSD!B23-1,"")</f>
        <v>-5.5173000224028046E-3</v>
      </c>
      <c r="C24" s="4">
        <f>IFERROR(XAUUSD[[#This Row],[Close]]/XAUUSD!B23-1, "")</f>
        <v>-1.7364793959679936E-3</v>
      </c>
      <c r="D24" s="4">
        <f>IFERROR(AAPL_US[[#This Row],[Close]]/AAPL_US!B23-1,"")</f>
        <v>-4.8965450190470161E-3</v>
      </c>
      <c r="E24" s="4">
        <f t="shared" si="0"/>
        <v>-3.8187452708221435E-3</v>
      </c>
      <c r="F24">
        <f t="shared" ca="1" si="1"/>
        <v>0.65658295790793753</v>
      </c>
      <c r="G24">
        <f t="shared" ca="1" si="1"/>
        <v>-1.2803642879948423</v>
      </c>
      <c r="H24">
        <f t="shared" ca="1" si="1"/>
        <v>1.104883172780674</v>
      </c>
      <c r="I24">
        <f ca="1"/>
        <v>0.65658295790793753</v>
      </c>
      <c r="J24">
        <f ca="1"/>
        <v>-1.2441254355276263</v>
      </c>
      <c r="K24">
        <f ca="1"/>
        <v>1.2457853517315605</v>
      </c>
      <c r="L24">
        <v>22</v>
      </c>
      <c r="M24">
        <f t="shared" ca="1" si="2"/>
        <v>48.974353011971345</v>
      </c>
      <c r="N24">
        <f t="shared" ca="1" si="3"/>
        <v>314.89120299640001</v>
      </c>
      <c r="O24">
        <f t="shared" ca="1" si="4"/>
        <v>238.90405893000741</v>
      </c>
      <c r="P24" s="4">
        <f t="shared" ca="1" si="5"/>
        <v>1.6048929221219817E-2</v>
      </c>
      <c r="Q24" s="4">
        <f t="shared" ca="1" si="6"/>
        <v>-1.4456158422213145E-2</v>
      </c>
      <c r="R24" s="4">
        <f t="shared" ca="1" si="7"/>
        <v>2.6003821283864033E-2</v>
      </c>
      <c r="S24" s="4" cm="1">
        <f t="array" aca="1" ref="S24" ca="1">_xlfn._xlws.SORT(SUMPRODUCT($V$2:$X$2,P24:R24))</f>
        <v>6.8333617826398961E-3</v>
      </c>
      <c r="T24" s="4">
        <f ca="1"/>
        <v>-2.4678586446507896E-2</v>
      </c>
      <c r="U24" s="7" t="s">
        <v>64</v>
      </c>
      <c r="V24" s="4">
        <f ca="1">_xlfn.PERCENTILE.INC(T4:T251,0.01)</f>
        <v>-4.1837218621999316E-2</v>
      </c>
      <c r="W24" s="23">
        <f ca="1">_xlfn.PERCENTILE.INC(T4:T251,0.05)</f>
        <v>-2.9039460440307918E-2</v>
      </c>
    </row>
    <row r="25" spans="1:24" x14ac:dyDescent="0.25">
      <c r="A25" s="1">
        <v>45569</v>
      </c>
      <c r="B25" s="4">
        <f>IFERROR(BTCUSD[[#This Row],[Close]]/BTCUSD!B24-1,"")</f>
        <v>-2.6144564643659773E-4</v>
      </c>
      <c r="C25" s="4">
        <f>IFERROR(XAUUSD[[#This Row],[Close]]/XAUUSD!B24-1, "")</f>
        <v>-9.7788108213825442E-4</v>
      </c>
      <c r="D25" s="4">
        <f>IFERROR(AAPL_US[[#This Row],[Close]]/AAPL_US!B24-1,"")</f>
        <v>5.0094593514349306E-3</v>
      </c>
      <c r="E25" s="4">
        <f t="shared" si="0"/>
        <v>1.0332516786441979E-3</v>
      </c>
      <c r="F25">
        <f t="shared" ca="1" si="1"/>
        <v>0.66870877819627994</v>
      </c>
      <c r="G25">
        <f t="shared" ca="1" si="1"/>
        <v>-1.2758547300319754</v>
      </c>
      <c r="H25">
        <f t="shared" ca="1" si="1"/>
        <v>0.12906273526762421</v>
      </c>
      <c r="I25">
        <f ca="1"/>
        <v>0.66870877819627994</v>
      </c>
      <c r="J25">
        <f ca="1"/>
        <v>-1.2389854495108739</v>
      </c>
      <c r="K25">
        <f ca="1"/>
        <v>0.30963713513328694</v>
      </c>
      <c r="L25">
        <v>23</v>
      </c>
      <c r="M25">
        <f t="shared" ca="1" si="2"/>
        <v>48.998481482509042</v>
      </c>
      <c r="N25">
        <f t="shared" ca="1" si="3"/>
        <v>314.95937797024249</v>
      </c>
      <c r="O25">
        <f t="shared" ca="1" si="4"/>
        <v>234.45912012647912</v>
      </c>
      <c r="P25" s="4">
        <f t="shared" ca="1" si="5"/>
        <v>4.9255431161117304E-4</v>
      </c>
      <c r="Q25" s="4">
        <f t="shared" ca="1" si="6"/>
        <v>2.1647983242023447E-4</v>
      </c>
      <c r="R25" s="4">
        <f t="shared" ca="1" si="7"/>
        <v>-1.8780799396375017E-2</v>
      </c>
      <c r="S25" s="4" cm="1">
        <f t="array" aca="1" ref="S25" ca="1">_xlfn._xlws.SORT(SUMPRODUCT($V$2:$X$2,P25:R25))</f>
        <v>-5.399881592461059E-3</v>
      </c>
      <c r="T25" s="4">
        <f ca="1"/>
        <v>-2.4583312552113202E-2</v>
      </c>
      <c r="U25" s="7" t="s">
        <v>65</v>
      </c>
      <c r="V25" s="8">
        <f>Historical!J15</f>
        <v>1000000</v>
      </c>
      <c r="W25" s="12">
        <f>V25</f>
        <v>1000000</v>
      </c>
    </row>
    <row r="26" spans="1:24" x14ac:dyDescent="0.25">
      <c r="A26" s="1">
        <v>45572</v>
      </c>
      <c r="B26" s="4">
        <f>IFERROR(BTCUSD[[#This Row],[Close]]/BTCUSD!B25-1,"")</f>
        <v>2.5393175635445964E-2</v>
      </c>
      <c r="C26" s="4">
        <f>IFERROR(XAUUSD[[#This Row],[Close]]/XAUUSD!B25-1, "")</f>
        <v>-1.7204964968884351E-3</v>
      </c>
      <c r="D26" s="4">
        <f>IFERROR(AAPL_US[[#This Row],[Close]]/AAPL_US!B25-1,"")</f>
        <v>-2.2531837986407455E-2</v>
      </c>
      <c r="E26" s="4">
        <f t="shared" si="0"/>
        <v>1.7020269595617848E-4</v>
      </c>
      <c r="F26">
        <f t="shared" ca="1" si="1"/>
        <v>0.17385634509444986</v>
      </c>
      <c r="G26">
        <f t="shared" ca="1" si="1"/>
        <v>-0.16015396617856426</v>
      </c>
      <c r="H26">
        <f t="shared" ca="1" si="1"/>
        <v>-1.7150746367973644</v>
      </c>
      <c r="I26">
        <f ca="1"/>
        <v>0.17385634509444986</v>
      </c>
      <c r="J26">
        <f ca="1"/>
        <v>-0.15080500713275874</v>
      </c>
      <c r="K26">
        <f ca="1"/>
        <v>-1.603486063809096</v>
      </c>
      <c r="L26">
        <v>24</v>
      </c>
      <c r="M26">
        <f t="shared" ca="1" si="2"/>
        <v>48.343956283084047</v>
      </c>
      <c r="N26">
        <f t="shared" ca="1" si="3"/>
        <v>318.77193701183228</v>
      </c>
      <c r="O26">
        <f t="shared" ca="1" si="4"/>
        <v>225.59329488199296</v>
      </c>
      <c r="P26" s="4">
        <f t="shared" ca="1" si="5"/>
        <v>-1.3448092707045811E-2</v>
      </c>
      <c r="Q26" s="4">
        <f t="shared" ca="1" si="6"/>
        <v>1.2032244417314123E-2</v>
      </c>
      <c r="R26" s="4">
        <f t="shared" ca="1" si="7"/>
        <v>-3.8547446956164751E-2</v>
      </c>
      <c r="S26" s="4" cm="1">
        <f t="array" aca="1" ref="S26" ca="1">_xlfn._xlws.SORT(SUMPRODUCT($V$2:$X$2,P26:R26))</f>
        <v>-1.0785764132037518E-2</v>
      </c>
      <c r="T26" s="4">
        <f ca="1"/>
        <v>-2.3968035634180051E-2</v>
      </c>
      <c r="U26" s="7" t="s">
        <v>66</v>
      </c>
      <c r="V26" s="10">
        <f ca="1">ABS(V25*V24)</f>
        <v>41837.218621999316</v>
      </c>
      <c r="W26" s="10">
        <f ca="1">ABS(W25*W24)</f>
        <v>29039.460440307917</v>
      </c>
    </row>
    <row r="27" spans="1:24" x14ac:dyDescent="0.25">
      <c r="A27" s="1">
        <v>45573</v>
      </c>
      <c r="B27" s="4">
        <f>IFERROR(BTCUSD[[#This Row],[Close]]/BTCUSD!B26-1,"")</f>
        <v>1.62245744156988E-2</v>
      </c>
      <c r="C27" s="4">
        <f>IFERROR(XAUUSD[[#This Row],[Close]]/XAUUSD!B26-1, "")</f>
        <v>-3.3865833974445758E-3</v>
      </c>
      <c r="D27" s="4">
        <f>IFERROR(AAPL_US[[#This Row],[Close]]/AAPL_US!B26-1,"")</f>
        <v>1.8403909531064189E-2</v>
      </c>
      <c r="E27" s="4">
        <f t="shared" si="0"/>
        <v>9.0339118250510678E-3</v>
      </c>
      <c r="F27">
        <f t="shared" ca="1" si="1"/>
        <v>7.7011225973128317E-2</v>
      </c>
      <c r="G27">
        <f t="shared" ca="1" si="1"/>
        <v>0.21307528825562669</v>
      </c>
      <c r="H27">
        <f t="shared" ca="1" si="1"/>
        <v>0.56982939618530848</v>
      </c>
      <c r="I27">
        <f ca="1"/>
        <v>7.7011225973128317E-2</v>
      </c>
      <c r="J27">
        <f ca="1"/>
        <v>0.21682476040225057</v>
      </c>
      <c r="K27">
        <f ca="1"/>
        <v>0.56866421082538443</v>
      </c>
      <c r="L27">
        <v>25</v>
      </c>
      <c r="M27">
        <f t="shared" ca="1" si="2"/>
        <v>48.223060390828778</v>
      </c>
      <c r="N27">
        <f t="shared" ca="1" si="3"/>
        <v>320.1043672380107</v>
      </c>
      <c r="O27">
        <f t="shared" ca="1" si="4"/>
        <v>235.76643945369437</v>
      </c>
      <c r="P27" s="4">
        <f t="shared" ca="1" si="5"/>
        <v>-2.5038767807345854E-3</v>
      </c>
      <c r="Q27" s="4">
        <f t="shared" ca="1" si="6"/>
        <v>4.1711741355664328E-3</v>
      </c>
      <c r="R27" s="4">
        <f t="shared" ca="1" si="7"/>
        <v>4.4107853739251704E-2</v>
      </c>
      <c r="S27" s="4" cm="1">
        <f t="array" aca="1" ref="S27" ca="1">_xlfn._xlws.SORT(SUMPRODUCT($V$2:$X$2,P27:R27))</f>
        <v>1.4149662741781708E-2</v>
      </c>
      <c r="T27" s="4">
        <f ca="1"/>
        <v>-2.3557894676513709E-2</v>
      </c>
    </row>
    <row r="28" spans="1:24" x14ac:dyDescent="0.25">
      <c r="A28" s="1">
        <v>45574</v>
      </c>
      <c r="B28" s="4">
        <f>IFERROR(BTCUSD[[#This Row],[Close]]/BTCUSD!B27-1,"")</f>
        <v>-1.5056380533878699E-2</v>
      </c>
      <c r="C28" s="4">
        <f>IFERROR(XAUUSD[[#This Row],[Close]]/XAUUSD!B27-1, "")</f>
        <v>-7.8349087661674366E-3</v>
      </c>
      <c r="D28" s="4">
        <f>IFERROR(AAPL_US[[#This Row],[Close]]/AAPL_US!B27-1,"")</f>
        <v>1.6699663520867825E-2</v>
      </c>
      <c r="E28" s="4">
        <f t="shared" si="0"/>
        <v>-2.6409786103702374E-3</v>
      </c>
      <c r="F28">
        <f t="shared" ca="1" si="1"/>
        <v>-3.1715478445590334E-2</v>
      </c>
      <c r="G28">
        <f t="shared" ca="1" si="1"/>
        <v>-1.0031822888090072</v>
      </c>
      <c r="H28">
        <f t="shared" ca="1" si="1"/>
        <v>0.2430503940704038</v>
      </c>
      <c r="I28">
        <f ca="1"/>
        <v>-3.1715478445590334E-2</v>
      </c>
      <c r="J28">
        <f ca="1"/>
        <v>-1.0034638134681135</v>
      </c>
      <c r="K28">
        <f ca="1"/>
        <v>0.22889965183841424</v>
      </c>
      <c r="L28">
        <v>26</v>
      </c>
      <c r="M28">
        <f t="shared" ca="1" si="2"/>
        <v>48.08675363711</v>
      </c>
      <c r="N28">
        <f t="shared" ca="1" si="3"/>
        <v>315.92169380488343</v>
      </c>
      <c r="O28">
        <f t="shared" ca="1" si="4"/>
        <v>234.18869642169949</v>
      </c>
      <c r="P28" s="4">
        <f t="shared" ca="1" si="5"/>
        <v>-2.8305909653087431E-3</v>
      </c>
      <c r="Q28" s="4">
        <f t="shared" ca="1" si="6"/>
        <v>-1.3152711774583523E-2</v>
      </c>
      <c r="R28" s="4">
        <f t="shared" ca="1" si="7"/>
        <v>-6.7144662932118477E-3</v>
      </c>
      <c r="S28" s="4" cm="1">
        <f t="array" aca="1" ref="S28" ca="1">_xlfn._xlws.SORT(SUMPRODUCT($V$2:$X$2,P28:R28))</f>
        <v>-8.1246018873895876E-3</v>
      </c>
      <c r="T28" s="4">
        <f ca="1"/>
        <v>-2.3291239644197301E-2</v>
      </c>
    </row>
    <row r="29" spans="1:24" x14ac:dyDescent="0.25">
      <c r="A29" s="1">
        <v>45575</v>
      </c>
      <c r="B29" s="4">
        <f>IFERROR(BTCUSD[[#This Row],[Close]]/BTCUSD!B28-1,"")</f>
        <v>-2.4845636228732482E-2</v>
      </c>
      <c r="C29" s="4">
        <f>IFERROR(XAUUSD[[#This Row],[Close]]/XAUUSD!B28-1, "")</f>
        <v>-5.3891085087273138E-3</v>
      </c>
      <c r="D29" s="4">
        <f>IFERROR(AAPL_US[[#This Row],[Close]]/AAPL_US!B28-1,"")</f>
        <v>-2.1786967987564854E-3</v>
      </c>
      <c r="E29" s="4">
        <f t="shared" si="0"/>
        <v>-1.0262943311737615E-2</v>
      </c>
      <c r="F29">
        <f t="shared" ca="1" si="1"/>
        <v>4.759906284502613E-2</v>
      </c>
      <c r="G29">
        <f t="shared" ca="1" si="1"/>
        <v>-0.24085634062429156</v>
      </c>
      <c r="H29">
        <f t="shared" ca="1" si="1"/>
        <v>-0.36438253741458093</v>
      </c>
      <c r="I29">
        <f ca="1"/>
        <v>4.759906284502613E-2</v>
      </c>
      <c r="J29">
        <f ca="1"/>
        <v>-0.23802502022928612</v>
      </c>
      <c r="K29">
        <f ca="1"/>
        <v>-0.33706833391815599</v>
      </c>
      <c r="L29">
        <v>27</v>
      </c>
      <c r="M29">
        <f t="shared" ca="1" si="2"/>
        <v>48.199412146327788</v>
      </c>
      <c r="N29">
        <f t="shared" ca="1" si="3"/>
        <v>318.62204012007692</v>
      </c>
      <c r="O29">
        <f t="shared" ca="1" si="4"/>
        <v>231.55931429157792</v>
      </c>
      <c r="P29" s="4">
        <f t="shared" ca="1" si="5"/>
        <v>2.3400778234470405E-3</v>
      </c>
      <c r="Q29" s="4">
        <f t="shared" ca="1" si="6"/>
        <v>8.5111946489773056E-3</v>
      </c>
      <c r="R29" s="4">
        <f t="shared" ca="1" si="7"/>
        <v>-1.1291127410002398E-2</v>
      </c>
      <c r="S29" s="4" cm="1">
        <f t="array" aca="1" ref="S29" ca="1">_xlfn._xlws.SORT(SUMPRODUCT($V$2:$X$2,P29:R29))</f>
        <v>7.19162983624315E-4</v>
      </c>
      <c r="T29" s="4">
        <f ca="1"/>
        <v>-2.3251978635352093E-2</v>
      </c>
    </row>
    <row r="30" spans="1:24" x14ac:dyDescent="0.25">
      <c r="A30" s="1">
        <v>45576</v>
      </c>
      <c r="B30" s="4">
        <f>IFERROR(BTCUSD[[#This Row],[Close]]/BTCUSD!B29-1,"")</f>
        <v>-1.1976815462055646E-2</v>
      </c>
      <c r="C30" s="4">
        <f>IFERROR(XAUUSD[[#This Row],[Close]]/XAUUSD!B29-1, "")</f>
        <v>8.5626911314986565E-3</v>
      </c>
      <c r="D30" s="4">
        <f>IFERROR(AAPL_US[[#This Row],[Close]]/AAPL_US!B29-1,"")</f>
        <v>-6.5066050573867606E-3</v>
      </c>
      <c r="E30" s="4">
        <f t="shared" si="0"/>
        <v>-2.1199497032332588E-3</v>
      </c>
      <c r="F30">
        <f t="shared" ca="1" si="1"/>
        <v>0.59938523293705603</v>
      </c>
      <c r="G30">
        <f t="shared" ca="1" si="1"/>
        <v>-0.71239808921947068</v>
      </c>
      <c r="H30">
        <f t="shared" ca="1" si="1"/>
        <v>0.5594464129796628</v>
      </c>
      <c r="I30">
        <f ca="1"/>
        <v>0.59938523293705603</v>
      </c>
      <c r="J30">
        <f ca="1"/>
        <v>-0.67994568980276893</v>
      </c>
      <c r="K30">
        <f ca="1"/>
        <v>0.70324079605176704</v>
      </c>
      <c r="L30">
        <v>28</v>
      </c>
      <c r="M30">
        <f t="shared" ca="1" si="2"/>
        <v>48.944093753364612</v>
      </c>
      <c r="N30">
        <f t="shared" ca="1" si="3"/>
        <v>317.14044075891917</v>
      </c>
      <c r="O30">
        <f t="shared" ca="1" si="4"/>
        <v>236.52264037105573</v>
      </c>
      <c r="P30" s="4">
        <f t="shared" ca="1" si="5"/>
        <v>1.5331878081951194E-2</v>
      </c>
      <c r="Q30" s="4">
        <f t="shared" ca="1" si="6"/>
        <v>-4.6608665590243412E-3</v>
      </c>
      <c r="R30" s="4">
        <f t="shared" ca="1" si="7"/>
        <v>2.1207876355416381E-2</v>
      </c>
      <c r="S30" s="4" cm="1">
        <f t="array" aca="1" ref="S30" ca="1">_xlfn._xlws.SORT(SUMPRODUCT($V$2:$X$2,P30:R30))</f>
        <v>9.0975797076005352E-3</v>
      </c>
      <c r="T30" s="4">
        <f ca="1"/>
        <v>-2.3195121442577165E-2</v>
      </c>
    </row>
    <row r="31" spans="1:24" x14ac:dyDescent="0.25">
      <c r="A31" s="1">
        <v>45579</v>
      </c>
      <c r="B31" s="4">
        <f>IFERROR(BTCUSD[[#This Row],[Close]]/BTCUSD!B30-1,"")</f>
        <v>4.8243491162151653E-2</v>
      </c>
      <c r="C31" s="4">
        <f>IFERROR(XAUUSD[[#This Row],[Close]]/XAUUSD!B30-1, "")</f>
        <v>9.9005571914962953E-3</v>
      </c>
      <c r="D31" s="4">
        <f>IFERROR(AAPL_US[[#This Row],[Close]]/AAPL_US!B30-1,"")</f>
        <v>1.6480951332305649E-2</v>
      </c>
      <c r="E31" s="4">
        <f t="shared" si="0"/>
        <v>2.3377555624935709E-2</v>
      </c>
      <c r="F31">
        <f t="shared" ca="1" si="1"/>
        <v>-0.27007674242387558</v>
      </c>
      <c r="G31">
        <f t="shared" ca="1" si="1"/>
        <v>-0.60624125227254333</v>
      </c>
      <c r="H31">
        <f t="shared" ca="1" si="1"/>
        <v>-0.87597216286784307</v>
      </c>
      <c r="I31">
        <f ca="1"/>
        <v>-0.27007674242387558</v>
      </c>
      <c r="J31">
        <f ca="1"/>
        <v>-0.61958506026455329</v>
      </c>
      <c r="K31">
        <f ca="1"/>
        <v>-0.91425364460298364</v>
      </c>
      <c r="L31">
        <v>29</v>
      </c>
      <c r="M31">
        <f t="shared" ca="1" si="2"/>
        <v>47.795417901490772</v>
      </c>
      <c r="N31">
        <f t="shared" ca="1" si="3"/>
        <v>317.40026184575788</v>
      </c>
      <c r="O31">
        <f t="shared" ca="1" si="4"/>
        <v>228.94408342937612</v>
      </c>
      <c r="P31" s="4">
        <f t="shared" ca="1" si="5"/>
        <v>-2.3748927828736398E-2</v>
      </c>
      <c r="Q31" s="4">
        <f t="shared" ca="1" si="6"/>
        <v>8.1892650949821249E-4</v>
      </c>
      <c r="R31" s="4">
        <f t="shared" ca="1" si="7"/>
        <v>-3.2566137732064564E-2</v>
      </c>
      <c r="S31" s="4" cm="1">
        <f t="array" aca="1" ref="S31" ca="1">_xlfn._xlws.SORT(SUMPRODUCT($V$2:$X$2,P31:R31))</f>
        <v>-1.6566949064441002E-2</v>
      </c>
      <c r="T31" s="4">
        <f ca="1"/>
        <v>-2.3124989063713769E-2</v>
      </c>
    </row>
    <row r="32" spans="1:24" x14ac:dyDescent="0.25">
      <c r="A32" s="1">
        <v>45580</v>
      </c>
      <c r="B32" s="4">
        <f>IFERROR(BTCUSD[[#This Row],[Close]]/BTCUSD!B31-1,"")</f>
        <v>4.371606376125392E-2</v>
      </c>
      <c r="C32" s="4">
        <f>IFERROR(XAUUSD[[#This Row],[Close]]/XAUUSD!B31-1, "")</f>
        <v>-2.8518237554095993E-3</v>
      </c>
      <c r="D32" s="4">
        <f>IFERROR(AAPL_US[[#This Row],[Close]]/AAPL_US!B31-1,"")</f>
        <v>1.1022912405975971E-2</v>
      </c>
      <c r="E32" s="4">
        <f t="shared" si="0"/>
        <v>1.5280963348005126E-2</v>
      </c>
      <c r="F32">
        <f t="shared" ca="1" si="1"/>
        <v>0.64570095044793896</v>
      </c>
      <c r="G32">
        <f t="shared" ca="1" si="1"/>
        <v>-0.58372061129014985</v>
      </c>
      <c r="H32">
        <f t="shared" ca="1" si="1"/>
        <v>0.22738728813217907</v>
      </c>
      <c r="I32">
        <f ca="1"/>
        <v>0.64570095044793896</v>
      </c>
      <c r="J32">
        <f ca="1"/>
        <v>-0.54901395461831948</v>
      </c>
      <c r="K32">
        <f ca="1"/>
        <v>0.39565383302114709</v>
      </c>
      <c r="L32">
        <v>30</v>
      </c>
      <c r="M32">
        <f t="shared" ca="1" si="2"/>
        <v>49.022065793015848</v>
      </c>
      <c r="N32">
        <f t="shared" ca="1" si="3"/>
        <v>317.69568332557662</v>
      </c>
      <c r="O32">
        <f t="shared" ca="1" si="4"/>
        <v>235.13041598247619</v>
      </c>
      <c r="P32" s="4">
        <f t="shared" ca="1" si="5"/>
        <v>2.5340743951295177E-2</v>
      </c>
      <c r="Q32" s="4">
        <f t="shared" ca="1" si="6"/>
        <v>9.30320854264834E-4</v>
      </c>
      <c r="R32" s="4">
        <f t="shared" ca="1" si="7"/>
        <v>2.6662525263616614E-2</v>
      </c>
      <c r="S32" s="4" cm="1">
        <f t="array" aca="1" ref="S32" ca="1">_xlfn._xlws.SORT(SUMPRODUCT($V$2:$X$2,P32:R32))</f>
        <v>1.5973109106179467E-2</v>
      </c>
      <c r="T32" s="4">
        <f ca="1"/>
        <v>-2.3052730706827833E-2</v>
      </c>
    </row>
    <row r="33" spans="1:20" x14ac:dyDescent="0.25">
      <c r="A33" s="1">
        <v>45581</v>
      </c>
      <c r="B33" s="4">
        <f>IFERROR(BTCUSD[[#This Row],[Close]]/BTCUSD!B32-1,"")</f>
        <v>9.7844710289354264E-3</v>
      </c>
      <c r="C33" s="4">
        <f>IFERROR(XAUUSD[[#This Row],[Close]]/XAUUSD!B32-1, "")</f>
        <v>5.374496907823767E-3</v>
      </c>
      <c r="D33" s="4">
        <f>IFERROR(AAPL_US[[#This Row],[Close]]/AAPL_US!B32-1,"")</f>
        <v>-8.8498988582988991E-3</v>
      </c>
      <c r="E33" s="4">
        <f t="shared" si="0"/>
        <v>2.4301704143204648E-3</v>
      </c>
      <c r="F33">
        <f t="shared" ca="1" si="1"/>
        <v>-0.98727524034460856</v>
      </c>
      <c r="G33">
        <f t="shared" ca="1" si="1"/>
        <v>-0.60098255300802883</v>
      </c>
      <c r="H33">
        <f t="shared" ca="1" si="1"/>
        <v>-4.4643839275018353E-2</v>
      </c>
      <c r="I33">
        <f ca="1"/>
        <v>-0.98727524034460856</v>
      </c>
      <c r="J33">
        <f ca="1"/>
        <v>-0.65198903947424447</v>
      </c>
      <c r="K33">
        <f ca="1"/>
        <v>-0.30801988144916131</v>
      </c>
      <c r="L33">
        <v>31</v>
      </c>
      <c r="M33">
        <f t="shared" ca="1" si="2"/>
        <v>46.876985478380043</v>
      </c>
      <c r="N33">
        <f t="shared" ca="1" si="3"/>
        <v>317.38987855384545</v>
      </c>
      <c r="O33">
        <f t="shared" ca="1" si="4"/>
        <v>231.84361314456629</v>
      </c>
      <c r="P33" s="4">
        <f t="shared" ca="1" si="5"/>
        <v>-4.4743678786757231E-2</v>
      </c>
      <c r="Q33" s="4">
        <f t="shared" ca="1" si="6"/>
        <v>-9.6303494748241727E-4</v>
      </c>
      <c r="R33" s="4">
        <f t="shared" ca="1" si="7"/>
        <v>-1.4077258739504316E-2</v>
      </c>
      <c r="S33" s="4" cm="1">
        <f t="array" aca="1" ref="S33" ca="1">_xlfn._xlws.SORT(SUMPRODUCT($V$2:$X$2,P33:R33))</f>
        <v>-1.803149523687143E-2</v>
      </c>
      <c r="T33" s="4">
        <f ca="1"/>
        <v>-2.1994750519462678E-2</v>
      </c>
    </row>
    <row r="34" spans="1:20" x14ac:dyDescent="0.25">
      <c r="A34" s="1">
        <v>45582</v>
      </c>
      <c r="B34" s="4">
        <f>IFERROR(BTCUSD[[#This Row],[Close]]/BTCUSD!B33-1,"")</f>
        <v>1.7092408609888698E-2</v>
      </c>
      <c r="C34" s="4">
        <f>IFERROR(XAUUSD[[#This Row],[Close]]/XAUUSD!B33-1, "")</f>
        <v>4.12527156003617E-3</v>
      </c>
      <c r="D34" s="4">
        <f>IFERROR(AAPL_US[[#This Row],[Close]]/AAPL_US!B33-1,"")</f>
        <v>1.5955307842314692E-3</v>
      </c>
      <c r="E34" s="4">
        <f t="shared" si="0"/>
        <v>7.2564904422505183E-3</v>
      </c>
      <c r="F34">
        <f t="shared" ca="1" si="1"/>
        <v>-0.44942109962165971</v>
      </c>
      <c r="G34">
        <f t="shared" ca="1" si="1"/>
        <v>1.0223512527867729</v>
      </c>
      <c r="H34">
        <f t="shared" ca="1" si="1"/>
        <v>-0.34846216309395861</v>
      </c>
      <c r="I34">
        <f ca="1"/>
        <v>-0.44942109962165971</v>
      </c>
      <c r="J34">
        <f ca="1"/>
        <v>0.99734498815024242</v>
      </c>
      <c r="K34">
        <f ca="1"/>
        <v>-0.4606317876503529</v>
      </c>
      <c r="L34">
        <v>32</v>
      </c>
      <c r="M34">
        <f t="shared" ca="1" si="2"/>
        <v>47.583003208859608</v>
      </c>
      <c r="N34">
        <f t="shared" ca="1" si="3"/>
        <v>323.20449742692995</v>
      </c>
      <c r="O34">
        <f t="shared" ca="1" si="4"/>
        <v>231.16579100922007</v>
      </c>
      <c r="P34" s="4">
        <f t="shared" ca="1" si="5"/>
        <v>1.4948781760976384E-2</v>
      </c>
      <c r="Q34" s="4">
        <f t="shared" ca="1" si="6"/>
        <v>1.8154322886585906E-2</v>
      </c>
      <c r="R34" s="4">
        <f t="shared" ca="1" si="7"/>
        <v>-2.9279000101940398E-3</v>
      </c>
      <c r="S34" s="4" cm="1">
        <f t="array" aca="1" ref="S34" ca="1">_xlfn._xlws.SORT(SUMPRODUCT($V$2:$X$2,P34:R34))</f>
        <v>1.0867993679869065E-2</v>
      </c>
      <c r="T34" s="4">
        <f ca="1"/>
        <v>-2.1925660356984605E-2</v>
      </c>
    </row>
    <row r="35" spans="1:20" x14ac:dyDescent="0.25">
      <c r="A35" s="1">
        <v>45583</v>
      </c>
      <c r="B35" s="4">
        <f>IFERROR(BTCUSD[[#This Row],[Close]]/BTCUSD!B34-1,"")</f>
        <v>-7.2842623814698415E-3</v>
      </c>
      <c r="C35" s="4">
        <f>IFERROR(XAUUSD[[#This Row],[Close]]/XAUUSD!B34-1, "")</f>
        <v>7.2031235975225094E-3</v>
      </c>
      <c r="D35" s="4">
        <f>IFERROR(AAPL_US[[#This Row],[Close]]/AAPL_US!B34-1,"")</f>
        <v>1.2277672250043281E-2</v>
      </c>
      <c r="E35" s="4">
        <f t="shared" si="0"/>
        <v>4.3792723995810358E-3</v>
      </c>
      <c r="F35">
        <f t="shared" ca="1" si="1"/>
        <v>0.70984831640106016</v>
      </c>
      <c r="G35">
        <f t="shared" ca="1" si="1"/>
        <v>-0.27537190107548354</v>
      </c>
      <c r="H35">
        <f t="shared" ca="1" si="1"/>
        <v>-0.73676730574235871</v>
      </c>
      <c r="I35">
        <f ca="1"/>
        <v>0.70984831640106016</v>
      </c>
      <c r="J35">
        <f ca="1"/>
        <v>-0.2377225765965463</v>
      </c>
      <c r="K35">
        <f ca="1"/>
        <v>-0.51624746109957909</v>
      </c>
      <c r="L35">
        <v>33</v>
      </c>
      <c r="M35">
        <f t="shared" ca="1" si="2"/>
        <v>49.132060528697686</v>
      </c>
      <c r="N35">
        <f t="shared" ca="1" si="3"/>
        <v>318.92988873951134</v>
      </c>
      <c r="O35">
        <f t="shared" ca="1" si="4"/>
        <v>230.94272579053302</v>
      </c>
      <c r="P35" s="4">
        <f t="shared" ca="1" si="5"/>
        <v>3.2036163610250301E-2</v>
      </c>
      <c r="Q35" s="4">
        <f t="shared" ca="1" si="6"/>
        <v>-1.3313947743168533E-2</v>
      </c>
      <c r="R35" s="4">
        <f t="shared" ca="1" si="7"/>
        <v>-9.6542360897124743E-4</v>
      </c>
      <c r="S35" s="4" cm="1">
        <f t="array" aca="1" ref="S35" ca="1">_xlfn._xlws.SORT(SUMPRODUCT($V$2:$X$2,P35:R35))</f>
        <v>3.995642903116302E-3</v>
      </c>
      <c r="T35" s="4">
        <f ca="1"/>
        <v>-2.1582352524688098E-2</v>
      </c>
    </row>
    <row r="36" spans="1:20" x14ac:dyDescent="0.25">
      <c r="A36" s="1">
        <v>45586</v>
      </c>
      <c r="B36" s="4">
        <f>IFERROR(BTCUSD[[#This Row],[Close]]/BTCUSD!B35-1,"")</f>
        <v>2.2675185828567868E-2</v>
      </c>
      <c r="C36" s="4">
        <f>IFERROR(XAUUSD[[#This Row],[Close]]/XAUUSD!B35-1, "")</f>
        <v>9.92536482120987E-3</v>
      </c>
      <c r="D36" s="4">
        <f>IFERROR(AAPL_US[[#This Row],[Close]]/AAPL_US!B35-1,"")</f>
        <v>6.2989372409205657E-3</v>
      </c>
      <c r="E36" s="4">
        <f t="shared" si="0"/>
        <v>1.2662382849330477E-2</v>
      </c>
      <c r="F36">
        <f t="shared" ca="1" si="1"/>
        <v>-0.59610856172600457</v>
      </c>
      <c r="G36">
        <f t="shared" ca="1" si="1"/>
        <v>0.34257860341936963</v>
      </c>
      <c r="H36">
        <f t="shared" ca="1" si="1"/>
        <v>2.3352763615429088E-2</v>
      </c>
      <c r="I36">
        <f ca="1"/>
        <v>-0.59610856172600457</v>
      </c>
      <c r="J36">
        <f ca="1"/>
        <v>0.31080831772038692</v>
      </c>
      <c r="K36">
        <f ca="1"/>
        <v>-0.14000886599939097</v>
      </c>
      <c r="L36">
        <v>34</v>
      </c>
      <c r="M36">
        <f t="shared" ca="1" si="2"/>
        <v>47.406546380617854</v>
      </c>
      <c r="N36">
        <f t="shared" ca="1" si="3"/>
        <v>320.89567329757335</v>
      </c>
      <c r="O36">
        <f t="shared" ca="1" si="4"/>
        <v>232.74462161568795</v>
      </c>
      <c r="P36" s="4">
        <f t="shared" ca="1" si="5"/>
        <v>-3.5751457176326759E-2</v>
      </c>
      <c r="Q36" s="4">
        <f t="shared" ca="1" si="6"/>
        <v>6.144770887786314E-3</v>
      </c>
      <c r="R36" s="4">
        <f t="shared" ca="1" si="7"/>
        <v>7.7720684229387197E-3</v>
      </c>
      <c r="S36" s="4" cm="1">
        <f t="array" aca="1" ref="S36" ca="1">_xlfn._xlws.SORT(SUMPRODUCT($V$2:$X$2,P36:R36))</f>
        <v>-5.9359082709018844E-3</v>
      </c>
      <c r="T36" s="4">
        <f ca="1"/>
        <v>-2.1450382100221523E-2</v>
      </c>
    </row>
    <row r="37" spans="1:20" x14ac:dyDescent="0.25">
      <c r="A37" s="1">
        <v>45587</v>
      </c>
      <c r="B37" s="4">
        <f>IFERROR(BTCUSD[[#This Row],[Close]]/BTCUSD!B36-1,"")</f>
        <v>-1.1646827595457987E-2</v>
      </c>
      <c r="C37" s="4">
        <f>IFERROR(XAUUSD[[#This Row],[Close]]/XAUUSD!B36-1, "")</f>
        <v>-3.1251953247046771E-5</v>
      </c>
      <c r="D37" s="4">
        <f>IFERROR(AAPL_US[[#This Row],[Close]]/AAPL_US!B36-1,"")</f>
        <v>-2.6233148698301401E-3</v>
      </c>
      <c r="E37" s="4">
        <f t="shared" si="0"/>
        <v>-4.2935435208852572E-3</v>
      </c>
      <c r="F37">
        <f t="shared" ca="1" si="1"/>
        <v>-1.6914207422999867</v>
      </c>
      <c r="G37">
        <f t="shared" ca="1" si="1"/>
        <v>-1.8681488683489671E-2</v>
      </c>
      <c r="H37">
        <f t="shared" ca="1" si="1"/>
        <v>1.4427588923949608</v>
      </c>
      <c r="I37">
        <f ca="1"/>
        <v>-1.6914207422999867</v>
      </c>
      <c r="J37">
        <f ca="1"/>
        <v>-0.1074612169212909</v>
      </c>
      <c r="K37">
        <f ca="1"/>
        <v>0.93133009348760654</v>
      </c>
      <c r="L37">
        <v>35</v>
      </c>
      <c r="M37">
        <f t="shared" ca="1" si="2"/>
        <v>46.007345984169547</v>
      </c>
      <c r="N37">
        <f t="shared" ca="1" si="3"/>
        <v>319.4859276098573</v>
      </c>
      <c r="O37">
        <f t="shared" ca="1" si="4"/>
        <v>237.88265249180557</v>
      </c>
      <c r="P37" s="4">
        <f t="shared" ca="1" si="5"/>
        <v>-2.9959249413365016E-2</v>
      </c>
      <c r="Q37" s="4">
        <f t="shared" ca="1" si="6"/>
        <v>-4.4028371928283797E-3</v>
      </c>
      <c r="R37" s="4">
        <f t="shared" ca="1" si="7"/>
        <v>2.1835687420171283E-2</v>
      </c>
      <c r="S37" s="4" cm="1">
        <f t="array" aca="1" ref="S37" ca="1">_xlfn._xlws.SORT(SUMPRODUCT($V$2:$X$2,P37:R37))</f>
        <v>-4.1982034750894731E-3</v>
      </c>
      <c r="T37" s="4">
        <f ca="1"/>
        <v>-2.1336702152922098E-2</v>
      </c>
    </row>
    <row r="38" spans="1:20" x14ac:dyDescent="0.25">
      <c r="A38" s="1">
        <v>45588</v>
      </c>
      <c r="B38" s="4">
        <f>IFERROR(BTCUSD[[#This Row],[Close]]/BTCUSD!B37-1,"")</f>
        <v>-4.4256665053756805E-3</v>
      </c>
      <c r="C38" s="4">
        <f>IFERROR(XAUUSD[[#This Row],[Close]]/XAUUSD!B37-1, "")</f>
        <v>1.0762038352860381E-2</v>
      </c>
      <c r="D38" s="4">
        <f>IFERROR(AAPL_US[[#This Row],[Close]]/AAPL_US!B37-1,"")</f>
        <v>-2.1623849546617335E-2</v>
      </c>
      <c r="E38" s="4">
        <f t="shared" si="0"/>
        <v>-3.5100394744537518E-3</v>
      </c>
      <c r="F38">
        <f t="shared" ca="1" si="1"/>
        <v>1.7855062187278816</v>
      </c>
      <c r="G38">
        <f t="shared" ca="1" si="1"/>
        <v>0.40168087878193992</v>
      </c>
      <c r="H38">
        <f t="shared" ca="1" si="1"/>
        <v>1.9559883291885578</v>
      </c>
      <c r="I38">
        <f ca="1"/>
        <v>1.7855062187278816</v>
      </c>
      <c r="J38">
        <f ca="1"/>
        <v>0.49487216750164931</v>
      </c>
      <c r="K38">
        <f ca="1"/>
        <v>2.3647350159518203</v>
      </c>
      <c r="L38">
        <v>36</v>
      </c>
      <c r="M38">
        <f t="shared" ca="1" si="2"/>
        <v>50.631154485778985</v>
      </c>
      <c r="N38">
        <f t="shared" ca="1" si="3"/>
        <v>321.64388090268676</v>
      </c>
      <c r="O38">
        <f t="shared" ca="1" si="4"/>
        <v>244.92172820666121</v>
      </c>
      <c r="P38" s="4">
        <f t="shared" ca="1" si="5"/>
        <v>9.5766009079929784E-2</v>
      </c>
      <c r="Q38" s="4">
        <f t="shared" ca="1" si="6"/>
        <v>6.7317457818814406E-3</v>
      </c>
      <c r="R38" s="4">
        <f t="shared" ca="1" si="7"/>
        <v>2.9161187471763994E-2</v>
      </c>
      <c r="S38" s="4" cm="1">
        <f t="array" aca="1" ref="S38" ca="1">_xlfn._xlws.SORT(SUMPRODUCT($V$2:$X$2,P38:R38))</f>
        <v>4.017085727826071E-2</v>
      </c>
      <c r="T38" s="4">
        <f ca="1"/>
        <v>-2.1177550450047104E-2</v>
      </c>
    </row>
    <row r="39" spans="1:20" x14ac:dyDescent="0.25">
      <c r="A39" s="1">
        <v>45589</v>
      </c>
      <c r="B39" s="4">
        <f>IFERROR(BTCUSD[[#This Row],[Close]]/BTCUSD!B38-1,"")</f>
        <v>-1.6932300433865177E-2</v>
      </c>
      <c r="C39" s="4">
        <f>IFERROR(XAUUSD[[#This Row],[Close]]/XAUUSD!B38-1, "")</f>
        <v>-1.2184364217728838E-2</v>
      </c>
      <c r="D39" s="4">
        <f>IFERROR(AAPL_US[[#This Row],[Close]]/AAPL_US!B38-1,"")</f>
        <v>-8.2083621060313749E-4</v>
      </c>
      <c r="E39" s="4">
        <f t="shared" si="0"/>
        <v>-1.019968668043203E-2</v>
      </c>
      <c r="F39">
        <f t="shared" ca="1" si="1"/>
        <v>0.41648772361673753</v>
      </c>
      <c r="G39">
        <f t="shared" ca="1" si="1"/>
        <v>-0.33043045464363463</v>
      </c>
      <c r="H39">
        <f t="shared" ca="1" si="1"/>
        <v>-1.1333939023879964</v>
      </c>
      <c r="I39">
        <f ca="1"/>
        <v>0.41648772361673753</v>
      </c>
      <c r="J39">
        <f ca="1"/>
        <v>-0.30810764557215059</v>
      </c>
      <c r="K39">
        <f ca="1"/>
        <v>-0.97726201179187744</v>
      </c>
      <c r="L39">
        <v>37</v>
      </c>
      <c r="M39">
        <f t="shared" ca="1" si="2"/>
        <v>48.768352716773933</v>
      </c>
      <c r="N39">
        <f t="shared" ca="1" si="3"/>
        <v>318.88961892138281</v>
      </c>
      <c r="O39">
        <f t="shared" ca="1" si="4"/>
        <v>228.94494145026837</v>
      </c>
      <c r="P39" s="4">
        <f t="shared" ca="1" si="5"/>
        <v>-3.748549554369654E-2</v>
      </c>
      <c r="Q39" s="4">
        <f t="shared" ca="1" si="6"/>
        <v>-8.5999528745590165E-3</v>
      </c>
      <c r="R39" s="4">
        <f t="shared" ca="1" si="7"/>
        <v>-6.7457138495609845E-2</v>
      </c>
      <c r="S39" s="4" cm="1">
        <f t="array" aca="1" ref="S39" ca="1">_xlfn._xlws.SORT(SUMPRODUCT($V$2:$X$2,P39:R39))</f>
        <v>-3.4922771361615521E-2</v>
      </c>
      <c r="T39" s="4">
        <f ca="1"/>
        <v>-2.0751091345504777E-2</v>
      </c>
    </row>
    <row r="40" spans="1:20" x14ac:dyDescent="0.25">
      <c r="A40" s="1">
        <v>45590</v>
      </c>
      <c r="B40" s="4">
        <f>IFERROR(BTCUSD[[#This Row],[Close]]/BTCUSD!B39-1,"")</f>
        <v>2.9583818810226203E-2</v>
      </c>
      <c r="C40" s="4">
        <f>IFERROR(XAUUSD[[#This Row],[Close]]/XAUUSD!B39-1, "")</f>
        <v>7.5363098043836896E-3</v>
      </c>
      <c r="D40" s="4">
        <f>IFERROR(AAPL_US[[#This Row],[Close]]/AAPL_US!B39-1,"")</f>
        <v>3.6424647054731363E-3</v>
      </c>
      <c r="E40" s="4">
        <f t="shared" si="0"/>
        <v>1.2982408976463277E-2</v>
      </c>
      <c r="F40">
        <f t="shared" ca="1" si="1"/>
        <v>0.2357933717012167</v>
      </c>
      <c r="G40">
        <f t="shared" ca="1" si="1"/>
        <v>-0.64715341059621856</v>
      </c>
      <c r="H40">
        <f t="shared" ca="1" si="1"/>
        <v>-1.0410193799029639</v>
      </c>
      <c r="I40">
        <f ca="1"/>
        <v>0.2357933717012167</v>
      </c>
      <c r="J40">
        <f ca="1"/>
        <v>-0.63388084278083745</v>
      </c>
      <c r="K40">
        <f ca="1"/>
        <v>-0.93612167192968898</v>
      </c>
      <c r="L40">
        <v>38</v>
      </c>
      <c r="M40">
        <f t="shared" ca="1" si="2"/>
        <v>48.534363336267262</v>
      </c>
      <c r="N40">
        <f t="shared" ca="1" si="3"/>
        <v>317.80923120716454</v>
      </c>
      <c r="O40">
        <f t="shared" ca="1" si="4"/>
        <v>229.17221164527331</v>
      </c>
      <c r="P40" s="4">
        <f t="shared" ca="1" si="5"/>
        <v>-4.809523126219321E-3</v>
      </c>
      <c r="Q40" s="4">
        <f t="shared" ca="1" si="6"/>
        <v>-3.3937198125365453E-3</v>
      </c>
      <c r="R40" s="4">
        <f t="shared" ca="1" si="7"/>
        <v>9.9219255211846556E-4</v>
      </c>
      <c r="S40" s="4" cm="1">
        <f t="array" aca="1" ref="S40" ca="1">_xlfn._xlws.SORT(SUMPRODUCT($V$2:$X$2,P40:R40))</f>
        <v>-2.5026870972448749E-3</v>
      </c>
      <c r="T40" s="4">
        <f ca="1"/>
        <v>-2.0615708755799524E-2</v>
      </c>
    </row>
    <row r="41" spans="1:20" x14ac:dyDescent="0.25">
      <c r="A41" s="1">
        <v>45593</v>
      </c>
      <c r="B41" s="4">
        <f>IFERROR(BTCUSD[[#This Row],[Close]]/BTCUSD!B40-1,"")</f>
        <v>-2.2252673248773225E-2</v>
      </c>
      <c r="C41" s="4">
        <f>IFERROR(XAUUSD[[#This Row],[Close]]/XAUUSD!B40-1, "")</f>
        <v>2.3940189730571326E-3</v>
      </c>
      <c r="D41" s="4">
        <f>IFERROR(AAPL_US[[#This Row],[Close]]/AAPL_US!B40-1,"")</f>
        <v>8.596720686698367E-3</v>
      </c>
      <c r="E41" s="4">
        <f t="shared" si="0"/>
        <v>-3.1391781793996044E-3</v>
      </c>
      <c r="F41">
        <f t="shared" ca="1" si="1"/>
        <v>-0.39356895671433673</v>
      </c>
      <c r="G41">
        <f t="shared" ca="1" si="1"/>
        <v>-0.8355280272835941</v>
      </c>
      <c r="H41">
        <f t="shared" ca="1" si="1"/>
        <v>0.20098054989988767</v>
      </c>
      <c r="I41">
        <f ca="1"/>
        <v>-0.39356895671433673</v>
      </c>
      <c r="J41">
        <f ca="1"/>
        <v>-0.85503936175821627</v>
      </c>
      <c r="K41">
        <f ca="1"/>
        <v>8.9904053315474061E-2</v>
      </c>
      <c r="L41">
        <v>39</v>
      </c>
      <c r="M41">
        <f t="shared" ca="1" si="2"/>
        <v>47.709249435062652</v>
      </c>
      <c r="N41">
        <f t="shared" ca="1" si="3"/>
        <v>317.09420527574702</v>
      </c>
      <c r="O41">
        <f t="shared" ca="1" si="4"/>
        <v>234.01673366774958</v>
      </c>
      <c r="P41" s="4">
        <f t="shared" ca="1" si="5"/>
        <v>-1.7146781868850845E-2</v>
      </c>
      <c r="Q41" s="4">
        <f t="shared" ca="1" si="6"/>
        <v>-2.2523936479920607E-3</v>
      </c>
      <c r="R41" s="4">
        <f t="shared" ca="1" si="7"/>
        <v>2.0918887351347261E-2</v>
      </c>
      <c r="S41" s="4" cm="1">
        <f t="array" aca="1" ref="S41" ca="1">_xlfn._xlws.SORT(SUMPRODUCT($V$2:$X$2,P41:R41))</f>
        <v>2.3067418555209988E-4</v>
      </c>
      <c r="T41" s="4">
        <f ca="1"/>
        <v>-2.045168290981448E-2</v>
      </c>
    </row>
    <row r="42" spans="1:20" x14ac:dyDescent="0.25">
      <c r="A42" s="1">
        <v>45594</v>
      </c>
      <c r="B42" s="4">
        <f>IFERROR(BTCUSD[[#This Row],[Close]]/BTCUSD!B41-1,"")</f>
        <v>4.6813423092126438E-2</v>
      </c>
      <c r="C42" s="4">
        <f>IFERROR(XAUUSD[[#This Row],[Close]]/XAUUSD!B41-1, "")</f>
        <v>-1.130341089539133E-4</v>
      </c>
      <c r="D42" s="4">
        <f>IFERROR(AAPL_US[[#This Row],[Close]]/AAPL_US!B41-1,"")</f>
        <v>1.1593605482487224E-3</v>
      </c>
      <c r="E42" s="4">
        <f t="shared" si="0"/>
        <v>1.4346621448530982E-2</v>
      </c>
      <c r="F42">
        <f t="shared" ca="1" si="1"/>
        <v>0.82106728679901808</v>
      </c>
      <c r="G42">
        <f t="shared" ca="1" si="1"/>
        <v>0.85496638515564982</v>
      </c>
      <c r="H42">
        <f t="shared" ca="1" si="1"/>
        <v>-1.4995646164612844</v>
      </c>
      <c r="I42">
        <f ca="1"/>
        <v>0.82106728679901808</v>
      </c>
      <c r="J42">
        <f ca="1"/>
        <v>0.89689606410428768</v>
      </c>
      <c r="K42">
        <f ca="1"/>
        <v>-1.2244341329871433</v>
      </c>
      <c r="L42">
        <v>40</v>
      </c>
      <c r="M42">
        <f t="shared" ca="1" si="2"/>
        <v>49.337473402814645</v>
      </c>
      <c r="N42">
        <f t="shared" ca="1" si="3"/>
        <v>323.26505544576241</v>
      </c>
      <c r="O42">
        <f t="shared" ca="1" si="4"/>
        <v>227.91211537560733</v>
      </c>
      <c r="P42" s="4">
        <f t="shared" ca="1" si="5"/>
        <v>3.3558614313862221E-2</v>
      </c>
      <c r="Q42" s="4">
        <f t="shared" ca="1" si="6"/>
        <v>1.9273684550816312E-2</v>
      </c>
      <c r="R42" s="4">
        <f t="shared" ca="1" si="7"/>
        <v>-2.6432528434366238E-2</v>
      </c>
      <c r="S42" s="4" cm="1">
        <f t="array" aca="1" ref="S42" ca="1">_xlfn._xlws.SORT(SUMPRODUCT($V$2:$X$2,P42:R42))</f>
        <v>9.8472995841753196E-3</v>
      </c>
      <c r="T42" s="4">
        <f ca="1"/>
        <v>-2.020917672141577E-2</v>
      </c>
    </row>
    <row r="43" spans="1:20" x14ac:dyDescent="0.25">
      <c r="A43" s="1">
        <v>45595</v>
      </c>
      <c r="B43" s="4">
        <f>IFERROR(BTCUSD[[#This Row],[Close]]/BTCUSD!B42-1,"")</f>
        <v>3.8675265938045822E-2</v>
      </c>
      <c r="C43" s="4">
        <f>IFERROR(XAUUSD[[#This Row],[Close]]/XAUUSD!B42-1, "")</f>
        <v>1.1835279745462168E-2</v>
      </c>
      <c r="D43" s="4">
        <f>IFERROR(AAPL_US[[#This Row],[Close]]/AAPL_US!B42-1,"")</f>
        <v>-1.5277259528986953E-2</v>
      </c>
      <c r="E43" s="4">
        <f t="shared" si="0"/>
        <v>1.1753513820902528E-2</v>
      </c>
      <c r="F43">
        <f t="shared" ca="1" si="1"/>
        <v>-2.6122337195868193</v>
      </c>
      <c r="G43">
        <f t="shared" ca="1" si="1"/>
        <v>1.1079552904162984</v>
      </c>
      <c r="H43">
        <f t="shared" ca="1" si="1"/>
        <v>0.28672478021173048</v>
      </c>
      <c r="I43">
        <f ca="1"/>
        <v>-2.6122337195868193</v>
      </c>
      <c r="J43">
        <f ca="1"/>
        <v>0.96927574121576576</v>
      </c>
      <c r="K43">
        <f ca="1"/>
        <v>-0.43465721519538186</v>
      </c>
      <c r="L43">
        <v>41</v>
      </c>
      <c r="M43">
        <f t="shared" ca="1" si="2"/>
        <v>44.899908061769864</v>
      </c>
      <c r="N43">
        <f t="shared" ca="1" si="3"/>
        <v>323.5723200014009</v>
      </c>
      <c r="O43">
        <f t="shared" ca="1" si="4"/>
        <v>231.62022723511731</v>
      </c>
      <c r="P43" s="4">
        <f t="shared" ca="1" si="5"/>
        <v>-9.4248154778155374E-2</v>
      </c>
      <c r="Q43" s="4">
        <f t="shared" ca="1" si="6"/>
        <v>9.500520236247255E-4</v>
      </c>
      <c r="R43" s="4">
        <f t="shared" ca="1" si="7"/>
        <v>1.6138983057229623E-2</v>
      </c>
      <c r="S43" s="4" cm="1">
        <f t="array" aca="1" ref="S43" ca="1">_xlfn._xlws.SORT(SUMPRODUCT($V$2:$X$2,P43:R43))</f>
        <v>-2.3052730706827833E-2</v>
      </c>
      <c r="T43" s="4">
        <f ca="1"/>
        <v>-2.0072388400033763E-2</v>
      </c>
    </row>
    <row r="44" spans="1:20" x14ac:dyDescent="0.25">
      <c r="A44" s="1">
        <v>45596</v>
      </c>
      <c r="B44" s="4">
        <f>IFERROR(BTCUSD[[#This Row],[Close]]/BTCUSD!B43-1,"")</f>
        <v>-3.3353163455288604E-3</v>
      </c>
      <c r="C44" s="4">
        <f>IFERROR(XAUUSD[[#This Row],[Close]]/XAUUSD!B43-1, "")</f>
        <v>4.6527887900587039E-3</v>
      </c>
      <c r="D44" s="4">
        <f>IFERROR(AAPL_US[[#This Row],[Close]]/AAPL_US!B43-1,"")</f>
        <v>-1.8210326879940841E-2</v>
      </c>
      <c r="E44" s="4">
        <f t="shared" si="0"/>
        <v>-4.6025774516174284E-3</v>
      </c>
      <c r="F44">
        <f t="shared" ca="1" si="1"/>
        <v>1.7069050546963949</v>
      </c>
      <c r="G44">
        <f t="shared" ca="1" si="1"/>
        <v>-1.1021724210425903</v>
      </c>
      <c r="H44">
        <f t="shared" ca="1" si="1"/>
        <v>0.21859058339773538</v>
      </c>
      <c r="I44">
        <f ca="1"/>
        <v>1.7069050546963949</v>
      </c>
      <c r="J44">
        <f ca="1"/>
        <v>-1.011033763937754</v>
      </c>
      <c r="K44">
        <f ca="1"/>
        <v>0.67613501207155047</v>
      </c>
      <c r="L44">
        <v>42</v>
      </c>
      <c r="M44">
        <f t="shared" ca="1" si="2"/>
        <v>50.570100189687942</v>
      </c>
      <c r="N44">
        <f t="shared" ca="1" si="3"/>
        <v>316.70737769697365</v>
      </c>
      <c r="O44">
        <f t="shared" ca="1" si="4"/>
        <v>236.9224813059584</v>
      </c>
      <c r="P44" s="4">
        <f t="shared" ca="1" si="5"/>
        <v>0.11892474917385659</v>
      </c>
      <c r="Q44" s="4">
        <f t="shared" ca="1" si="6"/>
        <v>-2.1444395017704586E-2</v>
      </c>
      <c r="R44" s="4">
        <f t="shared" ca="1" si="7"/>
        <v>2.2633925710180289E-2</v>
      </c>
      <c r="S44" s="4" cm="1">
        <f t="array" aca="1" ref="S44" ca="1">_xlfn._xlws.SORT(SUMPRODUCT($V$2:$X$2,P44:R44))</f>
        <v>3.3889844458129231E-2</v>
      </c>
      <c r="T44" s="4">
        <f ca="1"/>
        <v>-2.0038773855846632E-2</v>
      </c>
    </row>
    <row r="45" spans="1:20" x14ac:dyDescent="0.25">
      <c r="A45" s="1">
        <v>45597</v>
      </c>
      <c r="B45" s="4">
        <f>IFERROR(BTCUSD[[#This Row],[Close]]/BTCUSD!B44-1,"")</f>
        <v>-2.7671310100505053E-2</v>
      </c>
      <c r="C45" s="4">
        <f>IFERROR(XAUUSD[[#This Row],[Close]]/XAUUSD!B44-1, "")</f>
        <v>-1.4846157433482055E-2</v>
      </c>
      <c r="D45" s="4">
        <f>IFERROR(AAPL_US[[#This Row],[Close]]/AAPL_US!B44-1,"")</f>
        <v>-1.3282227368308974E-2</v>
      </c>
      <c r="E45" s="4">
        <f t="shared" si="0"/>
        <v>-1.822452421403703E-2</v>
      </c>
      <c r="F45">
        <f t="shared" ca="1" si="1"/>
        <v>-2.3460319277965259E-2</v>
      </c>
      <c r="G45">
        <f t="shared" ca="1" si="1"/>
        <v>1.2165568466473538</v>
      </c>
      <c r="H45">
        <f t="shared" ca="1" si="1"/>
        <v>-1.4020612972030535</v>
      </c>
      <c r="I45">
        <f ca="1"/>
        <v>-2.3460319277965259E-2</v>
      </c>
      <c r="J45">
        <f ca="1"/>
        <v>1.2136471503847632</v>
      </c>
      <c r="K45">
        <f ca="1"/>
        <v>-1.3603426641091954</v>
      </c>
      <c r="L45">
        <v>43</v>
      </c>
      <c r="M45">
        <f t="shared" ca="1" si="2"/>
        <v>48.227956150692783</v>
      </c>
      <c r="N45">
        <f t="shared" ca="1" si="3"/>
        <v>324.54022758855706</v>
      </c>
      <c r="O45">
        <f t="shared" ca="1" si="4"/>
        <v>227.39527164045981</v>
      </c>
      <c r="P45" s="4">
        <f t="shared" ca="1" si="5"/>
        <v>-4.7421640251759184E-2</v>
      </c>
      <c r="Q45" s="4">
        <f t="shared" ca="1" si="6"/>
        <v>2.4431247564649362E-2</v>
      </c>
      <c r="R45" s="4">
        <f t="shared" ca="1" si="7"/>
        <v>-4.1043216572130267E-2</v>
      </c>
      <c r="S45" s="4" cm="1">
        <f t="array" aca="1" ref="S45" ca="1">_xlfn._xlws.SORT(SUMPRODUCT($V$2:$X$2,P45:R45))</f>
        <v>-1.6766958021307087E-2</v>
      </c>
      <c r="T45" s="4">
        <f ca="1"/>
        <v>-1.902745857742973E-2</v>
      </c>
    </row>
    <row r="46" spans="1:20" x14ac:dyDescent="0.25">
      <c r="A46" s="1">
        <v>45600</v>
      </c>
      <c r="B46" s="4">
        <f>IFERROR(BTCUSD[[#This Row],[Close]]/BTCUSD!B45-1,"")</f>
        <v>-1.6758109415832001E-2</v>
      </c>
      <c r="C46" s="4">
        <f>IFERROR(XAUUSD[[#This Row],[Close]]/XAUUSD!B45-1, "")</f>
        <v>-3.5285057015044252E-3</v>
      </c>
      <c r="D46" s="4">
        <f>IFERROR(AAPL_US[[#This Row],[Close]]/AAPL_US!B45-1,"")</f>
        <v>-4.0374067080298781E-3</v>
      </c>
      <c r="E46" s="4">
        <f t="shared" si="0"/>
        <v>-7.6500571177603336E-3</v>
      </c>
      <c r="F46">
        <f t="shared" ca="1" si="1"/>
        <v>-1.7339847820663907</v>
      </c>
      <c r="G46">
        <f t="shared" ca="1" si="1"/>
        <v>-1.1125729127366162</v>
      </c>
      <c r="H46">
        <f t="shared" ca="1" si="1"/>
        <v>1.3126383726613065</v>
      </c>
      <c r="I46">
        <f ca="1"/>
        <v>-1.7339847820663907</v>
      </c>
      <c r="J46">
        <f ca="1"/>
        <v>-1.2020786415462155</v>
      </c>
      <c r="K46">
        <f ca="1"/>
        <v>0.79836244155196945</v>
      </c>
      <c r="L46">
        <v>44</v>
      </c>
      <c r="M46">
        <f t="shared" ca="1" si="2"/>
        <v>46.019388266260016</v>
      </c>
      <c r="N46">
        <f t="shared" ca="1" si="3"/>
        <v>316.1493703255594</v>
      </c>
      <c r="O46">
        <f t="shared" ca="1" si="4"/>
        <v>237.58503756718576</v>
      </c>
      <c r="P46" s="4">
        <f t="shared" ca="1" si="5"/>
        <v>-4.6876064307382961E-2</v>
      </c>
      <c r="Q46" s="4">
        <f t="shared" ca="1" si="6"/>
        <v>-2.6194703568758821E-2</v>
      </c>
      <c r="R46" s="4">
        <f t="shared" ca="1" si="7"/>
        <v>4.3835824341078612E-2</v>
      </c>
      <c r="S46" s="4" cm="1">
        <f t="array" aca="1" ref="S46" ca="1">_xlfn._xlws.SORT(SUMPRODUCT($V$2:$X$2,P46:R46))</f>
        <v>-1.1389953417394832E-2</v>
      </c>
      <c r="T46" s="4">
        <f ca="1"/>
        <v>-1.8567507970282338E-2</v>
      </c>
    </row>
    <row r="47" spans="1:20" x14ac:dyDescent="0.25">
      <c r="A47" s="1">
        <v>45601</v>
      </c>
      <c r="B47" s="4">
        <f>IFERROR(BTCUSD[[#This Row],[Close]]/BTCUSD!B46-1,"")</f>
        <v>-1.8892193673890167E-2</v>
      </c>
      <c r="C47" s="4">
        <f>IFERROR(XAUUSD[[#This Row],[Close]]/XAUUSD!B46-1, "")</f>
        <v>6.2122809485920527E-5</v>
      </c>
      <c r="D47" s="4">
        <f>IFERROR(AAPL_US[[#This Row],[Close]]/AAPL_US!B46-1,"")</f>
        <v>6.4869403490399602E-3</v>
      </c>
      <c r="E47" s="4">
        <f t="shared" si="0"/>
        <v>-3.6967268736606933E-3</v>
      </c>
      <c r="F47">
        <f t="shared" ca="1" si="1"/>
        <v>-9.1200475003164999E-2</v>
      </c>
      <c r="G47">
        <f t="shared" ca="1" si="1"/>
        <v>2.1927710182016074</v>
      </c>
      <c r="H47">
        <f t="shared" ca="1" si="1"/>
        <v>0.58412453643426387</v>
      </c>
      <c r="I47">
        <f ca="1"/>
        <v>-9.1200475003164999E-2</v>
      </c>
      <c r="J47">
        <f ca="1"/>
        <v>2.1849582745694751</v>
      </c>
      <c r="K47">
        <f ca="1"/>
        <v>0.53000649479799966</v>
      </c>
      <c r="L47">
        <v>45</v>
      </c>
      <c r="M47">
        <f t="shared" ca="1" si="2"/>
        <v>48.153528548717297</v>
      </c>
      <c r="N47">
        <f t="shared" ca="1" si="3"/>
        <v>328.1028487229633</v>
      </c>
      <c r="O47">
        <f t="shared" ca="1" si="4"/>
        <v>236.33633076402731</v>
      </c>
      <c r="P47" s="4">
        <f t="shared" ca="1" si="5"/>
        <v>4.5331626244369462E-2</v>
      </c>
      <c r="Q47" s="4">
        <f t="shared" ca="1" si="6"/>
        <v>3.7112329605821337E-2</v>
      </c>
      <c r="R47" s="4">
        <f t="shared" ca="1" si="7"/>
        <v>-5.2696914563407655E-3</v>
      </c>
      <c r="S47" s="4" cm="1">
        <f t="array" aca="1" ref="S47" ca="1">_xlfn._xlws.SORT(SUMPRODUCT($V$2:$X$2,P47:R47))</f>
        <v>2.6863512278737144E-2</v>
      </c>
      <c r="T47" s="4">
        <f ca="1"/>
        <v>-1.803149523687143E-2</v>
      </c>
    </row>
    <row r="48" spans="1:20" x14ac:dyDescent="0.25">
      <c r="A48" s="1">
        <v>45602</v>
      </c>
      <c r="B48" s="4">
        <f>IFERROR(BTCUSD[[#This Row],[Close]]/BTCUSD!B47-1,"")</f>
        <v>2.5051041902971916E-2</v>
      </c>
      <c r="C48" s="4">
        <f>IFERROR(XAUUSD[[#This Row],[Close]]/XAUUSD!B47-1, "")</f>
        <v>2.6711148707285748E-3</v>
      </c>
      <c r="D48" s="4">
        <f>IFERROR(AAPL_US[[#This Row],[Close]]/AAPL_US!B47-1,"")</f>
        <v>-3.265174314560082E-3</v>
      </c>
      <c r="E48" s="4">
        <f t="shared" si="0"/>
        <v>7.6042062248149796E-3</v>
      </c>
      <c r="F48">
        <f t="shared" ca="1" si="1"/>
        <v>1.2715800020086951</v>
      </c>
      <c r="G48">
        <f t="shared" ca="1" si="1"/>
        <v>1.5099746345823843</v>
      </c>
      <c r="H48">
        <f t="shared" ca="1" si="1"/>
        <v>2.6746077320970882</v>
      </c>
      <c r="I48">
        <f ca="1"/>
        <v>1.2715800020086951</v>
      </c>
      <c r="J48">
        <f ca="1"/>
        <v>1.5746543777736794</v>
      </c>
      <c r="K48">
        <f ca="1"/>
        <v>2.9136194017523271</v>
      </c>
      <c r="L48">
        <v>46</v>
      </c>
      <c r="M48">
        <f t="shared" ca="1" si="2"/>
        <v>50.000181329376908</v>
      </c>
      <c r="N48">
        <f t="shared" ca="1" si="3"/>
        <v>325.97778243228765</v>
      </c>
      <c r="O48">
        <f t="shared" ca="1" si="4"/>
        <v>248.05294035596566</v>
      </c>
      <c r="P48" s="4">
        <f t="shared" ca="1" si="5"/>
        <v>3.7632214025964006E-2</v>
      </c>
      <c r="Q48" s="4">
        <f t="shared" ca="1" si="6"/>
        <v>-6.4978954171963886E-3</v>
      </c>
      <c r="R48" s="4">
        <f t="shared" ca="1" si="7"/>
        <v>4.8386271713786531E-2</v>
      </c>
      <c r="S48" s="4" cm="1">
        <f t="array" aca="1" ref="S48" ca="1">_xlfn._xlws.SORT(SUMPRODUCT($V$2:$X$2,P48:R48))</f>
        <v>2.3206387555046608E-2</v>
      </c>
      <c r="T48" s="4">
        <f ca="1"/>
        <v>-1.7910569023881946E-2</v>
      </c>
    </row>
    <row r="49" spans="1:20" x14ac:dyDescent="0.25">
      <c r="A49" s="1">
        <v>45603</v>
      </c>
      <c r="B49" s="4">
        <f>IFERROR(BTCUSD[[#This Row],[Close]]/BTCUSD!B48-1,"")</f>
        <v>8.7634006840456413E-2</v>
      </c>
      <c r="C49" s="4">
        <f>IFERROR(XAUUSD[[#This Row],[Close]]/XAUUSD!B48-1, "")</f>
        <v>-3.0954866900267719E-2</v>
      </c>
      <c r="D49" s="4">
        <f>IFERROR(AAPL_US[[#This Row],[Close]]/AAPL_US!B48-1,"")</f>
        <v>2.1369655898592077E-2</v>
      </c>
      <c r="E49" s="4">
        <f t="shared" si="0"/>
        <v>2.0319152061607455E-2</v>
      </c>
      <c r="F49">
        <f t="shared" ca="1" si="1"/>
        <v>-0.2165408951468395</v>
      </c>
      <c r="G49">
        <f t="shared" ca="1" si="1"/>
        <v>0.77244418920079261</v>
      </c>
      <c r="H49">
        <f t="shared" ca="1" si="1"/>
        <v>2.3135668460548571</v>
      </c>
      <c r="I49">
        <f ca="1"/>
        <v>-0.2165408951468395</v>
      </c>
      <c r="J49">
        <f ca="1"/>
        <v>0.76000963513155051</v>
      </c>
      <c r="K49">
        <f ca="1"/>
        <v>2.1659639685054661</v>
      </c>
      <c r="L49">
        <v>47</v>
      </c>
      <c r="M49">
        <f t="shared" ca="1" si="2"/>
        <v>48.003125109167378</v>
      </c>
      <c r="N49">
        <f t="shared" ca="1" si="3"/>
        <v>323.14528212790412</v>
      </c>
      <c r="O49">
        <f t="shared" ca="1" si="4"/>
        <v>244.36794814826061</v>
      </c>
      <c r="P49" s="4">
        <f t="shared" ca="1" si="5"/>
        <v>-4.0760516779562508E-2</v>
      </c>
      <c r="Q49" s="4">
        <f t="shared" ca="1" si="6"/>
        <v>-8.7272150288663121E-3</v>
      </c>
      <c r="R49" s="4">
        <f t="shared" ca="1" si="7"/>
        <v>-1.4967118920001641E-2</v>
      </c>
      <c r="S49" s="4" cm="1">
        <f t="array" aca="1" ref="S49" ca="1">_xlfn._xlws.SORT(SUMPRODUCT($V$2:$X$2,P49:R49))</f>
        <v>-2.020917672141577E-2</v>
      </c>
      <c r="T49" s="4">
        <f ca="1"/>
        <v>-1.7452720274055183E-2</v>
      </c>
    </row>
    <row r="50" spans="1:20" x14ac:dyDescent="0.25">
      <c r="A50" s="1">
        <v>45604</v>
      </c>
      <c r="B50" s="4">
        <f>IFERROR(BTCUSD[[#This Row],[Close]]/BTCUSD!B49-1,"")</f>
        <v>2.9609918067334817E-3</v>
      </c>
      <c r="C50" s="4">
        <f>IFERROR(XAUUSD[[#This Row],[Close]]/XAUUSD!B49-1, "")</f>
        <v>1.7846565791230562E-2</v>
      </c>
      <c r="D50" s="4">
        <f>IFERROR(AAPL_US[[#This Row],[Close]]/AAPL_US!B49-1,"")</f>
        <v>-1.1851264428582864E-3</v>
      </c>
      <c r="E50" s="4">
        <f t="shared" si="0"/>
        <v>7.6713859256547839E-3</v>
      </c>
      <c r="F50">
        <f t="shared" ca="1" si="1"/>
        <v>-0.83846747318890757</v>
      </c>
      <c r="G50">
        <f t="shared" ca="1" si="1"/>
        <v>1.0652204128492124</v>
      </c>
      <c r="H50">
        <f t="shared" ca="1" si="1"/>
        <v>-0.2832487856277322</v>
      </c>
      <c r="I50">
        <f ca="1"/>
        <v>-0.83846747318890757</v>
      </c>
      <c r="J50">
        <f ca="1"/>
        <v>1.0197287274816167</v>
      </c>
      <c r="K50">
        <f ca="1"/>
        <v>-0.50326945755708485</v>
      </c>
      <c r="L50">
        <v>48</v>
      </c>
      <c r="M50">
        <f t="shared" ca="1" si="2"/>
        <v>47.196691655472193</v>
      </c>
      <c r="N50">
        <f t="shared" ca="1" si="3"/>
        <v>324.11419300409204</v>
      </c>
      <c r="O50">
        <f t="shared" ca="1" si="4"/>
        <v>231.55782481713763</v>
      </c>
      <c r="P50" s="4">
        <f t="shared" ca="1" si="5"/>
        <v>-1.6942317139678805E-2</v>
      </c>
      <c r="Q50" s="4">
        <f t="shared" ca="1" si="6"/>
        <v>2.9938892735900217E-3</v>
      </c>
      <c r="R50" s="4">
        <f t="shared" ca="1" si="7"/>
        <v>-5.3845448077929993E-2</v>
      </c>
      <c r="S50" s="4" cm="1">
        <f t="array" aca="1" ref="S50" ca="1">_xlfn._xlws.SORT(SUMPRODUCT($V$2:$X$2,P50:R50))</f>
        <v>-2.0038773855846632E-2</v>
      </c>
      <c r="T50" s="4">
        <f ca="1"/>
        <v>-1.7265621188278554E-2</v>
      </c>
    </row>
    <row r="51" spans="1:20" x14ac:dyDescent="0.25">
      <c r="A51" s="1">
        <v>45607</v>
      </c>
      <c r="B51" s="4">
        <f>IFERROR(BTCUSD[[#This Row],[Close]]/BTCUSD!B50-1,"")</f>
        <v>1.0137244724548911E-2</v>
      </c>
      <c r="C51" s="4">
        <f>IFERROR(XAUUSD[[#This Row],[Close]]/XAUUSD!B50-1, "")</f>
        <v>-7.8846928332059196E-3</v>
      </c>
      <c r="D51" s="4">
        <f>IFERROR(AAPL_US[[#This Row],[Close]]/AAPL_US!B50-1,"")</f>
        <v>-1.2028529714041225E-2</v>
      </c>
      <c r="E51" s="4">
        <f t="shared" si="0"/>
        <v>-3.7212626301300622E-3</v>
      </c>
      <c r="F51">
        <f t="shared" ca="1" si="1"/>
        <v>-1.0964583016998175</v>
      </c>
      <c r="G51">
        <f t="shared" ca="1" si="1"/>
        <v>-0.64089052757490217</v>
      </c>
      <c r="H51">
        <f t="shared" ca="1" si="1"/>
        <v>-0.42082527446477885</v>
      </c>
      <c r="I51">
        <f ca="1"/>
        <v>-1.0964583016998175</v>
      </c>
      <c r="J51">
        <f ca="1"/>
        <v>-0.69757446254084898</v>
      </c>
      <c r="K51">
        <f ca="1"/>
        <v>-0.69956999643342233</v>
      </c>
      <c r="L51">
        <v>49</v>
      </c>
      <c r="M51">
        <f t="shared" ca="1" si="2"/>
        <v>46.870515631828674</v>
      </c>
      <c r="N51">
        <f t="shared" ca="1" si="3"/>
        <v>318.1493271848376</v>
      </c>
      <c r="O51">
        <f t="shared" ca="1" si="4"/>
        <v>230.67684581628711</v>
      </c>
      <c r="P51" s="4">
        <f t="shared" ca="1" si="5"/>
        <v>-6.9349848966138083E-3</v>
      </c>
      <c r="Q51" s="4">
        <f t="shared" ca="1" si="6"/>
        <v>-1.8575046337628961E-2</v>
      </c>
      <c r="R51" s="4">
        <f t="shared" ca="1" si="7"/>
        <v>-3.8118303257756569E-3</v>
      </c>
      <c r="S51" s="4" cm="1">
        <f t="array" aca="1" ref="S51" ca="1">_xlfn._xlws.SORT(SUMPRODUCT($V$2:$X$2,P51:R51))</f>
        <v>-1.0654063101768425E-2</v>
      </c>
      <c r="T51" s="4">
        <f ca="1"/>
        <v>-1.7047441623354191E-2</v>
      </c>
    </row>
    <row r="52" spans="1:20" x14ac:dyDescent="0.25">
      <c r="A52" s="1">
        <v>45608</v>
      </c>
      <c r="B52" s="4">
        <f>IFERROR(BTCUSD[[#This Row],[Close]]/BTCUSD!B51-1,"")</f>
        <v>0.14953500170192902</v>
      </c>
      <c r="C52" s="4">
        <f>IFERROR(XAUUSD[[#This Row],[Close]]/XAUUSD!B51-1, "")</f>
        <v>-2.4441655463155021E-2</v>
      </c>
      <c r="D52" s="4">
        <f>IFERROR(AAPL_US[[#This Row],[Close]]/AAPL_US!B51-1,"")</f>
        <v>0</v>
      </c>
      <c r="E52" s="4">
        <f t="shared" si="0"/>
        <v>3.5083838325316696E-2</v>
      </c>
      <c r="F52">
        <f t="shared" ca="1" si="1"/>
        <v>0.76807494875046789</v>
      </c>
      <c r="G52">
        <f t="shared" ca="1" si="1"/>
        <v>-0.6297186999842691</v>
      </c>
      <c r="H52">
        <f t="shared" ca="1" si="1"/>
        <v>-0.77222471481004884</v>
      </c>
      <c r="I52">
        <f ca="1"/>
        <v>0.76807494875046789</v>
      </c>
      <c r="J52">
        <f ca="1"/>
        <v>-0.58852353781090994</v>
      </c>
      <c r="K52">
        <f ca="1"/>
        <v>-0.53339110984597726</v>
      </c>
      <c r="L52">
        <v>50</v>
      </c>
      <c r="M52">
        <f t="shared" ca="1" si="2"/>
        <v>49.344089240344815</v>
      </c>
      <c r="N52">
        <f t="shared" ca="1" si="3"/>
        <v>318.57915970489483</v>
      </c>
      <c r="O52">
        <f t="shared" ca="1" si="4"/>
        <v>231.49073018874725</v>
      </c>
      <c r="P52" s="4">
        <f t="shared" ca="1" si="5"/>
        <v>5.1429173280849706E-2</v>
      </c>
      <c r="Q52" s="4">
        <f t="shared" ca="1" si="6"/>
        <v>1.3501283331929161E-3</v>
      </c>
      <c r="R52" s="4">
        <f t="shared" ca="1" si="7"/>
        <v>3.5220351060968528E-3</v>
      </c>
      <c r="S52" s="4" cm="1">
        <f t="array" aca="1" ref="S52" ca="1">_xlfn._xlws.SORT(SUMPRODUCT($V$2:$X$2,P52:R52))</f>
        <v>1.7025413849361133E-2</v>
      </c>
      <c r="T52" s="4">
        <f ca="1"/>
        <v>-1.6766958021307087E-2</v>
      </c>
    </row>
    <row r="53" spans="1:20" x14ac:dyDescent="0.25">
      <c r="A53" s="1">
        <v>45609</v>
      </c>
      <c r="B53" s="4">
        <f>IFERROR(BTCUSD[[#This Row],[Close]]/BTCUSD!B52-1,"")</f>
        <v>5.6112915613935055E-3</v>
      </c>
      <c r="C53" s="4">
        <f>IFERROR(XAUUSD[[#This Row],[Close]]/XAUUSD!B52-1, "")</f>
        <v>-8.1178374829168343E-3</v>
      </c>
      <c r="D53" s="4">
        <f>IFERROR(AAPL_US[[#This Row],[Close]]/AAPL_US!B52-1,"")</f>
        <v>3.9690335023929713E-3</v>
      </c>
      <c r="E53" s="4">
        <f t="shared" si="0"/>
        <v>-3.7303747403079086E-4</v>
      </c>
      <c r="F53">
        <f t="shared" ca="1" si="1"/>
        <v>0.4225461856270038</v>
      </c>
      <c r="G53">
        <f t="shared" ca="1" si="1"/>
        <v>-0.49010580929635039</v>
      </c>
      <c r="H53">
        <f t="shared" ca="1" si="1"/>
        <v>-1.258126055208167</v>
      </c>
      <c r="I53">
        <f ca="1"/>
        <v>0.4225461856270038</v>
      </c>
      <c r="J53">
        <f ca="1"/>
        <v>-0.46724467606577158</v>
      </c>
      <c r="K53">
        <f ca="1"/>
        <v>-1.0951443169459125</v>
      </c>
      <c r="L53">
        <v>51</v>
      </c>
      <c r="M53">
        <f t="shared" ca="1" si="2"/>
        <v>48.885260269575561</v>
      </c>
      <c r="N53">
        <f t="shared" ca="1" si="3"/>
        <v>319.05213308393724</v>
      </c>
      <c r="O53">
        <f t="shared" ca="1" si="4"/>
        <v>228.91115948791958</v>
      </c>
      <c r="P53" s="4">
        <f t="shared" ca="1" si="5"/>
        <v>-9.3420614112680652E-3</v>
      </c>
      <c r="Q53" s="4">
        <f t="shared" ca="1" si="6"/>
        <v>1.4835327912461663E-3</v>
      </c>
      <c r="R53" s="4">
        <f t="shared" ca="1" si="7"/>
        <v>-1.1205851895527955E-2</v>
      </c>
      <c r="S53" s="4" cm="1">
        <f t="array" aca="1" ref="S53" ca="1">_xlfn._xlws.SORT(SUMPRODUCT($V$2:$X$2,P53:R53))</f>
        <v>-5.5709608755403397E-3</v>
      </c>
      <c r="T53" s="4">
        <f ca="1"/>
        <v>-1.6566949064441002E-2</v>
      </c>
    </row>
    <row r="54" spans="1:20" x14ac:dyDescent="0.25">
      <c r="A54" s="1">
        <v>45610</v>
      </c>
      <c r="B54" s="4">
        <f>IFERROR(BTCUSD[[#This Row],[Close]]/BTCUSD!B53-1,"")</f>
        <v>1.2937973765291044E-2</v>
      </c>
      <c r="C54" s="4">
        <f>IFERROR(XAUUSD[[#This Row],[Close]]/XAUUSD!B53-1, "")</f>
        <v>-9.7526243373007304E-3</v>
      </c>
      <c r="D54" s="4">
        <f>IFERROR(AAPL_US[[#This Row],[Close]]/AAPL_US!B53-1,"")</f>
        <v>1.3767771141933505E-2</v>
      </c>
      <c r="E54" s="4">
        <f t="shared" si="0"/>
        <v>4.110673737247072E-3</v>
      </c>
      <c r="F54">
        <f t="shared" ca="1" si="1"/>
        <v>-0.97325668768346396</v>
      </c>
      <c r="G54">
        <f t="shared" ca="1" si="1"/>
        <v>3.2160461317169278E-2</v>
      </c>
      <c r="H54">
        <f t="shared" ca="1" si="1"/>
        <v>0.46768744546881047</v>
      </c>
      <c r="I54">
        <f ca="1"/>
        <v>-0.97325668768346396</v>
      </c>
      <c r="J54">
        <f ca="1"/>
        <v>-1.8983270701792739E-2</v>
      </c>
      <c r="K54">
        <f ca="1"/>
        <v>0.1867817233075319</v>
      </c>
      <c r="L54">
        <v>52</v>
      </c>
      <c r="M54">
        <f t="shared" ca="1" si="2"/>
        <v>47.052025987825338</v>
      </c>
      <c r="N54">
        <f t="shared" ca="1" si="3"/>
        <v>320.66769406462231</v>
      </c>
      <c r="O54">
        <f t="shared" ca="1" si="4"/>
        <v>234.96354377668047</v>
      </c>
      <c r="P54" s="4">
        <f t="shared" ca="1" si="5"/>
        <v>-3.8221999643417257E-2</v>
      </c>
      <c r="Q54" s="4">
        <f t="shared" ca="1" si="6"/>
        <v>5.0508499086048958E-3</v>
      </c>
      <c r="R54" s="4">
        <f t="shared" ca="1" si="7"/>
        <v>2.6096390796800102E-2</v>
      </c>
      <c r="S54" s="4" cm="1">
        <f t="array" aca="1" ref="S54" ca="1">_xlfn._xlws.SORT(SUMPRODUCT($V$2:$X$2,P54:R54))</f>
        <v>-1.6173426905431876E-3</v>
      </c>
      <c r="T54" s="4">
        <f ca="1"/>
        <v>-1.6524218288775462E-2</v>
      </c>
    </row>
    <row r="55" spans="1:20" x14ac:dyDescent="0.25">
      <c r="A55" s="1">
        <v>45611</v>
      </c>
      <c r="B55" s="4">
        <f>IFERROR(BTCUSD[[#This Row],[Close]]/BTCUSD!B54-1,"")</f>
        <v>-2.3017182138239001E-2</v>
      </c>
      <c r="C55" s="4">
        <f>IFERROR(XAUUSD[[#This Row],[Close]]/XAUUSD!B54-1, "")</f>
        <v>-3.0645935478353925E-3</v>
      </c>
      <c r="D55" s="4">
        <f>IFERROR(AAPL_US[[#This Row],[Close]]/AAPL_US!B54-1,"")</f>
        <v>-1.4107181239554567E-2</v>
      </c>
      <c r="E55" s="4">
        <f t="shared" si="0"/>
        <v>-1.2363146432472227E-2</v>
      </c>
      <c r="F55">
        <f t="shared" ca="1" si="1"/>
        <v>-9.4879228661781709E-2</v>
      </c>
      <c r="G55">
        <f t="shared" ca="1" si="1"/>
        <v>-0.8326130320777666</v>
      </c>
      <c r="H55">
        <f t="shared" ca="1" si="1"/>
        <v>0.87251532120549391</v>
      </c>
      <c r="I55">
        <f ca="1"/>
        <v>-9.4879228661781709E-2</v>
      </c>
      <c r="J55">
        <f ca="1"/>
        <v>-0.83644613343766272</v>
      </c>
      <c r="K55">
        <f ca="1"/>
        <v>0.81719404025690834</v>
      </c>
      <c r="L55">
        <v>53</v>
      </c>
      <c r="M55">
        <f t="shared" ca="1" si="2"/>
        <v>48.209989736142326</v>
      </c>
      <c r="N55">
        <f t="shared" ca="1" si="3"/>
        <v>317.87156125095311</v>
      </c>
      <c r="O55">
        <f t="shared" ca="1" si="4"/>
        <v>238.01769218365786</v>
      </c>
      <c r="P55" s="4">
        <f t="shared" ca="1" si="5"/>
        <v>2.4312330099155399E-2</v>
      </c>
      <c r="Q55" s="4">
        <f t="shared" ca="1" si="6"/>
        <v>-8.7579601810018459E-3</v>
      </c>
      <c r="R55" s="4">
        <f t="shared" ca="1" si="7"/>
        <v>1.2914638570127392E-2</v>
      </c>
      <c r="S55" s="4" cm="1">
        <f t="array" aca="1" ref="S55" ca="1">_xlfn._xlws.SORT(SUMPRODUCT($V$2:$X$2,P55:R55))</f>
        <v>7.6649065283840977E-3</v>
      </c>
      <c r="T55" s="4">
        <f ca="1"/>
        <v>-1.4658647052553223E-2</v>
      </c>
    </row>
    <row r="56" spans="1:20" x14ac:dyDescent="0.25">
      <c r="A56" s="1">
        <v>45614</v>
      </c>
      <c r="B56" s="4">
        <f>IFERROR(BTCUSD[[#This Row],[Close]]/BTCUSD!B55-1,"")</f>
        <v>4.06390898157174E-2</v>
      </c>
      <c r="C56" s="4">
        <f>IFERROR(XAUUSD[[#This Row],[Close]]/XAUUSD!B55-1, "")</f>
        <v>-1.0604081791778519E-3</v>
      </c>
      <c r="D56" s="4">
        <f>IFERROR(AAPL_US[[#This Row],[Close]]/AAPL_US!B55-1,"")</f>
        <v>1.3423625046161902E-2</v>
      </c>
      <c r="E56" s="4">
        <f t="shared" si="0"/>
        <v>1.579465118689265E-2</v>
      </c>
      <c r="F56">
        <f t="shared" ca="1" si="1"/>
        <v>0.4469472739416282</v>
      </c>
      <c r="G56">
        <f t="shared" ca="1" si="1"/>
        <v>9.6170993311784664E-2</v>
      </c>
      <c r="H56">
        <f t="shared" ca="1" si="1"/>
        <v>-0.9108806041916484</v>
      </c>
      <c r="I56">
        <f ca="1"/>
        <v>0.4469472739416282</v>
      </c>
      <c r="J56">
        <f ca="1"/>
        <v>0.11950464103145482</v>
      </c>
      <c r="K56">
        <f ca="1"/>
        <v>-0.75629657811404072</v>
      </c>
      <c r="L56">
        <v>54</v>
      </c>
      <c r="M56">
        <f t="shared" ca="1" si="2"/>
        <v>48.941429528118093</v>
      </c>
      <c r="N56">
        <f t="shared" ca="1" si="3"/>
        <v>321.25559414647512</v>
      </c>
      <c r="O56">
        <f t="shared" ca="1" si="4"/>
        <v>230.59644178585091</v>
      </c>
      <c r="P56" s="4">
        <f t="shared" ca="1" si="5"/>
        <v>1.505801187969554E-2</v>
      </c>
      <c r="Q56" s="4">
        <f t="shared" ca="1" si="6"/>
        <v>1.0589643988147731E-2</v>
      </c>
      <c r="R56" s="4">
        <f t="shared" ca="1" si="7"/>
        <v>-3.1675830342329271E-2</v>
      </c>
      <c r="S56" s="4" cm="1">
        <f t="array" aca="1" ref="S56" ca="1">_xlfn._xlws.SORT(SUMPRODUCT($V$2:$X$2,P56:R56))</f>
        <v>-7.4948794353102768E-4</v>
      </c>
      <c r="T56" s="4">
        <f ca="1"/>
        <v>-1.4550032698744986E-2</v>
      </c>
    </row>
    <row r="57" spans="1:20" x14ac:dyDescent="0.25">
      <c r="A57" s="1">
        <v>45615</v>
      </c>
      <c r="B57" s="4">
        <f>IFERROR(BTCUSD[[#This Row],[Close]]/BTCUSD!B56-1,"")</f>
        <v>-4.8311136867318361E-4</v>
      </c>
      <c r="C57" s="4">
        <f>IFERROR(XAUUSD[[#This Row],[Close]]/XAUUSD!B56-1, "")</f>
        <v>1.9333965570398792E-2</v>
      </c>
      <c r="D57" s="4">
        <f>IFERROR(AAPL_US[[#This Row],[Close]]/AAPL_US!B56-1,"")</f>
        <v>1.137111998946283E-3</v>
      </c>
      <c r="E57" s="4">
        <f t="shared" si="0"/>
        <v>7.9297864172414474E-3</v>
      </c>
      <c r="F57">
        <f t="shared" ca="1" si="1"/>
        <v>-0.83428352564918129</v>
      </c>
      <c r="G57">
        <f t="shared" ca="1" si="1"/>
        <v>0.2701330959131597</v>
      </c>
      <c r="H57">
        <f t="shared" ca="1" si="1"/>
        <v>-3.343449031801219E-2</v>
      </c>
      <c r="I57">
        <f ca="1"/>
        <v>-0.83428352564918129</v>
      </c>
      <c r="J57">
        <f ca="1"/>
        <v>0.22595771413343943</v>
      </c>
      <c r="K57">
        <f ca="1"/>
        <v>-0.25887034434052414</v>
      </c>
      <c r="L57">
        <v>55</v>
      </c>
      <c r="M57">
        <f t="shared" ca="1" si="2"/>
        <v>47.254728177212129</v>
      </c>
      <c r="N57">
        <f t="shared" ca="1" si="3"/>
        <v>321.68050613887783</v>
      </c>
      <c r="O57">
        <f t="shared" ca="1" si="4"/>
        <v>232.96615254063528</v>
      </c>
      <c r="P57" s="4">
        <f t="shared" ca="1" si="5"/>
        <v>-3.5071551222324478E-2</v>
      </c>
      <c r="Q57" s="4">
        <f t="shared" ca="1" si="6"/>
        <v>1.3217862679617079E-3</v>
      </c>
      <c r="R57" s="4">
        <f t="shared" ca="1" si="7"/>
        <v>1.0223997474910122E-2</v>
      </c>
      <c r="S57" s="4" cm="1">
        <f t="array" aca="1" ref="S57" ca="1">_xlfn._xlws.SORT(SUMPRODUCT($V$2:$X$2,P57:R57))</f>
        <v>-6.9255516170396245E-3</v>
      </c>
      <c r="T57" s="4">
        <f ca="1"/>
        <v>-1.4251817428540627E-2</v>
      </c>
    </row>
    <row r="58" spans="1:20" x14ac:dyDescent="0.25">
      <c r="A58" s="1">
        <v>45616</v>
      </c>
      <c r="B58" s="4">
        <f>IFERROR(BTCUSD[[#This Row],[Close]]/BTCUSD!B57-1,"")</f>
        <v>7.703925505703868E-3</v>
      </c>
      <c r="C58" s="4">
        <f>IFERROR(XAUUSD[[#This Row],[Close]]/XAUUSD!B57-1, "")</f>
        <v>7.8085815909674228E-3</v>
      </c>
      <c r="D58" s="4">
        <f>IFERROR(AAPL_US[[#This Row],[Close]]/AAPL_US!B57-1,"")</f>
        <v>3.1531077187549883E-3</v>
      </c>
      <c r="E58" s="4">
        <f t="shared" si="0"/>
        <v>6.3805426037246262E-3</v>
      </c>
      <c r="F58">
        <f t="shared" ca="1" si="1"/>
        <v>-1.1864039561114241</v>
      </c>
      <c r="G58">
        <f t="shared" ca="1" si="1"/>
        <v>-0.45609758888432317</v>
      </c>
      <c r="H58">
        <f t="shared" ca="1" si="1"/>
        <v>0.97781511004698518</v>
      </c>
      <c r="I58">
        <f ca="1"/>
        <v>-1.1864039561114241</v>
      </c>
      <c r="J58">
        <f ca="1"/>
        <v>-0.51775886218339362</v>
      </c>
      <c r="K58">
        <f ca="1"/>
        <v>0.62190636497986085</v>
      </c>
      <c r="L58">
        <v>56</v>
      </c>
      <c r="M58">
        <f t="shared" ca="1" si="2"/>
        <v>46.80684253408652</v>
      </c>
      <c r="N58">
        <f t="shared" ca="1" si="3"/>
        <v>319.13219895799153</v>
      </c>
      <c r="O58">
        <f t="shared" ca="1" si="4"/>
        <v>237.19279973193539</v>
      </c>
      <c r="P58" s="4">
        <f t="shared" ca="1" si="5"/>
        <v>-9.5233159463881199E-3</v>
      </c>
      <c r="Q58" s="4">
        <f t="shared" ca="1" si="6"/>
        <v>-7.953402277167957E-3</v>
      </c>
      <c r="R58" s="4">
        <f t="shared" ca="1" si="7"/>
        <v>1.7980136453854809E-2</v>
      </c>
      <c r="S58" s="4" cm="1">
        <f t="array" aca="1" ref="S58" ca="1">_xlfn._xlws.SORT(SUMPRODUCT($V$2:$X$2,P58:R58))</f>
        <v>-6.443147586271767E-4</v>
      </c>
      <c r="T58" s="4">
        <f ca="1"/>
        <v>-1.3926719251533532E-2</v>
      </c>
    </row>
    <row r="59" spans="1:20" x14ac:dyDescent="0.25">
      <c r="A59" s="1">
        <v>45617</v>
      </c>
      <c r="B59" s="4">
        <f>IFERROR(BTCUSD[[#This Row],[Close]]/BTCUSD!B58-1,"")</f>
        <v>2.4838458116575479E-2</v>
      </c>
      <c r="C59" s="4">
        <f>IFERROR(XAUUSD[[#This Row],[Close]]/XAUUSD!B58-1, "")</f>
        <v>6.8382172767560423E-3</v>
      </c>
      <c r="D59" s="4">
        <f>IFERROR(AAPL_US[[#This Row],[Close]]/AAPL_US!B58-1,"")</f>
        <v>-2.094007379299434E-3</v>
      </c>
      <c r="E59" s="4">
        <f t="shared" si="0"/>
        <v>9.5586221318852294E-3</v>
      </c>
      <c r="F59">
        <f t="shared" ca="1" si="1"/>
        <v>0.15211765693572588</v>
      </c>
      <c r="G59">
        <f t="shared" ca="1" si="1"/>
        <v>-0.5549833066472416</v>
      </c>
      <c r="H59">
        <f t="shared" ca="1" si="1"/>
        <v>2.4010920583267863</v>
      </c>
      <c r="I59">
        <f ca="1"/>
        <v>0.15211765693572588</v>
      </c>
      <c r="J59">
        <f ca="1"/>
        <v>-0.54623113251650168</v>
      </c>
      <c r="K59">
        <f ca="1"/>
        <v>2.3546053462061747</v>
      </c>
      <c r="L59">
        <v>57</v>
      </c>
      <c r="M59">
        <f t="shared" ca="1" si="2"/>
        <v>48.569441408776264</v>
      </c>
      <c r="N59">
        <f t="shared" ca="1" si="3"/>
        <v>319.08426141355881</v>
      </c>
      <c r="O59">
        <f t="shared" ca="1" si="4"/>
        <v>245.69476339430375</v>
      </c>
      <c r="P59" s="4">
        <f t="shared" ca="1" si="5"/>
        <v>3.6965155316158731E-2</v>
      </c>
      <c r="Q59" s="4">
        <f t="shared" ca="1" si="6"/>
        <v>-1.5022346648647128E-4</v>
      </c>
      <c r="R59" s="4">
        <f t="shared" ca="1" si="7"/>
        <v>3.5216654892326484E-2</v>
      </c>
      <c r="S59" s="4" cm="1">
        <f t="array" aca="1" ref="S59" ca="1">_xlfn._xlws.SORT(SUMPRODUCT($V$2:$X$2,P59:R59))</f>
        <v>2.1594453675950975E-2</v>
      </c>
      <c r="T59" s="4">
        <f ca="1"/>
        <v>-1.3405101176084346E-2</v>
      </c>
    </row>
    <row r="60" spans="1:20" x14ac:dyDescent="0.25">
      <c r="A60" s="1">
        <v>45618</v>
      </c>
      <c r="B60" s="4">
        <f>IFERROR(BTCUSD[[#This Row],[Close]]/BTCUSD!B59-1,"")</f>
        <v>4.4587575801956714E-2</v>
      </c>
      <c r="C60" s="4">
        <f>IFERROR(XAUUSD[[#This Row],[Close]]/XAUUSD!B59-1, "")</f>
        <v>7.3200227147096619E-3</v>
      </c>
      <c r="D60" s="4">
        <f>IFERROR(AAPL_US[[#This Row],[Close]]/AAPL_US!B59-1,"")</f>
        <v>5.9096942642233863E-3</v>
      </c>
      <c r="E60" s="4">
        <f t="shared" si="0"/>
        <v>1.8077190105737894E-2</v>
      </c>
      <c r="F60">
        <f t="shared" ca="1" si="1"/>
        <v>-0.99245084269843842</v>
      </c>
      <c r="G60">
        <f t="shared" ca="1" si="1"/>
        <v>-1.257626308586665</v>
      </c>
      <c r="H60">
        <f t="shared" ca="1" si="1"/>
        <v>0.62131042799792247</v>
      </c>
      <c r="I60">
        <f ca="1"/>
        <v>-0.99245084269843842</v>
      </c>
      <c r="J60">
        <f ca="1"/>
        <v>-1.3079988501117441</v>
      </c>
      <c r="K60">
        <f ca="1"/>
        <v>0.33397804668228059</v>
      </c>
      <c r="L60">
        <v>58</v>
      </c>
      <c r="M60">
        <f t="shared" ca="1" si="2"/>
        <v>47.072119321358386</v>
      </c>
      <c r="N60">
        <f t="shared" ca="1" si="3"/>
        <v>316.49418655023362</v>
      </c>
      <c r="O60">
        <f t="shared" ca="1" si="4"/>
        <v>235.89043588160192</v>
      </c>
      <c r="P60" s="4">
        <f t="shared" ca="1" si="5"/>
        <v>-3.1313676260798042E-2</v>
      </c>
      <c r="Q60" s="4">
        <f t="shared" ca="1" si="6"/>
        <v>-8.1503367818592781E-3</v>
      </c>
      <c r="R60" s="4">
        <f t="shared" ca="1" si="7"/>
        <v>-4.0722523806473156E-2</v>
      </c>
      <c r="S60" s="4" cm="1">
        <f t="array" aca="1" ref="S60" ca="1">_xlfn._xlws.SORT(SUMPRODUCT($V$2:$X$2,P60:R60))</f>
        <v>-2.4870994732925068E-2</v>
      </c>
      <c r="T60" s="4">
        <f ca="1"/>
        <v>-1.3360668709520254E-2</v>
      </c>
    </row>
    <row r="61" spans="1:20" x14ac:dyDescent="0.25">
      <c r="A61" s="1">
        <v>45621</v>
      </c>
      <c r="B61" s="4">
        <f>IFERROR(BTCUSD[[#This Row],[Close]]/BTCUSD!B60-1,"")</f>
        <v>7.7468502069044654E-3</v>
      </c>
      <c r="C61" s="4">
        <f>IFERROR(XAUUSD[[#This Row],[Close]]/XAUUSD!B60-1, "")</f>
        <v>1.3591592952673759E-2</v>
      </c>
      <c r="D61" s="4">
        <f>IFERROR(AAPL_US[[#This Row],[Close]]/AAPL_US!B60-1,"")</f>
        <v>1.3047757579980779E-2</v>
      </c>
      <c r="E61" s="4">
        <f t="shared" si="0"/>
        <v>1.1675019517135076E-2</v>
      </c>
      <c r="F61">
        <f t="shared" ca="1" si="1"/>
        <v>1.173257631429941</v>
      </c>
      <c r="G61">
        <f t="shared" ca="1" si="1"/>
        <v>0.49403011429970367</v>
      </c>
      <c r="H61">
        <f t="shared" ca="1" si="1"/>
        <v>-1.1397297599953011</v>
      </c>
      <c r="I61">
        <f ca="1"/>
        <v>1.173257631429941</v>
      </c>
      <c r="J61">
        <f ca="1"/>
        <v>0.55494884085439677</v>
      </c>
      <c r="K61">
        <f ca="1"/>
        <v>-0.78146957479335688</v>
      </c>
      <c r="L61">
        <v>59</v>
      </c>
      <c r="M61">
        <f t="shared" ca="1" si="2"/>
        <v>49.968440977617419</v>
      </c>
      <c r="N61">
        <f t="shared" ca="1" si="3"/>
        <v>323.04436949697094</v>
      </c>
      <c r="O61">
        <f t="shared" ca="1" si="4"/>
        <v>230.66327605450078</v>
      </c>
      <c r="P61" s="4">
        <f t="shared" ca="1" si="5"/>
        <v>5.9710746417340956E-2</v>
      </c>
      <c r="Q61" s="4">
        <f t="shared" ca="1" si="6"/>
        <v>2.0484807166593139E-2</v>
      </c>
      <c r="R61" s="4">
        <f t="shared" ca="1" si="7"/>
        <v>-2.2408474831202667E-2</v>
      </c>
      <c r="S61" s="4" cm="1">
        <f t="array" aca="1" ref="S61" ca="1">_xlfn._xlws.SORT(SUMPRODUCT($V$2:$X$2,P61:R61))</f>
        <v>1.9384604342478743E-2</v>
      </c>
      <c r="T61" s="4">
        <f ca="1"/>
        <v>-1.3182360566968266E-2</v>
      </c>
    </row>
    <row r="62" spans="1:20" x14ac:dyDescent="0.25">
      <c r="A62" s="1">
        <v>45622</v>
      </c>
      <c r="B62" s="4">
        <f>IFERROR(BTCUSD[[#This Row],[Close]]/BTCUSD!B61-1,"")</f>
        <v>-4.8555493721116005E-2</v>
      </c>
      <c r="C62" s="4">
        <f>IFERROR(XAUUSD[[#This Row],[Close]]/XAUUSD!B61-1, "")</f>
        <v>-2.9830558583861411E-2</v>
      </c>
      <c r="D62" s="4">
        <f>IFERROR(AAPL_US[[#This Row],[Close]]/AAPL_US!B61-1,"")</f>
        <v>9.4061406450169915E-3</v>
      </c>
      <c r="E62" s="4">
        <f t="shared" si="0"/>
        <v>-2.3677029356374266E-2</v>
      </c>
      <c r="F62">
        <f t="shared" ca="1" si="1"/>
        <v>-0.2239837177414154</v>
      </c>
      <c r="G62">
        <f t="shared" ca="1" si="1"/>
        <v>2.2589016531182708</v>
      </c>
      <c r="H62">
        <f t="shared" ca="1" si="1"/>
        <v>-0.38333336284135661</v>
      </c>
      <c r="I62">
        <f ca="1"/>
        <v>-0.2239837177414154</v>
      </c>
      <c r="J62">
        <f ca="1"/>
        <v>2.2440261143004769</v>
      </c>
      <c r="K62">
        <f ca="1"/>
        <v>-0.43751571132779188</v>
      </c>
      <c r="L62">
        <v>60</v>
      </c>
      <c r="M62">
        <f t="shared" ca="1" si="2"/>
        <v>48.092684278078174</v>
      </c>
      <c r="N62">
        <f t="shared" ca="1" si="3"/>
        <v>329.10524550518602</v>
      </c>
      <c r="O62">
        <f t="shared" ca="1" si="4"/>
        <v>232.31119606795033</v>
      </c>
      <c r="P62" s="4">
        <f t="shared" ca="1" si="5"/>
        <v>-3.8261554168857903E-2</v>
      </c>
      <c r="Q62" s="4">
        <f t="shared" ca="1" si="6"/>
        <v>1.8587914109988113E-2</v>
      </c>
      <c r="R62" s="4">
        <f t="shared" ca="1" si="7"/>
        <v>7.1188675495114191E-3</v>
      </c>
      <c r="S62" s="4" cm="1">
        <f t="array" aca="1" ref="S62" ca="1">_xlfn._xlws.SORT(SUMPRODUCT($V$2:$X$2,P62:R62))</f>
        <v>-1.9076403418086998E-3</v>
      </c>
      <c r="T62" s="4">
        <f ca="1"/>
        <v>-1.2450654828003364E-2</v>
      </c>
    </row>
    <row r="63" spans="1:20" x14ac:dyDescent="0.25">
      <c r="A63" s="1">
        <v>45623</v>
      </c>
      <c r="B63" s="4">
        <f>IFERROR(BTCUSD[[#This Row],[Close]]/BTCUSD!B62-1,"")</f>
        <v>-2.7746165762810304E-2</v>
      </c>
      <c r="C63" s="4">
        <f>IFERROR(XAUUSD[[#This Row],[Close]]/XAUUSD!B62-1, "")</f>
        <v>3.0454474465093639E-3</v>
      </c>
      <c r="D63" s="4">
        <f>IFERROR(AAPL_US[[#This Row],[Close]]/AAPL_US!B62-1,"")</f>
        <v>-5.5365797565609665E-4</v>
      </c>
      <c r="E63" s="4">
        <f t="shared" si="0"/>
        <v>-7.2717681429361747E-3</v>
      </c>
      <c r="F63">
        <f t="shared" ca="1" si="1"/>
        <v>0.60225696143260365</v>
      </c>
      <c r="G63">
        <f t="shared" ca="1" si="1"/>
        <v>-0.57087531931633595</v>
      </c>
      <c r="H63">
        <f t="shared" ca="1" si="1"/>
        <v>2.0264138339699764</v>
      </c>
      <c r="I63">
        <f ca="1"/>
        <v>0.60225696143260365</v>
      </c>
      <c r="J63">
        <f ca="1"/>
        <v>-0.53846734075095448</v>
      </c>
      <c r="K63">
        <f ca="1"/>
        <v>2.1157604944186428</v>
      </c>
      <c r="L63">
        <v>61</v>
      </c>
      <c r="M63">
        <f t="shared" ca="1" si="2"/>
        <v>49.205665496844297</v>
      </c>
      <c r="N63">
        <f t="shared" ca="1" si="3"/>
        <v>319.31610152300055</v>
      </c>
      <c r="O63">
        <f t="shared" ca="1" si="4"/>
        <v>244.6666862104104</v>
      </c>
      <c r="P63" s="4">
        <f t="shared" ca="1" si="5"/>
        <v>2.2878697710221052E-2</v>
      </c>
      <c r="Q63" s="4">
        <f t="shared" ca="1" si="6"/>
        <v>-3.0196068743373331E-2</v>
      </c>
      <c r="R63" s="4">
        <f t="shared" ca="1" si="7"/>
        <v>5.1818984620117435E-2</v>
      </c>
      <c r="S63" s="4" cm="1">
        <f t="array" aca="1" ref="S63" ca="1">_xlfn._xlws.SORT(SUMPRODUCT($V$2:$X$2,P63:R63))</f>
        <v>1.0330877201752213E-2</v>
      </c>
      <c r="T63" s="4">
        <f ca="1"/>
        <v>-1.2366158357638841E-2</v>
      </c>
    </row>
    <row r="64" spans="1:20" x14ac:dyDescent="0.25">
      <c r="A64" s="1">
        <v>45625</v>
      </c>
      <c r="B64" s="4">
        <f>IFERROR(BTCUSD[[#This Row],[Close]]/BTCUSD!B63-1,"")</f>
        <v>4.7709713595677217E-2</v>
      </c>
      <c r="C64" s="4">
        <f>IFERROR(XAUUSD[[#This Row],[Close]]/XAUUSD!B63-1, "")</f>
        <v>1.0329538873434796E-3</v>
      </c>
      <c r="D64" s="4">
        <f>IFERROR(AAPL_US[[#This Row],[Close]]/AAPL_US!B63-1,"")</f>
        <v>1.0214256494170515E-2</v>
      </c>
      <c r="E64" s="4">
        <f t="shared" si="0"/>
        <v>1.7790372581891711E-2</v>
      </c>
      <c r="F64">
        <f t="shared" ca="1" si="1"/>
        <v>-0.64905963115280596</v>
      </c>
      <c r="G64">
        <f t="shared" ca="1" si="1"/>
        <v>1.9368834894395974</v>
      </c>
      <c r="H64">
        <f t="shared" ca="1" si="1"/>
        <v>1.108032451145468E-2</v>
      </c>
      <c r="I64">
        <f ca="1"/>
        <v>-0.64905963115280596</v>
      </c>
      <c r="J64">
        <f ca="1"/>
        <v>1.900134127552271</v>
      </c>
      <c r="K64">
        <f ca="1"/>
        <v>-0.17171149314169068</v>
      </c>
      <c r="L64">
        <v>62</v>
      </c>
      <c r="M64">
        <f t="shared" ca="1" si="2"/>
        <v>47.548953705827195</v>
      </c>
      <c r="N64">
        <f t="shared" ca="1" si="3"/>
        <v>327.97802394830489</v>
      </c>
      <c r="O64">
        <f t="shared" ca="1" si="4"/>
        <v>233.63857278179469</v>
      </c>
      <c r="P64" s="4">
        <f t="shared" ca="1" si="5"/>
        <v>-3.4248984577864884E-2</v>
      </c>
      <c r="Q64" s="4">
        <f t="shared" ca="1" si="6"/>
        <v>2.6765079962931388E-2</v>
      </c>
      <c r="R64" s="4">
        <f t="shared" ca="1" si="7"/>
        <v>-4.6121459292991454E-2</v>
      </c>
      <c r="S64" s="4" cm="1">
        <f t="array" aca="1" ref="S64" ca="1">_xlfn._xlws.SORT(SUMPRODUCT($V$2:$X$2,P64:R64))</f>
        <v>-1.3405101176084346E-2</v>
      </c>
      <c r="T64" s="4">
        <f ca="1"/>
        <v>-1.1955572093626686E-2</v>
      </c>
    </row>
    <row r="65" spans="1:20" x14ac:dyDescent="0.25">
      <c r="A65" s="1">
        <v>45628</v>
      </c>
      <c r="B65" s="4">
        <f>IFERROR(BTCUSD[[#This Row],[Close]]/BTCUSD!B64-1,"")</f>
        <v>-5.0118326268432378E-3</v>
      </c>
      <c r="C65" s="4">
        <f>IFERROR(XAUUSD[[#This Row],[Close]]/XAUUSD!B64-1, "")</f>
        <v>6.2216776146684083E-4</v>
      </c>
      <c r="D65" s="4">
        <f>IFERROR(AAPL_US[[#This Row],[Close]]/AAPL_US!B64-1,"")</f>
        <v>9.5246531600505779E-3</v>
      </c>
      <c r="E65" s="4">
        <f t="shared" si="0"/>
        <v>1.6027132645489383E-3</v>
      </c>
      <c r="F65">
        <f t="shared" ca="1" si="1"/>
        <v>-1.4534454020735863</v>
      </c>
      <c r="G65">
        <f t="shared" ca="1" si="1"/>
        <v>-1.4134629415923803</v>
      </c>
      <c r="H65">
        <f t="shared" ca="1" si="1"/>
        <v>-0.10604974354407595</v>
      </c>
      <c r="I65">
        <f ca="1"/>
        <v>-1.4534454020735863</v>
      </c>
      <c r="J65">
        <f ca="1"/>
        <v>-1.4878243679707035</v>
      </c>
      <c r="K65">
        <f ca="1"/>
        <v>-0.4904377693753238</v>
      </c>
      <c r="L65">
        <v>63</v>
      </c>
      <c r="M65">
        <f t="shared" ca="1" si="2"/>
        <v>46.516183828889027</v>
      </c>
      <c r="N65">
        <f t="shared" ca="1" si="3"/>
        <v>316.12731539124752</v>
      </c>
      <c r="O65">
        <f t="shared" ca="1" si="4"/>
        <v>232.17387480361455</v>
      </c>
      <c r="P65" s="4">
        <f t="shared" ca="1" si="5"/>
        <v>-2.1959493293137202E-2</v>
      </c>
      <c r="Q65" s="4">
        <f t="shared" ca="1" si="6"/>
        <v>-3.6801576728393688E-2</v>
      </c>
      <c r="R65" s="4">
        <f t="shared" ca="1" si="7"/>
        <v>-6.2888092109284251E-3</v>
      </c>
      <c r="S65" s="4" cm="1">
        <f t="array" aca="1" ref="S65" ca="1">_xlfn._xlws.SORT(SUMPRODUCT($V$2:$X$2,P65:R65))</f>
        <v>-2.3195121442577165E-2</v>
      </c>
      <c r="T65" s="4">
        <f ca="1"/>
        <v>-1.1826628538345596E-2</v>
      </c>
    </row>
    <row r="66" spans="1:20" x14ac:dyDescent="0.25">
      <c r="A66" s="1">
        <v>45629</v>
      </c>
      <c r="B66" s="4">
        <f>IFERROR(BTCUSD[[#This Row],[Close]]/BTCUSD!B65-1,"")</f>
        <v>1.8014504859870328E-2</v>
      </c>
      <c r="C66" s="4">
        <f>IFERROR(XAUUSD[[#This Row],[Close]]/XAUUSD!B65-1, "")</f>
        <v>4.8794636002251757E-3</v>
      </c>
      <c r="D66" s="4">
        <f>IFERROR(AAPL_US[[#This Row],[Close]]/AAPL_US!B65-1,"")</f>
        <v>1.2773318513999543E-2</v>
      </c>
      <c r="E66" s="4">
        <f t="shared" si="0"/>
        <v>1.1188132452251032E-2</v>
      </c>
      <c r="F66">
        <f t="shared" ca="1" si="1"/>
        <v>-1.9490356455786155</v>
      </c>
      <c r="G66">
        <f t="shared" ca="1" si="1"/>
        <v>-0.16539519444333425</v>
      </c>
      <c r="H66">
        <f t="shared" ca="1" si="1"/>
        <v>-0.59178579051109026</v>
      </c>
      <c r="I66">
        <f ca="1"/>
        <v>-1.9490356455786155</v>
      </c>
      <c r="J66">
        <f ca="1"/>
        <v>-0.26749824833815261</v>
      </c>
      <c r="K66">
        <f ca="1"/>
        <v>-1.0965016067559326</v>
      </c>
      <c r="L66">
        <v>64</v>
      </c>
      <c r="M66">
        <f t="shared" ca="1" si="2"/>
        <v>45.893886235250271</v>
      </c>
      <c r="N66">
        <f t="shared" ca="1" si="3"/>
        <v>320.41561750446647</v>
      </c>
      <c r="O66">
        <f t="shared" ca="1" si="4"/>
        <v>229.3809559676219</v>
      </c>
      <c r="P66" s="4">
        <f t="shared" ca="1" si="5"/>
        <v>-1.3468380666793338E-2</v>
      </c>
      <c r="Q66" s="4">
        <f t="shared" ca="1" si="6"/>
        <v>1.3473928524475945E-2</v>
      </c>
      <c r="R66" s="4">
        <f t="shared" ca="1" si="7"/>
        <v>-1.2102366778446233E-2</v>
      </c>
      <c r="S66" s="4" cm="1">
        <f t="array" aca="1" ref="S66" ca="1">_xlfn._xlws.SORT(SUMPRODUCT($V$2:$X$2,P66:R66))</f>
        <v>-2.281652823781493E-3</v>
      </c>
      <c r="T66" s="4">
        <f ca="1"/>
        <v>-1.1389953417394832E-2</v>
      </c>
    </row>
    <row r="67" spans="1:20" x14ac:dyDescent="0.25">
      <c r="A67" s="1">
        <v>45630</v>
      </c>
      <c r="B67" s="4">
        <f>IFERROR(BTCUSD[[#This Row],[Close]]/BTCUSD!B66-1,"")</f>
        <v>-2.0207694472229698E-2</v>
      </c>
      <c r="C67" s="4">
        <f>IFERROR(XAUUSD[[#This Row],[Close]]/XAUUSD!B66-1, "")</f>
        <v>-4.2992618248565151E-3</v>
      </c>
      <c r="D67" s="4">
        <f>IFERROR(AAPL_US[[#This Row],[Close]]/AAPL_US!B66-1,"")</f>
        <v>1.4811208660638897E-3</v>
      </c>
      <c r="E67" s="4">
        <f t="shared" si="0"/>
        <v>-7.3376768117923482E-3</v>
      </c>
      <c r="F67">
        <f t="shared" ca="1" si="1"/>
        <v>0.70584499459820282</v>
      </c>
      <c r="G67">
        <f t="shared" ca="1" si="1"/>
        <v>0.26525062925623388</v>
      </c>
      <c r="H67">
        <f t="shared" ca="1" si="1"/>
        <v>1.3513877992261942</v>
      </c>
      <c r="I67">
        <f ca="1"/>
        <v>0.70584499459820282</v>
      </c>
      <c r="J67">
        <f ca="1"/>
        <v>0.3019441066028189</v>
      </c>
      <c r="K67">
        <f ca="1"/>
        <v>1.4910317859070394</v>
      </c>
      <c r="L67">
        <v>65</v>
      </c>
      <c r="M67">
        <f t="shared" ca="1" si="2"/>
        <v>49.377442029139658</v>
      </c>
      <c r="N67">
        <f t="shared" ca="1" si="3"/>
        <v>322.46411821868094</v>
      </c>
      <c r="O67">
        <f t="shared" ca="1" si="4"/>
        <v>241.74810067615485</v>
      </c>
      <c r="P67" s="4">
        <f t="shared" ca="1" si="5"/>
        <v>7.3161770110432081E-2</v>
      </c>
      <c r="Q67" s="4">
        <f t="shared" ca="1" si="6"/>
        <v>6.3729109303938807E-3</v>
      </c>
      <c r="R67" s="4">
        <f t="shared" ca="1" si="7"/>
        <v>5.2512093197518477E-2</v>
      </c>
      <c r="S67" s="4" cm="1">
        <f t="array" aca="1" ref="S67" ca="1">_xlfn._xlws.SORT(SUMPRODUCT($V$2:$X$2,P67:R67))</f>
        <v>4.0251323364542721E-2</v>
      </c>
      <c r="T67" s="4">
        <f ca="1"/>
        <v>-1.1384689260856748E-2</v>
      </c>
    </row>
    <row r="68" spans="1:20" x14ac:dyDescent="0.25">
      <c r="A68" s="1">
        <v>45631</v>
      </c>
      <c r="B68" s="4">
        <f>IFERROR(BTCUSD[[#This Row],[Close]]/BTCUSD!B67-1,"")</f>
        <v>7.8076768676216268E-3</v>
      </c>
      <c r="C68" s="4">
        <f>IFERROR(XAUUSD[[#This Row],[Close]]/XAUUSD!B67-1, "")</f>
        <v>1.7449394860291623E-3</v>
      </c>
      <c r="D68" s="4">
        <f>IFERROR(AAPL_US[[#This Row],[Close]]/AAPL_US!B67-1,"")</f>
        <v>1.2358749788865531E-4</v>
      </c>
      <c r="E68" s="4">
        <f t="shared" ref="E68:E131" si="8">SUMPRODUCT(B68:D68,$V$2:$X$2)</f>
        <v>3.0773551040647494E-3</v>
      </c>
      <c r="F68">
        <f t="shared" ref="F68:H131" ca="1" si="9">_xlfn.NORM.S.INV(RAND())</f>
        <v>0.60123891541240659</v>
      </c>
      <c r="G68">
        <f t="shared" ca="1" si="9"/>
        <v>1.1120350672957353</v>
      </c>
      <c r="H68">
        <f t="shared" ca="1" si="9"/>
        <v>-0.91148855199588885</v>
      </c>
      <c r="I68">
        <f ca="1"/>
        <v>0.60123891541240659</v>
      </c>
      <c r="J68">
        <f ca="1"/>
        <v>1.1420684247565391</v>
      </c>
      <c r="K68">
        <f ca="1"/>
        <v>-0.71867655500567873</v>
      </c>
      <c r="L68">
        <v>66</v>
      </c>
      <c r="M68">
        <f t="shared" ref="M68:M131" ca="1" si="10">$V$18*EXP(($V$16-(($V$17)^2/2))*L68/249+$V$17*I68)</f>
        <v>49.24345162479878</v>
      </c>
      <c r="N68">
        <f t="shared" ref="N68:N131" ca="1" si="11">$W$18*EXP(($W$16-(($W$17)^2/2))*L68/249+$W$17*J68)</f>
        <v>325.48548514760279</v>
      </c>
      <c r="O68">
        <f t="shared" ref="O68:O131" ca="1" si="12">$X$18*EXP(($X$16-(($X$17)^2/2))*L68/249+$X$17*K68)</f>
        <v>231.2150365180714</v>
      </c>
      <c r="P68" s="4">
        <f t="shared" ca="1" si="5"/>
        <v>-2.7172839714005685E-3</v>
      </c>
      <c r="Q68" s="4">
        <f t="shared" ca="1" si="6"/>
        <v>9.3259994654647602E-3</v>
      </c>
      <c r="R68" s="4">
        <f t="shared" ca="1" si="7"/>
        <v>-4.4548106214328621E-2</v>
      </c>
      <c r="S68" s="4" cm="1">
        <f t="array" aca="1" ref="S68" ca="1">_xlfn._xlws.SORT(SUMPRODUCT($V$2:$X$2,P68:R68))</f>
        <v>-1.0449217269532851E-2</v>
      </c>
      <c r="T68" s="4">
        <f ca="1"/>
        <v>-1.0893192210676519E-2</v>
      </c>
    </row>
    <row r="69" spans="1:20" x14ac:dyDescent="0.25">
      <c r="A69" s="1">
        <v>45632</v>
      </c>
      <c r="B69" s="4">
        <f>IFERROR(BTCUSD[[#This Row],[Close]]/BTCUSD!B68-1,"")</f>
        <v>2.2484425538995989E-2</v>
      </c>
      <c r="C69" s="4">
        <f>IFERROR(XAUUSD[[#This Row],[Close]]/XAUUSD!B68-1, "")</f>
        <v>2.4322294995773319E-3</v>
      </c>
      <c r="D69" s="4">
        <f>IFERROR(AAPL_US[[#This Row],[Close]]/AAPL_US!B68-1,"")</f>
        <v>-8.2381483937665756E-4</v>
      </c>
      <c r="E69" s="4">
        <f t="shared" si="8"/>
        <v>7.4710750097167324E-3</v>
      </c>
      <c r="F69">
        <f t="shared" ca="1" si="9"/>
        <v>0.74752584232647501</v>
      </c>
      <c r="G69">
        <f t="shared" ca="1" si="9"/>
        <v>0.40502123317201244</v>
      </c>
      <c r="H69">
        <f t="shared" ca="1" si="9"/>
        <v>-0.22458965469976561</v>
      </c>
      <c r="I69">
        <f ca="1"/>
        <v>0.74752584232647501</v>
      </c>
      <c r="J69">
        <f ca="1"/>
        <v>0.44371032062731885</v>
      </c>
      <c r="K69">
        <f ca="1"/>
        <v>-1.5356890084726849E-2</v>
      </c>
      <c r="L69">
        <v>67</v>
      </c>
      <c r="M69">
        <f t="shared" ca="1" si="10"/>
        <v>49.44980177631443</v>
      </c>
      <c r="N69">
        <f t="shared" ca="1" si="11"/>
        <v>323.06686628746706</v>
      </c>
      <c r="O69">
        <f t="shared" ca="1" si="12"/>
        <v>234.56621343776879</v>
      </c>
      <c r="P69" s="4">
        <f t="shared" ref="P69:P132" ca="1" si="13">LN(M69/M68)</f>
        <v>4.1816526478711952E-3</v>
      </c>
      <c r="Q69" s="4">
        <f t="shared" ref="Q69:Q132" ca="1" si="14">LN(N69/N68)</f>
        <v>-7.4585500062750399E-3</v>
      </c>
      <c r="R69" s="4">
        <f t="shared" ref="R69:R132" ca="1" si="15">LN(O69/O68)</f>
        <v>1.4389736579715394E-2</v>
      </c>
      <c r="S69" s="4" cm="1">
        <f t="array" aca="1" ref="S69" ca="1">_xlfn._xlws.SORT(SUMPRODUCT($V$2:$X$2,P69:R69))</f>
        <v>2.5879967657659606E-3</v>
      </c>
      <c r="T69" s="4">
        <f ca="1"/>
        <v>-1.0866776202915571E-2</v>
      </c>
    </row>
    <row r="70" spans="1:20" x14ac:dyDescent="0.25">
      <c r="A70" s="1">
        <v>45635</v>
      </c>
      <c r="B70" s="4">
        <f>IFERROR(BTCUSD[[#This Row],[Close]]/BTCUSD!B69-1,"")</f>
        <v>-1.6020278112027997E-2</v>
      </c>
      <c r="C70" s="4">
        <f>IFERROR(XAUUSD[[#This Row],[Close]]/XAUUSD!B69-1, "")</f>
        <v>-6.8337172818331293E-3</v>
      </c>
      <c r="D70" s="4">
        <f>IFERROR(AAPL_US[[#This Row],[Close]]/AAPL_US!B69-1,"")</f>
        <v>1.6102369183709664E-2</v>
      </c>
      <c r="E70" s="4">
        <f t="shared" si="8"/>
        <v>-2.7088595912287527E-3</v>
      </c>
      <c r="F70">
        <f t="shared" ca="1" si="9"/>
        <v>1.7164493515342649</v>
      </c>
      <c r="G70">
        <f t="shared" ca="1" si="9"/>
        <v>1.4148590856487959</v>
      </c>
      <c r="H70">
        <f t="shared" ca="1" si="9"/>
        <v>-0.33157897686026966</v>
      </c>
      <c r="I70">
        <f ca="1"/>
        <v>1.7164493515342649</v>
      </c>
      <c r="J70">
        <f ca="1"/>
        <v>1.5030272120525829</v>
      </c>
      <c r="K70">
        <f ca="1"/>
        <v>0.14029551288469866</v>
      </c>
      <c r="L70">
        <v>68</v>
      </c>
      <c r="M70">
        <f t="shared" ca="1" si="10"/>
        <v>50.793082387555273</v>
      </c>
      <c r="N70">
        <f t="shared" ca="1" si="11"/>
        <v>326.87461818929745</v>
      </c>
      <c r="O70">
        <f t="shared" ca="1" si="12"/>
        <v>235.3436922978207</v>
      </c>
      <c r="P70" s="4">
        <f t="shared" ca="1" si="13"/>
        <v>2.6802122345937669E-2</v>
      </c>
      <c r="Q70" s="4">
        <f t="shared" ca="1" si="14"/>
        <v>1.171734858757861E-2</v>
      </c>
      <c r="R70" s="4">
        <f t="shared" ca="1" si="15"/>
        <v>3.309058013047842E-3</v>
      </c>
      <c r="S70" s="4" cm="1">
        <f t="array" aca="1" ref="S70" ca="1">_xlfn._xlws.SORT(SUMPRODUCT($V$2:$X$2,P70:R70))</f>
        <v>1.3720293542727097E-2</v>
      </c>
      <c r="T70" s="4">
        <f ca="1"/>
        <v>-1.0785764132037518E-2</v>
      </c>
    </row>
    <row r="71" spans="1:20" x14ac:dyDescent="0.25">
      <c r="A71" s="1">
        <v>45636</v>
      </c>
      <c r="B71" s="4">
        <f>IFERROR(BTCUSD[[#This Row],[Close]]/BTCUSD!B70-1,"")</f>
        <v>4.9402560940438045E-2</v>
      </c>
      <c r="C71" s="4">
        <f>IFERROR(XAUUSD[[#This Row],[Close]]/XAUUSD!B70-1, "")</f>
        <v>0</v>
      </c>
      <c r="D71" s="4">
        <f>IFERROR(AAPL_US[[#This Row],[Close]]/AAPL_US!B70-1,"")</f>
        <v>4.1342264452548516E-3</v>
      </c>
      <c r="E71" s="4">
        <f t="shared" si="8"/>
        <v>1.6061036215707869E-2</v>
      </c>
      <c r="F71">
        <f t="shared" ca="1" si="9"/>
        <v>0.25315869567618904</v>
      </c>
      <c r="G71">
        <f t="shared" ca="1" si="9"/>
        <v>-0.60097993016884355</v>
      </c>
      <c r="H71">
        <f t="shared" ca="1" si="9"/>
        <v>-0.5354740268672854</v>
      </c>
      <c r="I71">
        <f ca="1"/>
        <v>0.25315869567618904</v>
      </c>
      <c r="J71">
        <f ca="1"/>
        <v>-0.58685930742215042</v>
      </c>
      <c r="K71">
        <f ca="1"/>
        <v>-0.44490005407657851</v>
      </c>
      <c r="L71">
        <v>69</v>
      </c>
      <c r="M71">
        <f t="shared" ca="1" si="10"/>
        <v>48.797663139712135</v>
      </c>
      <c r="N71">
        <f t="shared" ca="1" si="11"/>
        <v>319.55736613976239</v>
      </c>
      <c r="O71">
        <f t="shared" ca="1" si="12"/>
        <v>232.61083396098709</v>
      </c>
      <c r="P71" s="4">
        <f t="shared" ca="1" si="13"/>
        <v>-4.0077746607466942E-2</v>
      </c>
      <c r="Q71" s="4">
        <f t="shared" ca="1" si="14"/>
        <v>-2.2639859321489493E-2</v>
      </c>
      <c r="R71" s="4">
        <f t="shared" ca="1" si="15"/>
        <v>-1.1680149470924415E-2</v>
      </c>
      <c r="S71" s="4" cm="1">
        <f t="array" aca="1" ref="S71" ca="1">_xlfn._xlws.SORT(SUMPRODUCT($V$2:$X$2,P71:R71))</f>
        <v>-2.4583312552113202E-2</v>
      </c>
      <c r="T71" s="4">
        <f ca="1"/>
        <v>-1.0654063101768425E-2</v>
      </c>
    </row>
    <row r="72" spans="1:20" x14ac:dyDescent="0.25">
      <c r="A72" s="1">
        <v>45637</v>
      </c>
      <c r="B72" s="4">
        <f>IFERROR(BTCUSD[[#This Row],[Close]]/BTCUSD!B71-1,"")</f>
        <v>-4.4561994542785976E-2</v>
      </c>
      <c r="C72" s="4">
        <f>IFERROR(XAUUSD[[#This Row],[Close]]/XAUUSD!B71-1, "")</f>
        <v>1.0794134465051952E-2</v>
      </c>
      <c r="D72" s="4">
        <f>IFERROR(AAPL_US[[#This Row],[Close]]/AAPL_US!B71-1,"")</f>
        <v>-5.1677185270183612E-3</v>
      </c>
      <c r="E72" s="4">
        <f t="shared" si="8"/>
        <v>-1.060126013492052E-2</v>
      </c>
      <c r="F72">
        <f t="shared" ca="1" si="9"/>
        <v>-1.8227405247545214</v>
      </c>
      <c r="G72">
        <f t="shared" ca="1" si="9"/>
        <v>-0.33558862846542847</v>
      </c>
      <c r="H72">
        <f t="shared" ca="1" si="9"/>
        <v>0.32708837794197587</v>
      </c>
      <c r="I72">
        <f ca="1"/>
        <v>-1.8227405247545214</v>
      </c>
      <c r="J72">
        <f ca="1"/>
        <v>-0.43082600662549553</v>
      </c>
      <c r="K72">
        <f ca="1"/>
        <v>-0.1771431360106519</v>
      </c>
      <c r="L72">
        <v>70</v>
      </c>
      <c r="M72">
        <f t="shared" ca="1" si="10"/>
        <v>46.097534154690528</v>
      </c>
      <c r="N72">
        <f t="shared" ca="1" si="11"/>
        <v>320.15315943322014</v>
      </c>
      <c r="O72">
        <f t="shared" ca="1" si="12"/>
        <v>233.91177852140697</v>
      </c>
      <c r="P72" s="4">
        <f t="shared" ca="1" si="13"/>
        <v>-5.692296571145232E-2</v>
      </c>
      <c r="Q72" s="4">
        <f t="shared" ca="1" si="14"/>
        <v>1.8626970853413106E-3</v>
      </c>
      <c r="R72" s="4">
        <f t="shared" ca="1" si="15"/>
        <v>5.5772127558198258E-3</v>
      </c>
      <c r="S72" s="4" cm="1">
        <f t="array" aca="1" ref="S72" ca="1">_xlfn._xlws.SORT(SUMPRODUCT($V$2:$X$2,P72:R72))</f>
        <v>-1.4658647052553223E-2</v>
      </c>
      <c r="T72" s="4">
        <f ca="1"/>
        <v>-1.0627060596148097E-2</v>
      </c>
    </row>
    <row r="73" spans="1:20" x14ac:dyDescent="0.25">
      <c r="A73" s="1">
        <v>45638</v>
      </c>
      <c r="B73" s="4">
        <f>IFERROR(BTCUSD[[#This Row],[Close]]/BTCUSD!B72-1,"")</f>
        <v>-9.7945010578059932E-4</v>
      </c>
      <c r="C73" s="4">
        <f>IFERROR(XAUUSD[[#This Row],[Close]]/XAUUSD!B72-1, "")</f>
        <v>1.2610909282268379E-2</v>
      </c>
      <c r="D73" s="4">
        <f>IFERROR(AAPL_US[[#This Row],[Close]]/AAPL_US!B72-1,"")</f>
        <v>5.9662333126200284E-3</v>
      </c>
      <c r="E73" s="4">
        <f t="shared" si="8"/>
        <v>6.5403986749591808E-3</v>
      </c>
      <c r="F73">
        <f t="shared" ca="1" si="9"/>
        <v>0.19975869819526559</v>
      </c>
      <c r="G73">
        <f t="shared" ca="1" si="9"/>
        <v>-9.854415565799958E-2</v>
      </c>
      <c r="H73">
        <f t="shared" ca="1" si="9"/>
        <v>2.172245681602043</v>
      </c>
      <c r="I73">
        <f ca="1"/>
        <v>0.19975869819526559</v>
      </c>
      <c r="J73">
        <f ca="1"/>
        <v>-8.7920208548147444E-2</v>
      </c>
      <c r="K73">
        <f ca="1"/>
        <v>2.1455958218485573</v>
      </c>
      <c r="L73">
        <v>71</v>
      </c>
      <c r="M73">
        <f t="shared" ca="1" si="10"/>
        <v>48.741572271793508</v>
      </c>
      <c r="N73">
        <f t="shared" ca="1" si="11"/>
        <v>321.40465762278677</v>
      </c>
      <c r="O73">
        <f t="shared" ca="1" si="12"/>
        <v>245.20599884332097</v>
      </c>
      <c r="P73" s="4">
        <f t="shared" ca="1" si="13"/>
        <v>5.577284650321896E-2</v>
      </c>
      <c r="Q73" s="4">
        <f t="shared" ca="1" si="14"/>
        <v>3.9014403495385153E-3</v>
      </c>
      <c r="R73" s="4">
        <f t="shared" ca="1" si="15"/>
        <v>4.7154639462110411E-2</v>
      </c>
      <c r="S73" s="4" cm="1">
        <f t="array" aca="1" ref="S73" ca="1">_xlfn._xlws.SORT(SUMPRODUCT($V$2:$X$2,P73:R73))</f>
        <v>3.2438821929414219E-2</v>
      </c>
      <c r="T73" s="4">
        <f ca="1"/>
        <v>-1.0522205849934631E-2</v>
      </c>
    </row>
    <row r="74" spans="1:20" x14ac:dyDescent="0.25">
      <c r="A74" s="1">
        <v>45639</v>
      </c>
      <c r="B74" s="4">
        <f>IFERROR(BTCUSD[[#This Row],[Close]]/BTCUSD!B73-1,"")</f>
        <v>4.4931691197566126E-2</v>
      </c>
      <c r="C74" s="4">
        <f>IFERROR(XAUUSD[[#This Row],[Close]]/XAUUSD!B73-1, "")</f>
        <v>8.9775403729475123E-3</v>
      </c>
      <c r="D74" s="4">
        <f>IFERROR(AAPL_US[[#This Row],[Close]]/AAPL_US!B73-1,"")</f>
        <v>6.8231000290697175E-4</v>
      </c>
      <c r="E74" s="4">
        <f t="shared" si="8"/>
        <v>1.7275216509320936E-2</v>
      </c>
      <c r="F74">
        <f t="shared" ca="1" si="9"/>
        <v>0.46342323852072204</v>
      </c>
      <c r="G74">
        <f t="shared" ca="1" si="9"/>
        <v>0.14716802906070428</v>
      </c>
      <c r="H74">
        <f t="shared" ca="1" si="9"/>
        <v>0.44685636330842465</v>
      </c>
      <c r="I74">
        <f ca="1"/>
        <v>0.46342323852072204</v>
      </c>
      <c r="J74">
        <f ca="1"/>
        <v>0.17129638430356303</v>
      </c>
      <c r="K74">
        <f ca="1"/>
        <v>0.55506472659947237</v>
      </c>
      <c r="L74">
        <v>72</v>
      </c>
      <c r="M74">
        <f t="shared" ca="1" si="10"/>
        <v>49.104051785664169</v>
      </c>
      <c r="N74">
        <f t="shared" ca="1" si="11"/>
        <v>322.36658217881097</v>
      </c>
      <c r="O74">
        <f t="shared" ca="1" si="12"/>
        <v>237.4787313024365</v>
      </c>
      <c r="P74" s="4">
        <f t="shared" ca="1" si="13"/>
        <v>7.4092464657883172E-3</v>
      </c>
      <c r="Q74" s="4">
        <f t="shared" ca="1" si="14"/>
        <v>2.9884071000096124E-3</v>
      </c>
      <c r="R74" s="4">
        <f t="shared" ca="1" si="15"/>
        <v>-3.2020601812211537E-2</v>
      </c>
      <c r="S74" s="4" cm="1">
        <f t="array" aca="1" ref="S74" ca="1">_xlfn._xlws.SORT(SUMPRODUCT($V$2:$X$2,P74:R74))</f>
        <v>-6.1880437639231199E-3</v>
      </c>
      <c r="T74" s="4">
        <f ca="1"/>
        <v>-1.0485771902464068E-2</v>
      </c>
    </row>
    <row r="75" spans="1:20" x14ac:dyDescent="0.25">
      <c r="A75" s="1">
        <v>45642</v>
      </c>
      <c r="B75" s="4">
        <f>IFERROR(BTCUSD[[#This Row],[Close]]/BTCUSD!B74-1,"")</f>
        <v>-7.7529332753920599E-3</v>
      </c>
      <c r="C75" s="4">
        <f>IFERROR(XAUUSD[[#This Row],[Close]]/XAUUSD!B74-1, "")</f>
        <v>-1.3709793129835668E-2</v>
      </c>
      <c r="D75" s="4">
        <f>IFERROR(AAPL_US[[#This Row],[Close]]/AAPL_US!B74-1,"")</f>
        <v>1.1728537019329632E-2</v>
      </c>
      <c r="E75" s="4">
        <f t="shared" si="8"/>
        <v>-4.2912361287529956E-3</v>
      </c>
      <c r="F75">
        <f t="shared" ca="1" si="9"/>
        <v>-0.14049619204826896</v>
      </c>
      <c r="G75">
        <f t="shared" ca="1" si="9"/>
        <v>-0.31738964115439955</v>
      </c>
      <c r="H75">
        <f t="shared" ca="1" si="9"/>
        <v>0.5796146608359366</v>
      </c>
      <c r="I75">
        <f ca="1"/>
        <v>-0.14049619204826896</v>
      </c>
      <c r="J75">
        <f ca="1"/>
        <v>-0.32432841912675547</v>
      </c>
      <c r="K75">
        <f ca="1"/>
        <v>0.52108118662069502</v>
      </c>
      <c r="L75">
        <v>73</v>
      </c>
      <c r="M75">
        <f t="shared" ca="1" si="10"/>
        <v>48.303034623585752</v>
      </c>
      <c r="N75">
        <f t="shared" ca="1" si="11"/>
        <v>320.67962877739058</v>
      </c>
      <c r="O75">
        <f t="shared" ca="1" si="12"/>
        <v>237.35343462537111</v>
      </c>
      <c r="P75" s="4">
        <f t="shared" ca="1" si="13"/>
        <v>-1.6447165158195342E-2</v>
      </c>
      <c r="Q75" s="4">
        <f t="shared" ca="1" si="14"/>
        <v>-5.2467684052211272E-3</v>
      </c>
      <c r="R75" s="4">
        <f t="shared" ca="1" si="15"/>
        <v>-5.2775144130651327E-4</v>
      </c>
      <c r="S75" s="4" cm="1">
        <f t="array" aca="1" ref="S75" ca="1">_xlfn._xlws.SORT(SUMPRODUCT($V$2:$X$2,P75:R75))</f>
        <v>-7.1911823419390066E-3</v>
      </c>
      <c r="T75" s="4">
        <f ca="1"/>
        <v>-1.0449217269532851E-2</v>
      </c>
    </row>
    <row r="76" spans="1:20" x14ac:dyDescent="0.25">
      <c r="A76" s="1">
        <v>45643</v>
      </c>
      <c r="B76" s="4">
        <f>IFERROR(BTCUSD[[#This Row],[Close]]/BTCUSD!B75-1,"")</f>
        <v>1.158589387560105E-2</v>
      </c>
      <c r="C76" s="4">
        <f>IFERROR(XAUUSD[[#This Row],[Close]]/XAUUSD!B75-1, "")</f>
        <v>-1.2363546840292172E-2</v>
      </c>
      <c r="D76" s="4">
        <f>IFERROR(AAPL_US[[#This Row],[Close]]/AAPL_US!B75-1,"")</f>
        <v>9.7222886857761814E-3</v>
      </c>
      <c r="E76" s="4">
        <f t="shared" si="8"/>
        <v>1.4470360322963003E-3</v>
      </c>
      <c r="F76">
        <f t="shared" ca="1" si="9"/>
        <v>-0.62009744181381476</v>
      </c>
      <c r="G76">
        <f t="shared" ca="1" si="9"/>
        <v>0.75226917537565674</v>
      </c>
      <c r="H76">
        <f t="shared" ca="1" si="9"/>
        <v>3.3621406028740163E-2</v>
      </c>
      <c r="I76">
        <f ca="1"/>
        <v>-0.62009744181381476</v>
      </c>
      <c r="J76">
        <f ca="1"/>
        <v>0.71867432009842103</v>
      </c>
      <c r="K76">
        <f ca="1"/>
        <v>-0.1380431608713584</v>
      </c>
      <c r="L76">
        <v>74</v>
      </c>
      <c r="M76">
        <f t="shared" ca="1" si="10"/>
        <v>47.677789685397478</v>
      </c>
      <c r="N76">
        <f t="shared" ca="1" si="11"/>
        <v>324.40150055594955</v>
      </c>
      <c r="O76">
        <f t="shared" ca="1" si="12"/>
        <v>234.24659892035154</v>
      </c>
      <c r="P76" s="4">
        <f t="shared" ca="1" si="13"/>
        <v>-1.3028722917343328E-2</v>
      </c>
      <c r="Q76" s="4">
        <f t="shared" ca="1" si="14"/>
        <v>1.1539364302073434E-2</v>
      </c>
      <c r="R76" s="4">
        <f t="shared" ca="1" si="15"/>
        <v>-1.317591361605179E-2</v>
      </c>
      <c r="S76" s="4" cm="1">
        <f t="array" aca="1" ref="S76" ca="1">_xlfn._xlws.SORT(SUMPRODUCT($V$2:$X$2,P76:R76))</f>
        <v>-3.2456452391891608E-3</v>
      </c>
      <c r="T76" s="4">
        <f ca="1"/>
        <v>-1.0435191871254591E-2</v>
      </c>
    </row>
    <row r="77" spans="1:20" x14ac:dyDescent="0.25">
      <c r="A77" s="1">
        <v>45644</v>
      </c>
      <c r="B77" s="4">
        <f>IFERROR(BTCUSD[[#This Row],[Close]]/BTCUSD!B76-1,"")</f>
        <v>4.1453887101376541E-2</v>
      </c>
      <c r="C77" s="4">
        <f>IFERROR(XAUUSD[[#This Row],[Close]]/XAUUSD!B76-1, "")</f>
        <v>1.8903056214403247E-3</v>
      </c>
      <c r="D77" s="4">
        <f>IFERROR(AAPL_US[[#This Row],[Close]]/AAPL_US!B76-1,"")</f>
        <v>-2.1421631740665581E-2</v>
      </c>
      <c r="E77" s="4">
        <f t="shared" si="8"/>
        <v>6.765798856789418E-3</v>
      </c>
      <c r="F77">
        <f t="shared" ca="1" si="9"/>
        <v>-0.91708331859084413</v>
      </c>
      <c r="G77">
        <f t="shared" ca="1" si="9"/>
        <v>1.3316446189435718</v>
      </c>
      <c r="H77">
        <f t="shared" ca="1" si="9"/>
        <v>0.24422235806845413</v>
      </c>
      <c r="I77">
        <f ca="1"/>
        <v>-0.91708331859084413</v>
      </c>
      <c r="J77">
        <f ca="1"/>
        <v>1.2816578590750027</v>
      </c>
      <c r="K77">
        <f ca="1"/>
        <v>-1.7678918622115625E-2</v>
      </c>
      <c r="L77">
        <v>75</v>
      </c>
      <c r="M77">
        <f t="shared" ca="1" si="10"/>
        <v>47.297545984416587</v>
      </c>
      <c r="N77">
        <f t="shared" ca="1" si="11"/>
        <v>326.45247995678289</v>
      </c>
      <c r="O77">
        <f t="shared" ca="1" si="12"/>
        <v>234.85527943575528</v>
      </c>
      <c r="P77" s="4">
        <f t="shared" ca="1" si="13"/>
        <v>-8.0072521974660135E-3</v>
      </c>
      <c r="Q77" s="4">
        <f t="shared" ca="1" si="14"/>
        <v>6.3024464814582428E-3</v>
      </c>
      <c r="R77" s="4">
        <f t="shared" ca="1" si="15"/>
        <v>2.5950902568667822E-3</v>
      </c>
      <c r="S77" s="4" cm="1">
        <f t="array" aca="1" ref="S77" ca="1">_xlfn._xlws.SORT(SUMPRODUCT($V$2:$X$2,P77:R77))</f>
        <v>8.9733001040352776E-4</v>
      </c>
      <c r="T77" s="4">
        <f ca="1"/>
        <v>-1.0301909421378682E-2</v>
      </c>
    </row>
    <row r="78" spans="1:20" x14ac:dyDescent="0.25">
      <c r="A78" s="1">
        <v>45645</v>
      </c>
      <c r="B78" s="4">
        <f>IFERROR(BTCUSD[[#This Row],[Close]]/BTCUSD!B77-1,"")</f>
        <v>1.303805600695318E-3</v>
      </c>
      <c r="C78" s="4">
        <f>IFERROR(XAUUSD[[#This Row],[Close]]/XAUUSD!B77-1, "")</f>
        <v>-2.297637335192948E-3</v>
      </c>
      <c r="D78" s="4">
        <f>IFERROR(AAPL_US[[#This Row],[Close]]/AAPL_US!B77-1,"")</f>
        <v>7.0143434848937147E-3</v>
      </c>
      <c r="E78" s="4">
        <f t="shared" si="8"/>
        <v>1.5763897915995304E-3</v>
      </c>
      <c r="F78">
        <f t="shared" ca="1" si="9"/>
        <v>0.12331580801328976</v>
      </c>
      <c r="G78">
        <f t="shared" ca="1" si="9"/>
        <v>-0.25444769341194984</v>
      </c>
      <c r="H78">
        <f t="shared" ca="1" si="9"/>
        <v>2.5524545481801608</v>
      </c>
      <c r="I78">
        <f ca="1"/>
        <v>0.12331580801328976</v>
      </c>
      <c r="J78">
        <f ca="1"/>
        <v>-0.24762223351509999</v>
      </c>
      <c r="K78">
        <f ca="1"/>
        <v>2.4914792280963174</v>
      </c>
      <c r="L78">
        <v>76</v>
      </c>
      <c r="M78">
        <f t="shared" ca="1" si="10"/>
        <v>48.677939370215995</v>
      </c>
      <c r="N78">
        <f t="shared" ca="1" si="11"/>
        <v>321.10258261959399</v>
      </c>
      <c r="O78">
        <f t="shared" ca="1" si="12"/>
        <v>247.12538964177187</v>
      </c>
      <c r="P78" s="4">
        <f t="shared" ca="1" si="13"/>
        <v>2.8767524897033374E-2</v>
      </c>
      <c r="Q78" s="4">
        <f t="shared" ca="1" si="14"/>
        <v>-1.6523750245470689E-2</v>
      </c>
      <c r="R78" s="4">
        <f t="shared" ca="1" si="15"/>
        <v>5.0926365935311184E-2</v>
      </c>
      <c r="S78" s="4" cm="1">
        <f t="array" aca="1" ref="S78" ca="1">_xlfn._xlws.SORT(SUMPRODUCT($V$2:$X$2,P78:R78))</f>
        <v>1.7298667151515089E-2</v>
      </c>
      <c r="T78" s="4">
        <f ca="1"/>
        <v>-9.7063907974281882E-3</v>
      </c>
    </row>
    <row r="79" spans="1:20" x14ac:dyDescent="0.25">
      <c r="A79" s="1">
        <v>45646</v>
      </c>
      <c r="B79" s="4">
        <f>IFERROR(BTCUSD[[#This Row],[Close]]/BTCUSD!B78-1,"")</f>
        <v>-4.5970070389311446E-2</v>
      </c>
      <c r="C79" s="4">
        <f>IFERROR(XAUUSD[[#This Row],[Close]]/XAUUSD!B78-1, "")</f>
        <v>-2.315775155575206E-2</v>
      </c>
      <c r="D79" s="4">
        <f>IFERROR(AAPL_US[[#This Row],[Close]]/AAPL_US!B78-1,"")</f>
        <v>1.8816428605780811E-2</v>
      </c>
      <c r="E79" s="4">
        <f t="shared" si="8"/>
        <v>-1.740919315736001E-2</v>
      </c>
      <c r="F79">
        <f t="shared" ca="1" si="9"/>
        <v>0.16893907637539987</v>
      </c>
      <c r="G79">
        <f t="shared" ca="1" si="9"/>
        <v>8.088426893983662E-2</v>
      </c>
      <c r="H79">
        <f t="shared" ca="1" si="9"/>
        <v>0.53994805725090089</v>
      </c>
      <c r="I79">
        <f ca="1"/>
        <v>0.16893907637539987</v>
      </c>
      <c r="J79">
        <f ca="1"/>
        <v>8.9642599933400097E-2</v>
      </c>
      <c r="K79">
        <f ca="1"/>
        <v>0.56523267591079518</v>
      </c>
      <c r="L79">
        <v>77</v>
      </c>
      <c r="M79">
        <f t="shared" ca="1" si="10"/>
        <v>48.746801660545252</v>
      </c>
      <c r="N79">
        <f t="shared" ca="1" si="11"/>
        <v>322.33795427869637</v>
      </c>
      <c r="O79">
        <f t="shared" ca="1" si="12"/>
        <v>237.7174760148888</v>
      </c>
      <c r="P79" s="4">
        <f t="shared" ca="1" si="13"/>
        <v>1.4136512156689397E-3</v>
      </c>
      <c r="Q79" s="4">
        <f t="shared" ca="1" si="14"/>
        <v>3.8398985025145486E-3</v>
      </c>
      <c r="R79" s="4">
        <f t="shared" ca="1" si="15"/>
        <v>-3.8812965217171973E-2</v>
      </c>
      <c r="S79" s="4" cm="1">
        <f t="array" aca="1" ref="S79" ca="1">_xlfn._xlws.SORT(SUMPRODUCT($V$2:$X$2,P79:R79))</f>
        <v>-9.6838347994450905E-3</v>
      </c>
      <c r="T79" s="4">
        <f ca="1"/>
        <v>-9.6838347994450905E-3</v>
      </c>
    </row>
    <row r="80" spans="1:20" x14ac:dyDescent="0.25">
      <c r="A80" s="1">
        <v>45649</v>
      </c>
      <c r="B80" s="4">
        <f>IFERROR(BTCUSD[[#This Row],[Close]]/BTCUSD!B79-1,"")</f>
        <v>-2.8590643853229181E-2</v>
      </c>
      <c r="C80" s="4">
        <f>IFERROR(XAUUSD[[#This Row],[Close]]/XAUUSD!B79-1, "")</f>
        <v>3.4598930894969016E-3</v>
      </c>
      <c r="D80" s="4">
        <f>IFERROR(AAPL_US[[#This Row],[Close]]/AAPL_US!B79-1,"")</f>
        <v>3.0643835239230199E-3</v>
      </c>
      <c r="E80" s="4">
        <f t="shared" si="8"/>
        <v>-6.2739208629930873E-3</v>
      </c>
      <c r="F80">
        <f t="shared" ca="1" si="9"/>
        <v>0.9470139098282141</v>
      </c>
      <c r="G80">
        <f t="shared" ca="1" si="9"/>
        <v>1.3889809763505989</v>
      </c>
      <c r="H80">
        <f t="shared" ca="1" si="9"/>
        <v>1.3688460041499741</v>
      </c>
      <c r="I80">
        <f ca="1"/>
        <v>0.9470139098282141</v>
      </c>
      <c r="J80">
        <f ca="1"/>
        <v>1.4367867480760625</v>
      </c>
      <c r="K80">
        <f ca="1"/>
        <v>1.5691750442484436</v>
      </c>
      <c r="L80">
        <v>78</v>
      </c>
      <c r="M80">
        <f t="shared" ca="1" si="10"/>
        <v>49.808908048436919</v>
      </c>
      <c r="N80">
        <f t="shared" ca="1" si="11"/>
        <v>327.16284098413843</v>
      </c>
      <c r="O80">
        <f t="shared" ca="1" si="12"/>
        <v>242.63420470891711</v>
      </c>
      <c r="P80" s="4">
        <f t="shared" ca="1" si="13"/>
        <v>2.1554256180304137E-2</v>
      </c>
      <c r="Q80" s="4">
        <f t="shared" ca="1" si="14"/>
        <v>1.485748900109043E-2</v>
      </c>
      <c r="R80" s="4">
        <f t="shared" ca="1" si="15"/>
        <v>2.0472085804924024E-2</v>
      </c>
      <c r="S80" s="4" cm="1">
        <f t="array" aca="1" ref="S80" ca="1">_xlfn._xlws.SORT(SUMPRODUCT($V$2:$X$2,P80:R80))</f>
        <v>1.8550898196004622E-2</v>
      </c>
      <c r="T80" s="4">
        <f ca="1"/>
        <v>-8.9994834559218619E-3</v>
      </c>
    </row>
    <row r="81" spans="1:20" x14ac:dyDescent="0.25">
      <c r="A81" s="1">
        <v>45650</v>
      </c>
      <c r="B81" s="4">
        <f>IFERROR(BTCUSD[[#This Row],[Close]]/BTCUSD!B80-1,"")</f>
        <v>-1.8385407333800341E-2</v>
      </c>
      <c r="C81" s="4">
        <f>IFERROR(XAUUSD[[#This Row],[Close]]/XAUUSD!B80-1, "")</f>
        <v>1.1103251955741245E-2</v>
      </c>
      <c r="D81" s="4">
        <f>IFERROR(AAPL_US[[#This Row],[Close]]/AAPL_US!B80-1,"")</f>
        <v>1.1474959802345142E-2</v>
      </c>
      <c r="E81" s="4">
        <f t="shared" si="8"/>
        <v>2.3681665228599386E-3</v>
      </c>
      <c r="F81">
        <f t="shared" ca="1" si="9"/>
        <v>-1.3560399425376677</v>
      </c>
      <c r="G81">
        <f t="shared" ca="1" si="9"/>
        <v>1.828532460386967</v>
      </c>
      <c r="H81">
        <f t="shared" ca="1" si="9"/>
        <v>3.1313141611468927E-2</v>
      </c>
      <c r="I81">
        <f ca="1"/>
        <v>-1.3560399425376677</v>
      </c>
      <c r="J81">
        <f ca="1"/>
        <v>1.7548136077938983</v>
      </c>
      <c r="K81">
        <f ca="1"/>
        <v>-0.3431509464166359</v>
      </c>
      <c r="L81">
        <v>79</v>
      </c>
      <c r="M81">
        <f t="shared" ca="1" si="10"/>
        <v>46.759838776607829</v>
      </c>
      <c r="N81">
        <f t="shared" ca="1" si="11"/>
        <v>328.35260541847038</v>
      </c>
      <c r="O81">
        <f t="shared" ca="1" si="12"/>
        <v>233.46301284717038</v>
      </c>
      <c r="P81" s="4">
        <f t="shared" ca="1" si="13"/>
        <v>-6.3169155802024146E-2</v>
      </c>
      <c r="Q81" s="4">
        <f t="shared" ca="1" si="14"/>
        <v>3.6300158823806333E-3</v>
      </c>
      <c r="R81" s="4">
        <f t="shared" ca="1" si="15"/>
        <v>-3.8531317438690926E-2</v>
      </c>
      <c r="S81" s="4" cm="1">
        <f t="array" aca="1" ref="S81" ca="1">_xlfn._xlws.SORT(SUMPRODUCT($V$2:$X$2,P81:R81))</f>
        <v>-2.9058135619262265E-2</v>
      </c>
      <c r="T81" s="4">
        <f ca="1"/>
        <v>-8.9094604617875363E-3</v>
      </c>
    </row>
    <row r="82" spans="1:20" x14ac:dyDescent="0.25">
      <c r="A82" s="1">
        <v>45652</v>
      </c>
      <c r="B82" s="4">
        <f>IFERROR(BTCUSD[[#This Row],[Close]]/BTCUSD!B81-1,"")</f>
        <v>-1.4143262243629939E-2</v>
      </c>
      <c r="C82" s="4">
        <f>IFERROR(XAUUSD[[#This Row],[Close]]/XAUUSD!B81-1, "")</f>
        <v>-3.8675760267470327E-3</v>
      </c>
      <c r="D82" s="4">
        <f>IFERROR(AAPL_US[[#This Row],[Close]]/AAPL_US!B81-1,"")</f>
        <v>3.1793297042448376E-3</v>
      </c>
      <c r="E82" s="4">
        <f t="shared" si="8"/>
        <v>-4.8362101725143436E-3</v>
      </c>
      <c r="F82">
        <f t="shared" ca="1" si="9"/>
        <v>0.24066374729716358</v>
      </c>
      <c r="G82">
        <f t="shared" ca="1" si="9"/>
        <v>-0.19717815806788716</v>
      </c>
      <c r="H82">
        <f t="shared" ca="1" si="9"/>
        <v>0.57683371970238673</v>
      </c>
      <c r="I82">
        <f ca="1"/>
        <v>0.24066374729716358</v>
      </c>
      <c r="J82">
        <f ca="1"/>
        <v>-0.18427051116855922</v>
      </c>
      <c r="K82">
        <f ca="1"/>
        <v>0.621119297566047</v>
      </c>
      <c r="L82">
        <v>80</v>
      </c>
      <c r="M82">
        <f t="shared" ca="1" si="10"/>
        <v>48.866359357804214</v>
      </c>
      <c r="N82">
        <f t="shared" ca="1" si="11"/>
        <v>321.53082364516479</v>
      </c>
      <c r="O82">
        <f t="shared" ca="1" si="12"/>
        <v>238.10055414122618</v>
      </c>
      <c r="P82" s="4">
        <f t="shared" ca="1" si="13"/>
        <v>4.406452333633093E-2</v>
      </c>
      <c r="Q82" s="4">
        <f t="shared" ca="1" si="14"/>
        <v>-2.0994633925869005E-2</v>
      </c>
      <c r="R82" s="4">
        <f t="shared" ca="1" si="15"/>
        <v>1.9669419498985343E-2</v>
      </c>
      <c r="S82" s="4" cm="1">
        <f t="array" aca="1" ref="S82" ca="1">_xlfn._xlws.SORT(SUMPRODUCT($V$2:$X$2,P82:R82))</f>
        <v>1.0722329280247279E-2</v>
      </c>
      <c r="T82" s="4">
        <f ca="1"/>
        <v>-8.8367273564496692E-3</v>
      </c>
    </row>
    <row r="83" spans="1:20" x14ac:dyDescent="0.25">
      <c r="A83" s="1">
        <v>45653</v>
      </c>
      <c r="B83" s="4">
        <f>IFERROR(BTCUSD[[#This Row],[Close]]/BTCUSD!B82-1,"")</f>
        <v>3.846509934792075E-2</v>
      </c>
      <c r="C83" s="4">
        <f>IFERROR(XAUUSD[[#This Row],[Close]]/XAUUSD!B82-1, "")</f>
        <v>1.238066625971701E-3</v>
      </c>
      <c r="D83" s="4">
        <f>IFERROR(AAPL_US[[#This Row],[Close]]/AAPL_US!B82-1,"")</f>
        <v>-1.3245161090841617E-2</v>
      </c>
      <c r="E83" s="4">
        <f t="shared" si="8"/>
        <v>8.061208127512421E-3</v>
      </c>
      <c r="F83">
        <f t="shared" ca="1" si="9"/>
        <v>1.0345644379342644</v>
      </c>
      <c r="G83">
        <f t="shared" ca="1" si="9"/>
        <v>4.203627228864501E-2</v>
      </c>
      <c r="H83">
        <f t="shared" ca="1" si="9"/>
        <v>-0.96125495476130196</v>
      </c>
      <c r="I83">
        <f ca="1"/>
        <v>1.0345644379342644</v>
      </c>
      <c r="J83">
        <f ca="1"/>
        <v>9.6296538712881768E-2</v>
      </c>
      <c r="K83">
        <f ca="1"/>
        <v>-0.64560477528224525</v>
      </c>
      <c r="L83">
        <v>81</v>
      </c>
      <c r="M83">
        <f t="shared" ca="1" si="10"/>
        <v>49.952804023290199</v>
      </c>
      <c r="N83">
        <f t="shared" ca="1" si="11"/>
        <v>322.56825268322967</v>
      </c>
      <c r="O83">
        <f t="shared" ca="1" si="12"/>
        <v>232.11290319972858</v>
      </c>
      <c r="P83" s="4">
        <f t="shared" ca="1" si="13"/>
        <v>2.1989428078306981E-2</v>
      </c>
      <c r="Q83" s="4">
        <f t="shared" ca="1" si="14"/>
        <v>3.2213365095816646E-3</v>
      </c>
      <c r="R83" s="4">
        <f t="shared" ca="1" si="15"/>
        <v>-2.5469175823979798E-2</v>
      </c>
      <c r="S83" s="4" cm="1">
        <f t="array" aca="1" ref="S83" ca="1">_xlfn._xlws.SORT(SUMPRODUCT($V$2:$X$2,P83:R83))</f>
        <v>2.4461028013082059E-4</v>
      </c>
      <c r="T83" s="4">
        <f ca="1"/>
        <v>-8.3929351955852483E-3</v>
      </c>
    </row>
    <row r="84" spans="1:20" x14ac:dyDescent="0.25">
      <c r="A84" s="1">
        <v>45656</v>
      </c>
      <c r="B84" s="4">
        <f>IFERROR(BTCUSD[[#This Row],[Close]]/BTCUSD!B83-1,"")</f>
        <v>-3.0367992186890569E-2</v>
      </c>
      <c r="C84" s="4">
        <f>IFERROR(XAUUSD[[#This Row],[Close]]/XAUUSD!B83-1, "")</f>
        <v>6.7330994044754178E-3</v>
      </c>
      <c r="D84" s="4">
        <f>IFERROR(AAPL_US[[#This Row],[Close]]/AAPL_US!B83-1,"")</f>
        <v>-1.3262360512163673E-2</v>
      </c>
      <c r="E84" s="4">
        <f t="shared" si="8"/>
        <v>-1.0395866047926104E-2</v>
      </c>
      <c r="F84">
        <f t="shared" ca="1" si="9"/>
        <v>0.98328038161830034</v>
      </c>
      <c r="G84">
        <f t="shared" ca="1" si="9"/>
        <v>0.73117602155901917</v>
      </c>
      <c r="H84">
        <f t="shared" ca="1" si="9"/>
        <v>1.7944767885839796</v>
      </c>
      <c r="I84">
        <f ca="1"/>
        <v>0.98328038161830034</v>
      </c>
      <c r="J84">
        <f ca="1"/>
        <v>0.78179319341537934</v>
      </c>
      <c r="K84">
        <f ca="1"/>
        <v>1.991033210532215</v>
      </c>
      <c r="L84">
        <v>82</v>
      </c>
      <c r="M84">
        <f t="shared" ca="1" si="10"/>
        <v>49.890349127209554</v>
      </c>
      <c r="N84">
        <f t="shared" ca="1" si="11"/>
        <v>325.04180058786261</v>
      </c>
      <c r="O84">
        <f t="shared" ca="1" si="12"/>
        <v>244.87050185610681</v>
      </c>
      <c r="P84" s="4">
        <f t="shared" ca="1" si="13"/>
        <v>-1.2510603332499136E-3</v>
      </c>
      <c r="Q84" s="4">
        <f t="shared" ca="1" si="14"/>
        <v>7.6390411815700316E-3</v>
      </c>
      <c r="R84" s="4">
        <f t="shared" ca="1" si="15"/>
        <v>5.350560194025359E-2</v>
      </c>
      <c r="S84" s="4" cm="1">
        <f t="array" aca="1" ref="S84" ca="1">_xlfn._xlws.SORT(SUMPRODUCT($V$2:$X$2,P84:R84))</f>
        <v>1.8731978954729115E-2</v>
      </c>
      <c r="T84" s="4">
        <f ca="1"/>
        <v>-8.2533617305176193E-3</v>
      </c>
    </row>
    <row r="85" spans="1:20" x14ac:dyDescent="0.25">
      <c r="A85" s="1">
        <v>45657</v>
      </c>
      <c r="B85" s="4">
        <f>IFERROR(BTCUSD[[#This Row],[Close]]/BTCUSD!B84-1,"")</f>
        <v>-1.2625851022480705E-2</v>
      </c>
      <c r="C85" s="4">
        <f>IFERROR(XAUUSD[[#This Row],[Close]]/XAUUSD!B84-1, "")</f>
        <v>-6.9253681474831241E-3</v>
      </c>
      <c r="D85" s="4">
        <f>IFERROR(AAPL_US[[#This Row],[Close]]/AAPL_US!B84-1,"")</f>
        <v>-7.0577120786906589E-3</v>
      </c>
      <c r="E85" s="4">
        <f t="shared" si="8"/>
        <v>-8.6752161893446592E-3</v>
      </c>
      <c r="F85">
        <f t="shared" ca="1" si="9"/>
        <v>-0.9709146850729411</v>
      </c>
      <c r="G85">
        <f t="shared" ca="1" si="9"/>
        <v>0.29339532818076419</v>
      </c>
      <c r="H85">
        <f t="shared" ca="1" si="9"/>
        <v>-0.26726997192767715</v>
      </c>
      <c r="I85">
        <f ca="1"/>
        <v>-0.9709146850729411</v>
      </c>
      <c r="J85">
        <f ca="1"/>
        <v>0.24201424880521477</v>
      </c>
      <c r="K85">
        <f ca="1"/>
        <v>-0.5210325479066773</v>
      </c>
      <c r="L85">
        <v>83</v>
      </c>
      <c r="M85">
        <f t="shared" ca="1" si="10"/>
        <v>47.287745284906201</v>
      </c>
      <c r="N85">
        <f t="shared" ca="1" si="11"/>
        <v>323.1851276319461</v>
      </c>
      <c r="O85">
        <f t="shared" ca="1" si="12"/>
        <v>232.77305217801373</v>
      </c>
      <c r="P85" s="4">
        <f t="shared" ca="1" si="13"/>
        <v>-5.3576402744222734E-2</v>
      </c>
      <c r="Q85" s="4">
        <f t="shared" ca="1" si="14"/>
        <v>-5.7284816547724044E-3</v>
      </c>
      <c r="R85" s="4">
        <f t="shared" ca="1" si="15"/>
        <v>-5.0665553044940838E-2</v>
      </c>
      <c r="S85" s="4" cm="1">
        <f t="array" aca="1" ref="S85" ca="1">_xlfn._xlws.SORT(SUMPRODUCT($V$2:$X$2,P85:R85))</f>
        <v>-3.3563979398658031E-2</v>
      </c>
      <c r="T85" s="4">
        <f ca="1"/>
        <v>-8.1810229402993762E-3</v>
      </c>
    </row>
    <row r="86" spans="1:20" x14ac:dyDescent="0.25">
      <c r="A86" s="1">
        <v>45659</v>
      </c>
      <c r="B86" s="4">
        <f>IFERROR(BTCUSD[[#This Row],[Close]]/BTCUSD!B85-1,"")</f>
        <v>-1.9985185185185217E-2</v>
      </c>
      <c r="C86" s="4">
        <f>IFERROR(XAUUSD[[#This Row],[Close]]/XAUUSD!B85-1, "")</f>
        <v>-3.6665258425074843E-3</v>
      </c>
      <c r="D86" s="4">
        <f>IFERROR(AAPL_US[[#This Row],[Close]]/AAPL_US!B85-1,"")</f>
        <v>-2.6236782666053782E-2</v>
      </c>
      <c r="E86" s="4">
        <f t="shared" si="8"/>
        <v>-1.5333200692374692E-2</v>
      </c>
      <c r="F86">
        <f t="shared" ca="1" si="9"/>
        <v>-1.5323285063597754</v>
      </c>
      <c r="G86">
        <f t="shared" ca="1" si="9"/>
        <v>0.39602281667767153</v>
      </c>
      <c r="H86">
        <f t="shared" ca="1" si="9"/>
        <v>-0.25906886621532971</v>
      </c>
      <c r="I86">
        <f ca="1"/>
        <v>-1.5323285063597754</v>
      </c>
      <c r="J86">
        <f ca="1"/>
        <v>0.31502400147301979</v>
      </c>
      <c r="K86">
        <f ca="1"/>
        <v>-0.66540316029764501</v>
      </c>
      <c r="L86">
        <v>84</v>
      </c>
      <c r="M86">
        <f t="shared" ca="1" si="10"/>
        <v>46.570756951687379</v>
      </c>
      <c r="N86">
        <f t="shared" ca="1" si="11"/>
        <v>323.49453991104349</v>
      </c>
      <c r="O86">
        <f t="shared" ca="1" si="12"/>
        <v>232.13121551150948</v>
      </c>
      <c r="P86" s="4">
        <f t="shared" ca="1" si="13"/>
        <v>-1.5278366119275863E-2</v>
      </c>
      <c r="Q86" s="4">
        <f t="shared" ca="1" si="14"/>
        <v>9.5692602763866705E-4</v>
      </c>
      <c r="R86" s="4">
        <f t="shared" ca="1" si="15"/>
        <v>-2.7611580228070988E-3</v>
      </c>
      <c r="S86" s="4" cm="1">
        <f t="array" aca="1" ref="S86" ca="1">_xlfn._xlws.SORT(SUMPRODUCT($V$2:$X$2,P86:R86))</f>
        <v>-5.0290868315694213E-3</v>
      </c>
      <c r="T86" s="4">
        <f ca="1"/>
        <v>-8.1246018873895876E-3</v>
      </c>
    </row>
    <row r="87" spans="1:20" x14ac:dyDescent="0.25">
      <c r="A87" s="1">
        <v>45660</v>
      </c>
      <c r="B87" s="4">
        <f>IFERROR(BTCUSD[[#This Row],[Close]]/BTCUSD!B86-1,"")</f>
        <v>7.6048952936680347E-3</v>
      </c>
      <c r="C87" s="4">
        <f>IFERROR(XAUUSD[[#This Row],[Close]]/XAUUSD!B86-1, "")</f>
        <v>7.1451458480831231E-3</v>
      </c>
      <c r="D87" s="4">
        <f>IFERROR(AAPL_US[[#This Row],[Close]]/AAPL_US!B86-1,"")</f>
        <v>-2.0075375027711617E-3</v>
      </c>
      <c r="E87" s="4">
        <f t="shared" si="8"/>
        <v>4.5372656765023112E-3</v>
      </c>
      <c r="F87">
        <f t="shared" ca="1" si="9"/>
        <v>-0.79796170377763465</v>
      </c>
      <c r="G87">
        <f t="shared" ca="1" si="9"/>
        <v>-1.5668891626873851</v>
      </c>
      <c r="H87">
        <f t="shared" ca="1" si="9"/>
        <v>0.53560632017794263</v>
      </c>
      <c r="I87">
        <f ca="1"/>
        <v>-0.79796170377763465</v>
      </c>
      <c r="J87">
        <f ca="1"/>
        <v>-1.6066237915980131</v>
      </c>
      <c r="K87">
        <f ca="1"/>
        <v>0.305175133844381</v>
      </c>
      <c r="L87">
        <v>85</v>
      </c>
      <c r="M87">
        <f t="shared" ca="1" si="10"/>
        <v>47.528294360603226</v>
      </c>
      <c r="N87">
        <f t="shared" ca="1" si="11"/>
        <v>316.83395287792246</v>
      </c>
      <c r="O87">
        <f t="shared" ca="1" si="12"/>
        <v>236.77251858847259</v>
      </c>
      <c r="P87" s="4">
        <f t="shared" ca="1" si="13"/>
        <v>2.0352393524117229E-2</v>
      </c>
      <c r="Q87" s="4">
        <f t="shared" ca="1" si="14"/>
        <v>-2.0804406939657901E-2</v>
      </c>
      <c r="R87" s="4">
        <f t="shared" ca="1" si="15"/>
        <v>1.9797047131772869E-2</v>
      </c>
      <c r="S87" s="4" cm="1">
        <f t="array" aca="1" ref="S87" ca="1">_xlfn._xlws.SORT(SUMPRODUCT($V$2:$X$2,P87:R87))</f>
        <v>3.7230694209038689E-3</v>
      </c>
      <c r="T87" s="4">
        <f ca="1"/>
        <v>-7.9003317969075833E-3</v>
      </c>
    </row>
    <row r="88" spans="1:20" x14ac:dyDescent="0.25">
      <c r="A88" s="1">
        <v>45663</v>
      </c>
      <c r="B88" s="4">
        <f>IFERROR(BTCUSD[[#This Row],[Close]]/BTCUSD!B87-1,"")</f>
        <v>3.7477080491278514E-2</v>
      </c>
      <c r="C88" s="4">
        <f>IFERROR(XAUUSD[[#This Row],[Close]]/XAUUSD!B87-1, "")</f>
        <v>1.2735346731006958E-2</v>
      </c>
      <c r="D88" s="4">
        <f>IFERROR(AAPL_US[[#This Row],[Close]]/AAPL_US!B87-1,"")</f>
        <v>6.73816193802379E-3</v>
      </c>
      <c r="E88" s="4">
        <f t="shared" si="8"/>
        <v>1.8358711421193472E-2</v>
      </c>
      <c r="F88">
        <f t="shared" ca="1" si="9"/>
        <v>1.3700285381016521</v>
      </c>
      <c r="G88">
        <f t="shared" ca="1" si="9"/>
        <v>0.49370498451183159</v>
      </c>
      <c r="H88">
        <f t="shared" ca="1" si="9"/>
        <v>0.32277174520955426</v>
      </c>
      <c r="I88">
        <f ca="1"/>
        <v>1.3700285381016521</v>
      </c>
      <c r="J88">
        <f ca="1"/>
        <v>0.56495531916475328</v>
      </c>
      <c r="K88">
        <f ca="1"/>
        <v>0.67971095130934533</v>
      </c>
      <c r="L88">
        <v>86</v>
      </c>
      <c r="M88">
        <f t="shared" ca="1" si="10"/>
        <v>50.455849866866558</v>
      </c>
      <c r="N88">
        <f t="shared" ca="1" si="11"/>
        <v>324.48189651005777</v>
      </c>
      <c r="O88">
        <f t="shared" ca="1" si="12"/>
        <v>238.61167983352451</v>
      </c>
      <c r="P88" s="4">
        <f t="shared" ca="1" si="13"/>
        <v>5.9773489382312923E-2</v>
      </c>
      <c r="Q88" s="4">
        <f t="shared" ca="1" si="14"/>
        <v>2.3851917026985733E-2</v>
      </c>
      <c r="R88" s="4">
        <f t="shared" ca="1" si="15"/>
        <v>7.7376169722911548E-3</v>
      </c>
      <c r="S88" s="4" cm="1">
        <f t="array" aca="1" ref="S88" ca="1">_xlfn._xlws.SORT(SUMPRODUCT($V$2:$X$2,P88:R88))</f>
        <v>2.9794098717175511E-2</v>
      </c>
      <c r="T88" s="4">
        <f ca="1"/>
        <v>-7.7801229145321536E-3</v>
      </c>
    </row>
    <row r="89" spans="1:20" x14ac:dyDescent="0.25">
      <c r="A89" s="1">
        <v>45664</v>
      </c>
      <c r="B89" s="4">
        <f>IFERROR(BTCUSD[[#This Row],[Close]]/BTCUSD!B88-1,"")</f>
        <v>1.5393609735892655E-2</v>
      </c>
      <c r="C89" s="4">
        <f>IFERROR(XAUUSD[[#This Row],[Close]]/XAUUSD!B88-1, "")</f>
        <v>-7.4303708413436809E-3</v>
      </c>
      <c r="D89" s="4">
        <f>IFERROR(AAPL_US[[#This Row],[Close]]/AAPL_US!B88-1,"")</f>
        <v>-1.1388013778393491E-2</v>
      </c>
      <c r="E89" s="4">
        <f t="shared" si="8"/>
        <v>-1.7704695492877236E-3</v>
      </c>
      <c r="F89">
        <f t="shared" ca="1" si="9"/>
        <v>1.2350755344798265</v>
      </c>
      <c r="G89">
        <f t="shared" ca="1" si="9"/>
        <v>-0.24352467213486786</v>
      </c>
      <c r="H89">
        <f t="shared" ca="1" si="9"/>
        <v>0.85904590342625775</v>
      </c>
      <c r="I89">
        <f ca="1"/>
        <v>1.2350755344798265</v>
      </c>
      <c r="J89">
        <f ca="1"/>
        <v>-0.17834301037820083</v>
      </c>
      <c r="K89">
        <f ca="1"/>
        <v>1.1620328007938288</v>
      </c>
      <c r="L89">
        <v>87</v>
      </c>
      <c r="M89">
        <f t="shared" ca="1" si="10"/>
        <v>50.276961210612079</v>
      </c>
      <c r="N89">
        <f t="shared" ca="1" si="11"/>
        <v>321.9128659960312</v>
      </c>
      <c r="O89">
        <f t="shared" ca="1" si="12"/>
        <v>240.99010100766478</v>
      </c>
      <c r="P89" s="4">
        <f t="shared" ca="1" si="13"/>
        <v>-3.5517492740751258E-3</v>
      </c>
      <c r="Q89" s="4">
        <f t="shared" ca="1" si="14"/>
        <v>-7.948839284724115E-3</v>
      </c>
      <c r="R89" s="4">
        <f t="shared" ca="1" si="15"/>
        <v>9.9183980007735793E-3</v>
      </c>
      <c r="S89" s="4" cm="1">
        <f t="array" aca="1" ref="S89" ca="1">_xlfn._xlws.SORT(SUMPRODUCT($V$2:$X$2,P89:R89))</f>
        <v>-1.2695410958801097E-3</v>
      </c>
      <c r="T89" s="4">
        <f ca="1"/>
        <v>-7.5778890164740886E-3</v>
      </c>
    </row>
    <row r="90" spans="1:20" x14ac:dyDescent="0.25">
      <c r="A90" s="1">
        <v>45665</v>
      </c>
      <c r="B90" s="4">
        <f>IFERROR(BTCUSD[[#This Row],[Close]]/BTCUSD!B89-1,"")</f>
        <v>3.8023177271950592E-2</v>
      </c>
      <c r="C90" s="4">
        <f>IFERROR(XAUUSD[[#This Row],[Close]]/XAUUSD!B89-1, "")</f>
        <v>-8.244069955198885E-4</v>
      </c>
      <c r="D90" s="4">
        <f>IFERROR(AAPL_US[[#This Row],[Close]]/AAPL_US!B89-1,"")</f>
        <v>2.0211288562643759E-3</v>
      </c>
      <c r="E90" s="4">
        <f t="shared" si="8"/>
        <v>1.1683529040256534E-2</v>
      </c>
      <c r="F90">
        <f t="shared" ca="1" si="9"/>
        <v>0.68736798227811358</v>
      </c>
      <c r="G90">
        <f t="shared" ca="1" si="9"/>
        <v>0.48073708715436725</v>
      </c>
      <c r="H90">
        <f t="shared" ca="1" si="9"/>
        <v>-0.80322623478084887</v>
      </c>
      <c r="I90">
        <f ca="1"/>
        <v>0.68736798227811358</v>
      </c>
      <c r="J90">
        <f ca="1"/>
        <v>0.51616324509487199</v>
      </c>
      <c r="K90">
        <f ca="1"/>
        <v>-0.58894672766644218</v>
      </c>
      <c r="L90">
        <v>88</v>
      </c>
      <c r="M90">
        <f t="shared" ca="1" si="10"/>
        <v>49.533314673840515</v>
      </c>
      <c r="N90">
        <f t="shared" ca="1" si="11"/>
        <v>324.41327419813354</v>
      </c>
      <c r="O90">
        <f t="shared" ca="1" si="12"/>
        <v>232.63925292572654</v>
      </c>
      <c r="P90" s="4">
        <f t="shared" ca="1" si="13"/>
        <v>-1.4901477647273996E-2</v>
      </c>
      <c r="Q90" s="4">
        <f t="shared" ca="1" si="14"/>
        <v>7.7373342056982789E-3</v>
      </c>
      <c r="R90" s="4">
        <f t="shared" ca="1" si="15"/>
        <v>-3.5266874939079332E-2</v>
      </c>
      <c r="S90" s="4" cm="1">
        <f t="array" aca="1" ref="S90" ca="1">_xlfn._xlws.SORT(SUMPRODUCT($V$2:$X$2,P90:R90))</f>
        <v>-1.1955572093626686E-2</v>
      </c>
      <c r="T90" s="4">
        <f ca="1"/>
        <v>-7.5509566064316143E-3</v>
      </c>
    </row>
    <row r="91" spans="1:20" x14ac:dyDescent="0.25">
      <c r="A91" s="1">
        <v>45667</v>
      </c>
      <c r="B91" s="4">
        <f>IFERROR(BTCUSD[[#This Row],[Close]]/BTCUSD!B90-1,"")</f>
        <v>-4.813947334894797E-2</v>
      </c>
      <c r="C91" s="4">
        <f>IFERROR(XAUUSD[[#This Row],[Close]]/XAUUSD!B90-1, "")</f>
        <v>4.7987830437941081E-3</v>
      </c>
      <c r="D91" s="4">
        <f>IFERROR(AAPL_US[[#This Row],[Close]]/AAPL_US!B90-1,"")</f>
        <v>-2.4101504333155943E-2</v>
      </c>
      <c r="E91" s="4">
        <f t="shared" si="8"/>
        <v>-1.9752780087113529E-2</v>
      </c>
      <c r="F91">
        <f t="shared" ca="1" si="9"/>
        <v>-0.41531712793494729</v>
      </c>
      <c r="G91">
        <f t="shared" ca="1" si="9"/>
        <v>0.96085077717992773</v>
      </c>
      <c r="H91">
        <f t="shared" ca="1" si="9"/>
        <v>-0.57388198570979976</v>
      </c>
      <c r="I91">
        <f ca="1"/>
        <v>-0.41531712793494729</v>
      </c>
      <c r="J91">
        <f ca="1"/>
        <v>0.93771991525192788</v>
      </c>
      <c r="K91">
        <f ca="1"/>
        <v>-0.66819903278716475</v>
      </c>
      <c r="L91">
        <v>89</v>
      </c>
      <c r="M91">
        <f t="shared" ca="1" si="10"/>
        <v>48.061598015488798</v>
      </c>
      <c r="N91">
        <f t="shared" ca="1" si="11"/>
        <v>325.96100152285828</v>
      </c>
      <c r="O91">
        <f t="shared" ca="1" si="12"/>
        <v>232.30364516070881</v>
      </c>
      <c r="P91" s="4">
        <f t="shared" ca="1" si="13"/>
        <v>-3.0161986727844502E-2</v>
      </c>
      <c r="Q91" s="4">
        <f t="shared" ca="1" si="14"/>
        <v>4.7595063464565615E-3</v>
      </c>
      <c r="R91" s="4">
        <f t="shared" ca="1" si="15"/>
        <v>-1.4436517890112079E-3</v>
      </c>
      <c r="S91" s="4" cm="1">
        <f t="array" aca="1" ref="S91" ca="1">_xlfn._xlws.SORT(SUMPRODUCT($V$2:$X$2,P91:R91))</f>
        <v>-7.5778890164740886E-3</v>
      </c>
      <c r="T91" s="4">
        <f ca="1"/>
        <v>-7.4213582988815821E-3</v>
      </c>
    </row>
    <row r="92" spans="1:20" x14ac:dyDescent="0.25">
      <c r="A92" s="1">
        <v>45670</v>
      </c>
      <c r="B92" s="4">
        <f>IFERROR(BTCUSD[[#This Row],[Close]]/BTCUSD!B91-1,"")</f>
        <v>-1.9223958290434884E-2</v>
      </c>
      <c r="C92" s="4">
        <f>IFERROR(XAUUSD[[#This Row],[Close]]/XAUUSD!B91-1, "")</f>
        <v>5.0458048842181302E-3</v>
      </c>
      <c r="D92" s="4">
        <f>IFERROR(AAPL_US[[#This Row],[Close]]/AAPL_US!B91-1,"")</f>
        <v>-1.0342787100046547E-2</v>
      </c>
      <c r="E92" s="4">
        <f t="shared" si="8"/>
        <v>-6.8517016634571772E-3</v>
      </c>
      <c r="F92">
        <f t="shared" ca="1" si="9"/>
        <v>-0.35124808443876865</v>
      </c>
      <c r="G92">
        <f t="shared" ca="1" si="9"/>
        <v>0.31057892584413227</v>
      </c>
      <c r="H92">
        <f t="shared" ca="1" si="9"/>
        <v>-1.0133669790008307E-2</v>
      </c>
      <c r="I92">
        <f ca="1"/>
        <v>-0.35124808443876865</v>
      </c>
      <c r="J92">
        <f ca="1"/>
        <v>0.29170880603459559</v>
      </c>
      <c r="K92">
        <f ca="1"/>
        <v>-0.10587980029896259</v>
      </c>
      <c r="L92">
        <v>90</v>
      </c>
      <c r="M92">
        <f t="shared" ca="1" si="10"/>
        <v>48.154006550499382</v>
      </c>
      <c r="N92">
        <f t="shared" ca="1" si="11"/>
        <v>323.72367361675845</v>
      </c>
      <c r="O92">
        <f t="shared" ca="1" si="12"/>
        <v>234.99923913489283</v>
      </c>
      <c r="P92" s="4">
        <f t="shared" ca="1" si="13"/>
        <v>1.9208643720712724E-3</v>
      </c>
      <c r="Q92" s="4">
        <f t="shared" ca="1" si="14"/>
        <v>-6.8874542868373511E-3</v>
      </c>
      <c r="R92" s="4">
        <f t="shared" ca="1" si="15"/>
        <v>1.1536945153072273E-2</v>
      </c>
      <c r="S92" s="4" cm="1">
        <f t="array" aca="1" ref="S92" ca="1">_xlfn._xlws.SORT(SUMPRODUCT($V$2:$X$2,P92:R92))</f>
        <v>1.2823611428081226E-3</v>
      </c>
      <c r="T92" s="4">
        <f ca="1"/>
        <v>-7.1911823419390066E-3</v>
      </c>
    </row>
    <row r="93" spans="1:20" x14ac:dyDescent="0.25">
      <c r="A93" s="1">
        <v>45671</v>
      </c>
      <c r="B93" s="4">
        <f>IFERROR(BTCUSD[[#This Row],[Close]]/BTCUSD!B92-1,"")</f>
        <v>-2.9339209083198314E-2</v>
      </c>
      <c r="C93" s="4">
        <f>IFERROR(XAUUSD[[#This Row],[Close]]/XAUUSD!B92-1, "")</f>
        <v>3.1028135682356073E-3</v>
      </c>
      <c r="D93" s="4">
        <f>IFERROR(AAPL_US[[#This Row],[Close]]/AAPL_US!B92-1,"")</f>
        <v>-4.7791307021777252E-3</v>
      </c>
      <c r="E93" s="4">
        <f t="shared" si="8"/>
        <v>-8.9943765083185696E-3</v>
      </c>
      <c r="F93">
        <f t="shared" ca="1" si="9"/>
        <v>0.41506739235899337</v>
      </c>
      <c r="G93">
        <f t="shared" ca="1" si="9"/>
        <v>0.67566115424145479</v>
      </c>
      <c r="H93">
        <f t="shared" ca="1" si="9"/>
        <v>-7.2361736929923051E-2</v>
      </c>
      <c r="I93">
        <f ca="1"/>
        <v>0.41506739235899337</v>
      </c>
      <c r="J93">
        <f ca="1"/>
        <v>0.69652172955587022</v>
      </c>
      <c r="K93">
        <f ca="1"/>
        <v>4.0290751614708895E-2</v>
      </c>
      <c r="L93">
        <v>91</v>
      </c>
      <c r="M93">
        <f t="shared" ca="1" si="10"/>
        <v>49.187289544704662</v>
      </c>
      <c r="N93">
        <f t="shared" ca="1" si="11"/>
        <v>325.20869930984747</v>
      </c>
      <c r="O93">
        <f t="shared" ca="1" si="12"/>
        <v>235.73292556437309</v>
      </c>
      <c r="P93" s="4">
        <f t="shared" ca="1" si="13"/>
        <v>2.1230902980836273E-2</v>
      </c>
      <c r="Q93" s="4">
        <f t="shared" ca="1" si="14"/>
        <v>4.5768352676845659E-3</v>
      </c>
      <c r="R93" s="4">
        <f t="shared" ca="1" si="15"/>
        <v>3.1172164496293523E-3</v>
      </c>
      <c r="S93" s="4" cm="1">
        <f t="array" aca="1" ref="S93" ca="1">_xlfn._xlws.SORT(SUMPRODUCT($V$2:$X$2,P93:R93))</f>
        <v>9.1351699362135132E-3</v>
      </c>
      <c r="T93" s="4">
        <f ca="1"/>
        <v>-6.9255516170396245E-3</v>
      </c>
    </row>
    <row r="94" spans="1:20" x14ac:dyDescent="0.25">
      <c r="A94" s="1">
        <v>45672</v>
      </c>
      <c r="B94" s="4">
        <f>IFERROR(BTCUSD[[#This Row],[Close]]/BTCUSD!B93-1,"")</f>
        <v>2.3247287942578243E-2</v>
      </c>
      <c r="C94" s="4">
        <f>IFERROR(XAUUSD[[#This Row],[Close]]/XAUUSD!B93-1, "")</f>
        <v>7.5869920160576143E-3</v>
      </c>
      <c r="D94" s="4">
        <f>IFERROR(AAPL_US[[#This Row],[Close]]/AAPL_US!B93-1,"")</f>
        <v>1.9676084866794952E-2</v>
      </c>
      <c r="E94" s="4">
        <f t="shared" si="8"/>
        <v>1.5911808649235006E-2</v>
      </c>
      <c r="F94">
        <f t="shared" ca="1" si="9"/>
        <v>0.53333622814032533</v>
      </c>
      <c r="G94">
        <f t="shared" ca="1" si="9"/>
        <v>0.66063846154838157</v>
      </c>
      <c r="H94">
        <f t="shared" ca="1" si="9"/>
        <v>0.34579708569157475</v>
      </c>
      <c r="I94">
        <f ca="1"/>
        <v>0.53333622814032533</v>
      </c>
      <c r="J94">
        <f ca="1"/>
        <v>0.68772928388896171</v>
      </c>
      <c r="K94">
        <f ca="1"/>
        <v>0.4749021374877237</v>
      </c>
      <c r="L94">
        <v>92</v>
      </c>
      <c r="M94">
        <f t="shared" ca="1" si="10"/>
        <v>49.355364940178603</v>
      </c>
      <c r="N94">
        <f t="shared" ca="1" si="11"/>
        <v>325.22966933324238</v>
      </c>
      <c r="O94">
        <f t="shared" ca="1" si="12"/>
        <v>237.85294126465158</v>
      </c>
      <c r="P94" s="4">
        <f t="shared" ca="1" si="13"/>
        <v>3.4112244963554372E-3</v>
      </c>
      <c r="Q94" s="4">
        <f t="shared" ca="1" si="14"/>
        <v>6.4479662987661506E-5</v>
      </c>
      <c r="R94" s="4">
        <f t="shared" ca="1" si="15"/>
        <v>8.9530959857116107E-3</v>
      </c>
      <c r="S94" s="4" cm="1">
        <f t="array" aca="1" ref="S94" ca="1">_xlfn._xlws.SORT(SUMPRODUCT($V$2:$X$2,P94:R94))</f>
        <v>3.7350880098151787E-3</v>
      </c>
      <c r="T94" s="4">
        <f ca="1"/>
        <v>-6.6901818451990122E-3</v>
      </c>
    </row>
    <row r="95" spans="1:20" x14ac:dyDescent="0.25">
      <c r="A95" s="1">
        <v>45673</v>
      </c>
      <c r="B95" s="4">
        <f>IFERROR(BTCUSD[[#This Row],[Close]]/BTCUSD!B94-1,"")</f>
        <v>-2.6993234780899877E-3</v>
      </c>
      <c r="C95" s="4">
        <f>IFERROR(XAUUSD[[#This Row],[Close]]/XAUUSD!B94-1, "")</f>
        <v>-1.0248567244724227E-2</v>
      </c>
      <c r="D95" s="4">
        <f>IFERROR(AAPL_US[[#This Row],[Close]]/AAPL_US!B94-1,"")</f>
        <v>-4.04025100059342E-2</v>
      </c>
      <c r="E95" s="4">
        <f t="shared" si="8"/>
        <v>-1.7029976943096947E-2</v>
      </c>
      <c r="F95">
        <f t="shared" ca="1" si="9"/>
        <v>-2.3800480815073664E-2</v>
      </c>
      <c r="G95">
        <f t="shared" ca="1" si="9"/>
        <v>-1.6247826964515903</v>
      </c>
      <c r="H95">
        <f t="shared" ca="1" si="9"/>
        <v>-0.69134524864225377</v>
      </c>
      <c r="I95">
        <f ca="1"/>
        <v>-2.3800480815073664E-2</v>
      </c>
      <c r="J95">
        <f ca="1"/>
        <v>-1.6237913078327484</v>
      </c>
      <c r="K95">
        <f ca="1"/>
        <v>-0.6663249499250754</v>
      </c>
      <c r="L95">
        <v>93</v>
      </c>
      <c r="M95">
        <f t="shared" ca="1" si="10"/>
        <v>48.612743861899347</v>
      </c>
      <c r="N95">
        <f t="shared" ca="1" si="11"/>
        <v>317.18137238450868</v>
      </c>
      <c r="O95">
        <f t="shared" ca="1" si="12"/>
        <v>232.46101439410259</v>
      </c>
      <c r="P95" s="4">
        <f t="shared" ca="1" si="13"/>
        <v>-1.516075611751937E-2</v>
      </c>
      <c r="Q95" s="4">
        <f t="shared" ca="1" si="14"/>
        <v>-2.5057844731249581E-2</v>
      </c>
      <c r="R95" s="4">
        <f t="shared" ca="1" si="15"/>
        <v>-2.29300579082196E-2</v>
      </c>
      <c r="S95" s="4" cm="1">
        <f t="array" aca="1" ref="S95" ca="1">_xlfn._xlws.SORT(SUMPRODUCT($V$2:$X$2,P95:R95))</f>
        <v>-2.1450382100221523E-2</v>
      </c>
      <c r="T95" s="4">
        <f ca="1"/>
        <v>-6.6256769162289742E-3</v>
      </c>
    </row>
    <row r="96" spans="1:20" x14ac:dyDescent="0.25">
      <c r="A96" s="1">
        <v>45674</v>
      </c>
      <c r="B96" s="4">
        <f>IFERROR(BTCUSD[[#This Row],[Close]]/BTCUSD!B95-1,"")</f>
        <v>2.4665936844604053E-2</v>
      </c>
      <c r="C96" s="4">
        <f>IFERROR(XAUUSD[[#This Row],[Close]]/XAUUSD!B95-1, "")</f>
        <v>5.3754254997568918E-3</v>
      </c>
      <c r="D96" s="4">
        <f>IFERROR(AAPL_US[[#This Row],[Close]]/AAPL_US!B95-1,"")</f>
        <v>7.5347902933657895E-3</v>
      </c>
      <c r="E96" s="4">
        <f t="shared" si="8"/>
        <v>1.181038834129371E-2</v>
      </c>
      <c r="F96">
        <f t="shared" ca="1" si="9"/>
        <v>1.4447443910872371</v>
      </c>
      <c r="G96">
        <f t="shared" ca="1" si="9"/>
        <v>9.2577774985734357E-2</v>
      </c>
      <c r="H96">
        <f t="shared" ca="1" si="9"/>
        <v>-0.12306644403242945</v>
      </c>
      <c r="I96">
        <f ca="1"/>
        <v>1.4447443910872371</v>
      </c>
      <c r="J96">
        <f ca="1"/>
        <v>0.1683042113170713</v>
      </c>
      <c r="K96">
        <f ca="1"/>
        <v>0.27212226444834969</v>
      </c>
      <c r="L96">
        <v>94</v>
      </c>
      <c r="M96">
        <f t="shared" ca="1" si="10"/>
        <v>50.624021102607095</v>
      </c>
      <c r="N96">
        <f t="shared" ca="1" si="11"/>
        <v>323.49562386795407</v>
      </c>
      <c r="O96">
        <f t="shared" ca="1" si="12"/>
        <v>236.95481903112039</v>
      </c>
      <c r="P96" s="4">
        <f t="shared" ca="1" si="13"/>
        <v>4.0540473081357331E-2</v>
      </c>
      <c r="Q96" s="4">
        <f t="shared" ca="1" si="14"/>
        <v>1.9711823500477007E-2</v>
      </c>
      <c r="R96" s="4">
        <f t="shared" ca="1" si="15"/>
        <v>1.9146955019917946E-2</v>
      </c>
      <c r="S96" s="4" cm="1">
        <f t="array" aca="1" ref="S96" ca="1">_xlfn._xlws.SORT(SUMPRODUCT($V$2:$X$2,P96:R96))</f>
        <v>2.5790957830573384E-2</v>
      </c>
      <c r="T96" s="4">
        <f ca="1"/>
        <v>-6.3777473029575857E-3</v>
      </c>
    </row>
    <row r="97" spans="1:20" x14ac:dyDescent="0.25">
      <c r="A97" s="1">
        <v>45678</v>
      </c>
      <c r="B97" s="4">
        <f>IFERROR(BTCUSD[[#This Row],[Close]]/BTCUSD!B96-1,"")</f>
        <v>3.1238493966184278E-2</v>
      </c>
      <c r="C97" s="4">
        <f>IFERROR(XAUUSD[[#This Row],[Close]]/XAUUSD!B96-1, "")</f>
        <v>7.1581707353511881E-3</v>
      </c>
      <c r="D97" s="4">
        <f>IFERROR(AAPL_US[[#This Row],[Close]]/AAPL_US!B96-1,"")</f>
        <v>-3.191614394476916E-2</v>
      </c>
      <c r="E97" s="4">
        <f t="shared" si="8"/>
        <v>2.6599733005650116E-3</v>
      </c>
      <c r="F97">
        <f t="shared" ca="1" si="9"/>
        <v>-0.13696461044524313</v>
      </c>
      <c r="G97">
        <f t="shared" ca="1" si="9"/>
        <v>-4.8935686983144676E-2</v>
      </c>
      <c r="H97">
        <f t="shared" ca="1" si="9"/>
        <v>-0.22327020001238243</v>
      </c>
      <c r="I97">
        <f ca="1"/>
        <v>-0.13696461044524313</v>
      </c>
      <c r="J97">
        <f ca="1"/>
        <v>-5.6059312256091946E-2</v>
      </c>
      <c r="K97">
        <f ca="1"/>
        <v>-0.25182952061059433</v>
      </c>
      <c r="L97">
        <v>95</v>
      </c>
      <c r="M97">
        <f t="shared" ca="1" si="10"/>
        <v>48.477134395411724</v>
      </c>
      <c r="N97">
        <f t="shared" ca="1" si="11"/>
        <v>322.75651865740315</v>
      </c>
      <c r="O97">
        <f t="shared" ca="1" si="12"/>
        <v>234.49363657691546</v>
      </c>
      <c r="P97" s="4">
        <f t="shared" ca="1" si="13"/>
        <v>-4.3333957986438333E-2</v>
      </c>
      <c r="Q97" s="4">
        <f t="shared" ca="1" si="14"/>
        <v>-2.2873596361736559E-3</v>
      </c>
      <c r="R97" s="4">
        <f t="shared" ca="1" si="15"/>
        <v>-1.0441034576510766E-2</v>
      </c>
      <c r="S97" s="4" cm="1">
        <f t="array" aca="1" ref="S97" ca="1">_xlfn._xlws.SORT(SUMPRODUCT($V$2:$X$2,P97:R97))</f>
        <v>-1.7047441623354191E-2</v>
      </c>
      <c r="T97" s="4">
        <f ca="1"/>
        <v>-6.2179971304883713E-3</v>
      </c>
    </row>
    <row r="98" spans="1:20" x14ac:dyDescent="0.25">
      <c r="A98" s="1">
        <v>45679</v>
      </c>
      <c r="B98" s="4">
        <f>IFERROR(BTCUSD[[#This Row],[Close]]/BTCUSD!B97-1,"")</f>
        <v>1.1182563625276032E-3</v>
      </c>
      <c r="C98" s="4">
        <f>IFERROR(XAUUSD[[#This Row],[Close]]/XAUUSD!B97-1, "")</f>
        <v>6.7345935973150972E-3</v>
      </c>
      <c r="D98" s="4">
        <f>IFERROR(AAPL_US[[#This Row],[Close]]/AAPL_US!B97-1,"")</f>
        <v>5.3463432181477533E-3</v>
      </c>
      <c r="E98" s="4">
        <f t="shared" si="8"/>
        <v>4.6332173131286456E-3</v>
      </c>
      <c r="F98">
        <f t="shared" ca="1" si="9"/>
        <v>-1.5593287554497171</v>
      </c>
      <c r="G98">
        <f t="shared" ca="1" si="9"/>
        <v>1.2135738730443266</v>
      </c>
      <c r="H98">
        <f t="shared" ca="1" si="9"/>
        <v>0.18448121996144975</v>
      </c>
      <c r="I98">
        <f ca="1"/>
        <v>-1.5593287554497171</v>
      </c>
      <c r="J98">
        <f ca="1"/>
        <v>1.1300298354273999</v>
      </c>
      <c r="K98">
        <f ca="1"/>
        <v>-0.24855866028363144</v>
      </c>
      <c r="L98">
        <v>96</v>
      </c>
      <c r="M98">
        <f t="shared" ca="1" si="10"/>
        <v>46.625139137508299</v>
      </c>
      <c r="N98">
        <f t="shared" ca="1" si="11"/>
        <v>327.01257847925393</v>
      </c>
      <c r="O98">
        <f t="shared" ca="1" si="12"/>
        <v>234.5466377195649</v>
      </c>
      <c r="P98" s="4">
        <f t="shared" ca="1" si="13"/>
        <v>-3.895236886650856E-2</v>
      </c>
      <c r="Q98" s="4">
        <f t="shared" ca="1" si="14"/>
        <v>1.310040969766482E-2</v>
      </c>
      <c r="R98" s="4">
        <f t="shared" ca="1" si="15"/>
        <v>2.2599825976351551E-4</v>
      </c>
      <c r="S98" s="4" cm="1">
        <f t="array" aca="1" ref="S98" ca="1">_xlfn._xlws.SORT(SUMPRODUCT($V$2:$X$2,P98:R98))</f>
        <v>-6.3777473029575857E-3</v>
      </c>
      <c r="T98" s="4">
        <f ca="1"/>
        <v>-6.1880437639231199E-3</v>
      </c>
    </row>
    <row r="99" spans="1:20" x14ac:dyDescent="0.25">
      <c r="A99" s="1">
        <v>45680</v>
      </c>
      <c r="B99" s="4">
        <f>IFERROR(BTCUSD[[#This Row],[Close]]/BTCUSD!B98-1,"")</f>
        <v>4.936571018119551E-2</v>
      </c>
      <c r="C99" s="4">
        <f>IFERROR(XAUUSD[[#This Row],[Close]]/XAUUSD!B98-1, "")</f>
        <v>-5.0908300594728617E-3</v>
      </c>
      <c r="D99" s="4">
        <f>IFERROR(AAPL_US[[#This Row],[Close]]/AAPL_US!B98-1,"")</f>
        <v>-7.6034063260344009E-4</v>
      </c>
      <c r="E99" s="4">
        <f t="shared" si="8"/>
        <v>1.2545278840788475E-2</v>
      </c>
      <c r="F99">
        <f t="shared" ca="1" si="9"/>
        <v>-1.0643153387255857</v>
      </c>
      <c r="G99">
        <f t="shared" ca="1" si="9"/>
        <v>1.8176595379083127</v>
      </c>
      <c r="H99">
        <f t="shared" ca="1" si="9"/>
        <v>0.4344079208225205</v>
      </c>
      <c r="I99">
        <f ca="1"/>
        <v>-1.0643153387255857</v>
      </c>
      <c r="J99">
        <f ca="1"/>
        <v>1.7592722422038247</v>
      </c>
      <c r="K99">
        <f ca="1"/>
        <v>0.12387774959461439</v>
      </c>
      <c r="L99">
        <v>97</v>
      </c>
      <c r="M99">
        <f t="shared" ca="1" si="10"/>
        <v>47.271644326597929</v>
      </c>
      <c r="N99">
        <f t="shared" ca="1" si="11"/>
        <v>329.3180346578348</v>
      </c>
      <c r="O99">
        <f t="shared" ca="1" si="12"/>
        <v>236.35846930770319</v>
      </c>
      <c r="P99" s="4">
        <f t="shared" ca="1" si="13"/>
        <v>1.3770767896875749E-2</v>
      </c>
      <c r="Q99" s="4">
        <f t="shared" ca="1" si="14"/>
        <v>7.0253180777924565E-3</v>
      </c>
      <c r="R99" s="4">
        <f t="shared" ca="1" si="15"/>
        <v>7.6951407056506877E-3</v>
      </c>
      <c r="S99" s="4" cm="1">
        <f t="array" aca="1" ref="S99" ca="1">_xlfn._xlws.SORT(SUMPRODUCT($V$2:$X$2,P99:R99))</f>
        <v>9.2498998118749134E-3</v>
      </c>
      <c r="T99" s="4">
        <f ca="1"/>
        <v>-6.0985092350415594E-3</v>
      </c>
    </row>
    <row r="100" spans="1:20" x14ac:dyDescent="0.25">
      <c r="A100" s="1">
        <v>45681</v>
      </c>
      <c r="B100" s="4">
        <f>IFERROR(BTCUSD[[#This Row],[Close]]/BTCUSD!B99-1,"")</f>
        <v>-1.2238897162714313E-2</v>
      </c>
      <c r="C100" s="4">
        <f>IFERROR(XAUUSD[[#This Row],[Close]]/XAUUSD!B99-1, "")</f>
        <v>2.0585997448967497E-3</v>
      </c>
      <c r="D100" s="4">
        <f>IFERROR(AAPL_US[[#This Row],[Close]]/AAPL_US!B99-1,"")</f>
        <v>-3.9343998137985059E-3</v>
      </c>
      <c r="E100" s="4">
        <f t="shared" si="8"/>
        <v>-4.0285491949951452E-3</v>
      </c>
      <c r="F100">
        <f t="shared" ca="1" si="9"/>
        <v>0.9269068013632572</v>
      </c>
      <c r="G100">
        <f t="shared" ca="1" si="9"/>
        <v>2.3326945568914517</v>
      </c>
      <c r="H100">
        <f t="shared" ca="1" si="9"/>
        <v>-1.4441048418357241</v>
      </c>
      <c r="I100">
        <f ca="1"/>
        <v>0.9269068013632572</v>
      </c>
      <c r="J100">
        <f ca="1"/>
        <v>2.3781430092963736</v>
      </c>
      <c r="K100">
        <f ca="1"/>
        <v>-1.1475592976265332</v>
      </c>
      <c r="L100">
        <v>98</v>
      </c>
      <c r="M100">
        <f t="shared" ca="1" si="10"/>
        <v>49.940057397752362</v>
      </c>
      <c r="N100">
        <f t="shared" ca="1" si="11"/>
        <v>331.60222064664998</v>
      </c>
      <c r="O100">
        <f t="shared" ca="1" si="12"/>
        <v>230.39265737161344</v>
      </c>
      <c r="P100" s="4">
        <f t="shared" ca="1" si="13"/>
        <v>5.4912804146328639E-2</v>
      </c>
      <c r="Q100" s="4">
        <f t="shared" ca="1" si="14"/>
        <v>6.9121654691855217E-3</v>
      </c>
      <c r="R100" s="4">
        <f t="shared" ca="1" si="15"/>
        <v>-2.5564531083909645E-2</v>
      </c>
      <c r="S100" s="4" cm="1">
        <f t="array" aca="1" ref="S100" ca="1">_xlfn._xlws.SORT(SUMPRODUCT($V$2:$X$2,P100:R100))</f>
        <v>1.1569348106399906E-2</v>
      </c>
      <c r="T100" s="4">
        <f ca="1"/>
        <v>-5.9359082709018844E-3</v>
      </c>
    </row>
    <row r="101" spans="1:20" x14ac:dyDescent="0.25">
      <c r="A101" s="1">
        <v>45684</v>
      </c>
      <c r="B101" s="4">
        <f>IFERROR(BTCUSD[[#This Row],[Close]]/BTCUSD!B100-1,"")</f>
        <v>2.4616782324628383E-2</v>
      </c>
      <c r="C101" s="4">
        <f>IFERROR(XAUUSD[[#This Row],[Close]]/XAUUSD!B100-1, "")</f>
        <v>1.4182916578142635E-2</v>
      </c>
      <c r="D101" s="4">
        <f>IFERROR(AAPL_US[[#This Row],[Close]]/AAPL_US!B100-1,"")</f>
        <v>3.1783764351674959E-2</v>
      </c>
      <c r="E101" s="4">
        <f t="shared" si="8"/>
        <v>2.2593330634148055E-2</v>
      </c>
      <c r="F101">
        <f t="shared" ca="1" si="9"/>
        <v>-0.54943636127476836</v>
      </c>
      <c r="G101">
        <f t="shared" ca="1" si="9"/>
        <v>0.10710658284855906</v>
      </c>
      <c r="H101">
        <f t="shared" ca="1" si="9"/>
        <v>-0.51891398976901382</v>
      </c>
      <c r="I101">
        <f ca="1"/>
        <v>-0.54943636127476836</v>
      </c>
      <c r="J101">
        <f ca="1"/>
        <v>7.8111527658037389E-2</v>
      </c>
      <c r="K101">
        <f ca="1"/>
        <v>-0.64859429480854147</v>
      </c>
      <c r="L101">
        <v>99</v>
      </c>
      <c r="M101">
        <f t="shared" ca="1" si="10"/>
        <v>47.960932629229752</v>
      </c>
      <c r="N101">
        <f t="shared" ca="1" si="11"/>
        <v>323.43676365464671</v>
      </c>
      <c r="O101">
        <f t="shared" ca="1" si="12"/>
        <v>232.7675206204087</v>
      </c>
      <c r="P101" s="4">
        <f t="shared" ca="1" si="13"/>
        <v>-4.0436658234368442E-2</v>
      </c>
      <c r="Q101" s="4">
        <f t="shared" ca="1" si="14"/>
        <v>-2.4932500733952295E-2</v>
      </c>
      <c r="R101" s="4">
        <f t="shared" ca="1" si="15"/>
        <v>1.025513062153907E-2</v>
      </c>
      <c r="S101" s="4" cm="1">
        <f t="array" aca="1" ref="S101" ca="1">_xlfn._xlws.SORT(SUMPRODUCT($V$2:$X$2,P101:R101))</f>
        <v>-1.902745857742973E-2</v>
      </c>
      <c r="T101" s="4">
        <f ca="1"/>
        <v>-5.5709608755403397E-3</v>
      </c>
    </row>
    <row r="102" spans="1:20" x14ac:dyDescent="0.25">
      <c r="A102" s="1">
        <v>45685</v>
      </c>
      <c r="B102" s="4">
        <f>IFERROR(BTCUSD[[#This Row],[Close]]/BTCUSD!B101-1,"")</f>
        <v>-2.0846499957552389E-2</v>
      </c>
      <c r="C102" s="4">
        <f>IFERROR(XAUUSD[[#This Row],[Close]]/XAUUSD!B101-1, "")</f>
        <v>4.1879037164684885E-3</v>
      </c>
      <c r="D102" s="4">
        <f>IFERROR(AAPL_US[[#This Row],[Close]]/AAPL_US!B101-1,"")</f>
        <v>3.6540538657189536E-2</v>
      </c>
      <c r="E102" s="4">
        <f t="shared" si="8"/>
        <v>6.3833730964785399E-3</v>
      </c>
      <c r="F102">
        <f t="shared" ca="1" si="9"/>
        <v>0.66281188214515918</v>
      </c>
      <c r="G102">
        <f t="shared" ca="1" si="9"/>
        <v>-0.11499964340481775</v>
      </c>
      <c r="H102">
        <f t="shared" ca="1" si="9"/>
        <v>1.7769734241916024</v>
      </c>
      <c r="I102">
        <f ca="1"/>
        <v>0.66281188214515918</v>
      </c>
      <c r="J102">
        <f ca="1"/>
        <v>-8.0041090919647007E-2</v>
      </c>
      <c r="K102">
        <f ca="1"/>
        <v>1.8904214940218822</v>
      </c>
      <c r="L102">
        <v>100</v>
      </c>
      <c r="M102">
        <f t="shared" ca="1" si="10"/>
        <v>49.594489371284858</v>
      </c>
      <c r="N102">
        <f t="shared" ca="1" si="11"/>
        <v>322.93097734699262</v>
      </c>
      <c r="O102">
        <f t="shared" ca="1" si="12"/>
        <v>245.07655977444844</v>
      </c>
      <c r="P102" s="4">
        <f t="shared" ca="1" si="13"/>
        <v>3.3492950222433336E-2</v>
      </c>
      <c r="Q102" s="4">
        <f t="shared" ca="1" si="14"/>
        <v>-1.5650113048768068E-3</v>
      </c>
      <c r="R102" s="4">
        <f t="shared" ca="1" si="15"/>
        <v>5.1530460716917574E-2</v>
      </c>
      <c r="S102" s="4" cm="1">
        <f t="array" aca="1" ref="S102" ca="1">_xlfn._xlws.SORT(SUMPRODUCT($V$2:$X$2,P102:R102))</f>
        <v>2.4881018759854549E-2</v>
      </c>
      <c r="T102" s="4">
        <f ca="1"/>
        <v>-5.399881592461059E-3</v>
      </c>
    </row>
    <row r="103" spans="1:20" x14ac:dyDescent="0.25">
      <c r="A103" s="1">
        <v>45686</v>
      </c>
      <c r="B103" s="4">
        <f>IFERROR(BTCUSD[[#This Row],[Close]]/BTCUSD!B102-1,"")</f>
        <v>1.8592911572883342E-3</v>
      </c>
      <c r="C103" s="4">
        <f>IFERROR(XAUUSD[[#This Row],[Close]]/XAUUSD!B102-1, "")</f>
        <v>-5.1518246347903585E-4</v>
      </c>
      <c r="D103" s="4">
        <f>IFERROR(AAPL_US[[#This Row],[Close]]/AAPL_US!B102-1,"")</f>
        <v>4.617685862906562E-3</v>
      </c>
      <c r="E103" s="4">
        <f t="shared" si="8"/>
        <v>1.7370201206668545E-3</v>
      </c>
      <c r="F103">
        <f t="shared" ca="1" si="9"/>
        <v>0.88007002736335604</v>
      </c>
      <c r="G103">
        <f t="shared" ca="1" si="9"/>
        <v>-0.74072008319983673</v>
      </c>
      <c r="H103">
        <f t="shared" ca="1" si="9"/>
        <v>7.468298824174717E-2</v>
      </c>
      <c r="I103">
        <f ca="1"/>
        <v>0.88007002736335604</v>
      </c>
      <c r="J103">
        <f ca="1"/>
        <v>-0.69349168863712185</v>
      </c>
      <c r="K103">
        <f ca="1"/>
        <v>0.31261013271637994</v>
      </c>
      <c r="L103">
        <v>101</v>
      </c>
      <c r="M103">
        <f t="shared" ca="1" si="10"/>
        <v>49.899596255159693</v>
      </c>
      <c r="N103">
        <f t="shared" ca="1" si="11"/>
        <v>320.82839418894696</v>
      </c>
      <c r="O103">
        <f t="shared" ca="1" si="12"/>
        <v>237.41446252821177</v>
      </c>
      <c r="P103" s="4">
        <f t="shared" ca="1" si="13"/>
        <v>6.1331854724960711E-3</v>
      </c>
      <c r="Q103" s="4">
        <f t="shared" ca="1" si="14"/>
        <v>-6.5322253234261227E-3</v>
      </c>
      <c r="R103" s="4">
        <f t="shared" ca="1" si="15"/>
        <v>-3.1763249779190178E-2</v>
      </c>
      <c r="S103" s="4" cm="1">
        <f t="array" aca="1" ref="S103" ca="1">_xlfn._xlws.SORT(SUMPRODUCT($V$2:$X$2,P103:R103))</f>
        <v>-1.0301909421378682E-2</v>
      </c>
      <c r="T103" s="4">
        <f ca="1"/>
        <v>-5.2606823073884758E-3</v>
      </c>
    </row>
    <row r="104" spans="1:20" x14ac:dyDescent="0.25">
      <c r="A104" s="1">
        <v>45687</v>
      </c>
      <c r="B104" s="4">
        <f>IFERROR(BTCUSD[[#This Row],[Close]]/BTCUSD!B103-1,"")</f>
        <v>9.8465325589445207E-3</v>
      </c>
      <c r="C104" s="4">
        <f>IFERROR(XAUUSD[[#This Row],[Close]]/XAUUSD!B103-1, "")</f>
        <v>5.8877230809997183E-3</v>
      </c>
      <c r="D104" s="4">
        <f>IFERROR(AAPL_US[[#This Row],[Close]]/AAPL_US!B103-1,"")</f>
        <v>-7.3944884293821733E-3</v>
      </c>
      <c r="E104" s="4">
        <f t="shared" si="8"/>
        <v>3.0907024712685922E-3</v>
      </c>
      <c r="F104">
        <f t="shared" ca="1" si="9"/>
        <v>0.14555344890257563</v>
      </c>
      <c r="G104">
        <f t="shared" ca="1" si="9"/>
        <v>0.61916358468907873</v>
      </c>
      <c r="H104">
        <f t="shared" ca="1" si="9"/>
        <v>0.62078539653488762</v>
      </c>
      <c r="I104">
        <f ca="1"/>
        <v>0.14555344890257563</v>
      </c>
      <c r="J104">
        <f ca="1"/>
        <v>0.62595166172691485</v>
      </c>
      <c r="K104">
        <f ca="1"/>
        <v>0.63484897148234642</v>
      </c>
      <c r="L104">
        <v>102</v>
      </c>
      <c r="M104">
        <f t="shared" ca="1" si="10"/>
        <v>48.909646560165264</v>
      </c>
      <c r="N104">
        <f t="shared" ca="1" si="11"/>
        <v>325.5322910640561</v>
      </c>
      <c r="O104">
        <f t="shared" ca="1" si="12"/>
        <v>239.00558482122148</v>
      </c>
      <c r="P104" s="4">
        <f t="shared" ca="1" si="13"/>
        <v>-2.0038263451324229E-2</v>
      </c>
      <c r="Q104" s="4">
        <f t="shared" ca="1" si="14"/>
        <v>1.4555278586471581E-2</v>
      </c>
      <c r="R104" s="4">
        <f t="shared" ca="1" si="15"/>
        <v>6.6795182849485393E-3</v>
      </c>
      <c r="S104" s="4" cm="1">
        <f t="array" aca="1" ref="S104" ca="1">_xlfn._xlws.SORT(SUMPRODUCT($V$2:$X$2,P104:R104))</f>
        <v>1.8144878846759259E-3</v>
      </c>
      <c r="T104" s="4">
        <f ca="1"/>
        <v>-5.1021193465830925E-3</v>
      </c>
    </row>
    <row r="105" spans="1:20" x14ac:dyDescent="0.25">
      <c r="A105" s="1">
        <v>45688</v>
      </c>
      <c r="B105" s="4">
        <f>IFERROR(BTCUSD[[#This Row],[Close]]/BTCUSD!B104-1,"")</f>
        <v>-3.249857170062842E-2</v>
      </c>
      <c r="C105" s="4">
        <f>IFERROR(XAUUSD[[#This Row],[Close]]/XAUUSD!B104-1, "")</f>
        <v>-1.0889157935191962E-2</v>
      </c>
      <c r="D105" s="4">
        <f>IFERROR(AAPL_US[[#This Row],[Close]]/AAPL_US!B104-1,"")</f>
        <v>-6.6911334055256289E-3</v>
      </c>
      <c r="E105" s="4">
        <f t="shared" si="8"/>
        <v>-1.6112574705922998E-2</v>
      </c>
      <c r="F105">
        <f t="shared" ca="1" si="9"/>
        <v>0.46140322101598419</v>
      </c>
      <c r="G105">
        <f t="shared" ca="1" si="9"/>
        <v>-0.30599967224395846</v>
      </c>
      <c r="H105">
        <f t="shared" ca="1" si="9"/>
        <v>0.68935979348871235</v>
      </c>
      <c r="I105">
        <f ca="1"/>
        <v>0.46140322101598419</v>
      </c>
      <c r="J105">
        <f ca="1"/>
        <v>-0.28135233911744606</v>
      </c>
      <c r="K105">
        <f ca="1"/>
        <v>0.78955453616711357</v>
      </c>
      <c r="L105">
        <v>103</v>
      </c>
      <c r="M105">
        <f t="shared" ca="1" si="10"/>
        <v>49.34413231200466</v>
      </c>
      <c r="N105">
        <f t="shared" ca="1" si="11"/>
        <v>322.37760711548475</v>
      </c>
      <c r="O105">
        <f t="shared" ca="1" si="12"/>
        <v>239.79318441113006</v>
      </c>
      <c r="P105" s="4">
        <f t="shared" ca="1" si="13"/>
        <v>8.8442111631455555E-3</v>
      </c>
      <c r="Q105" s="4">
        <f t="shared" ca="1" si="14"/>
        <v>-9.7381098436424007E-3</v>
      </c>
      <c r="R105" s="4">
        <f t="shared" ca="1" si="15"/>
        <v>3.2899011062618266E-3</v>
      </c>
      <c r="S105" s="4" cm="1">
        <f t="array" aca="1" ref="S105" ca="1">_xlfn._xlws.SORT(SUMPRODUCT($V$2:$X$2,P105:R105))</f>
        <v>-2.550102566347464E-4</v>
      </c>
      <c r="T105" s="4">
        <f ca="1"/>
        <v>-5.0290868315694213E-3</v>
      </c>
    </row>
    <row r="106" spans="1:20" x14ac:dyDescent="0.25">
      <c r="A106" s="1">
        <v>45691</v>
      </c>
      <c r="B106" s="4">
        <f>IFERROR(BTCUSD[[#This Row],[Close]]/BTCUSD!B105-1,"")</f>
        <v>-4.0154713750036874E-3</v>
      </c>
      <c r="C106" s="4">
        <f>IFERROR(XAUUSD[[#This Row],[Close]]/XAUUSD!B105-1, "")</f>
        <v>8.376718850900966E-3</v>
      </c>
      <c r="D106" s="4">
        <f>IFERROR(AAPL_US[[#This Row],[Close]]/AAPL_US!B105-1,"")</f>
        <v>-3.3854950984343102E-2</v>
      </c>
      <c r="E106" s="4">
        <f t="shared" si="8"/>
        <v>-8.0104391674436504E-3</v>
      </c>
      <c r="F106">
        <f t="shared" ca="1" si="9"/>
        <v>-0.81868001688408043</v>
      </c>
      <c r="G106">
        <f t="shared" ca="1" si="9"/>
        <v>0.10341319947020805</v>
      </c>
      <c r="H106">
        <f t="shared" ca="1" si="9"/>
        <v>2.6129072469266292</v>
      </c>
      <c r="I106">
        <f ca="1"/>
        <v>-0.81868001688408043</v>
      </c>
      <c r="J106">
        <f ca="1"/>
        <v>6.0287006383559431E-2</v>
      </c>
      <c r="K106">
        <f ca="1"/>
        <v>2.293542378420844</v>
      </c>
      <c r="L106">
        <v>104</v>
      </c>
      <c r="M106">
        <f t="shared" ca="1" si="10"/>
        <v>47.645055765693961</v>
      </c>
      <c r="N106">
        <f t="shared" ca="1" si="11"/>
        <v>323.63332921288696</v>
      </c>
      <c r="O106">
        <f t="shared" ca="1" si="12"/>
        <v>247.2416198999623</v>
      </c>
      <c r="P106" s="4">
        <f t="shared" ca="1" si="13"/>
        <v>-3.5039996116448209E-2</v>
      </c>
      <c r="Q106" s="4">
        <f t="shared" ca="1" si="14"/>
        <v>3.887623593745111E-3</v>
      </c>
      <c r="R106" s="4">
        <f t="shared" ca="1" si="15"/>
        <v>3.0589256485233106E-2</v>
      </c>
      <c r="S106" s="4" cm="1">
        <f t="array" aca="1" ref="S106" ca="1">_xlfn._xlws.SORT(SUMPRODUCT($V$2:$X$2,P106:R106))</f>
        <v>2.198275481335131E-4</v>
      </c>
      <c r="T106" s="4">
        <f ca="1"/>
        <v>-4.8509609217335589E-3</v>
      </c>
    </row>
    <row r="107" spans="1:20" x14ac:dyDescent="0.25">
      <c r="A107" s="1">
        <v>45692</v>
      </c>
      <c r="B107" s="4">
        <f>IFERROR(BTCUSD[[#This Row],[Close]]/BTCUSD!B106-1,"")</f>
        <v>2.2618800581033494E-2</v>
      </c>
      <c r="C107" s="4">
        <f>IFERROR(XAUUSD[[#This Row],[Close]]/XAUUSD!B106-1, "")</f>
        <v>-1.5449240020406485E-3</v>
      </c>
      <c r="D107" s="4">
        <f>IFERROR(AAPL_US[[#This Row],[Close]]/AAPL_US!B106-1,"")</f>
        <v>2.1004566210045761E-2</v>
      </c>
      <c r="E107" s="4">
        <f t="shared" si="8"/>
        <v>1.2469040436507518E-2</v>
      </c>
      <c r="F107">
        <f t="shared" ca="1" si="9"/>
        <v>-1.7810331026861208</v>
      </c>
      <c r="G107">
        <f t="shared" ca="1" si="9"/>
        <v>1.0686923297701749</v>
      </c>
      <c r="H107">
        <f t="shared" ca="1" si="9"/>
        <v>1.5876341638711704</v>
      </c>
      <c r="I107">
        <f ca="1"/>
        <v>-1.7810331026861208</v>
      </c>
      <c r="J107">
        <f ca="1"/>
        <v>0.97370786904884954</v>
      </c>
      <c r="K107">
        <f ca="1"/>
        <v>1.0427603460582977</v>
      </c>
      <c r="L107">
        <v>105</v>
      </c>
      <c r="M107">
        <f t="shared" ca="1" si="10"/>
        <v>46.408176427294812</v>
      </c>
      <c r="N107">
        <f t="shared" ca="1" si="11"/>
        <v>326.92697429117732</v>
      </c>
      <c r="O107">
        <f t="shared" ca="1" si="12"/>
        <v>241.10184756744212</v>
      </c>
      <c r="P107" s="4">
        <f t="shared" ca="1" si="13"/>
        <v>-2.6303203427681995E-2</v>
      </c>
      <c r="Q107" s="4">
        <f t="shared" ca="1" si="14"/>
        <v>1.012565077096131E-2</v>
      </c>
      <c r="R107" s="4">
        <f t="shared" ca="1" si="15"/>
        <v>-2.5146628469788913E-2</v>
      </c>
      <c r="S107" s="4" cm="1">
        <f t="array" aca="1" ref="S107" ca="1">_xlfn._xlws.SORT(SUMPRODUCT($V$2:$X$2,P107:R107))</f>
        <v>-1.1384689260856748E-2</v>
      </c>
      <c r="T107" s="4">
        <f ca="1"/>
        <v>-4.1982034750894731E-3</v>
      </c>
    </row>
    <row r="108" spans="1:20" x14ac:dyDescent="0.25">
      <c r="A108" s="1">
        <v>45693</v>
      </c>
      <c r="B108" s="4">
        <f>IFERROR(BTCUSD[[#This Row],[Close]]/BTCUSD!B107-1,"")</f>
        <v>1.5760281385281294E-2</v>
      </c>
      <c r="C108" s="4">
        <f>IFERROR(XAUUSD[[#This Row],[Close]]/XAUUSD!B107-1, "")</f>
        <v>1.2528898906371211E-2</v>
      </c>
      <c r="D108" s="4">
        <f>IFERROR(AAPL_US[[#This Row],[Close]]/AAPL_US!B107-1,"")</f>
        <v>-1.414786018990033E-3</v>
      </c>
      <c r="E108" s="4">
        <f t="shared" si="8"/>
        <v>9.3152081724358626E-3</v>
      </c>
      <c r="F108">
        <f t="shared" ca="1" si="9"/>
        <v>0.88888497743852002</v>
      </c>
      <c r="G108">
        <f t="shared" ca="1" si="9"/>
        <v>-0.75423501081163613</v>
      </c>
      <c r="H108">
        <f t="shared" ca="1" si="9"/>
        <v>0.14415987223882257</v>
      </c>
      <c r="I108">
        <f ca="1"/>
        <v>0.88888497743852002</v>
      </c>
      <c r="J108">
        <f ca="1"/>
        <v>-0.70652515999879018</v>
      </c>
      <c r="K108">
        <f ca="1"/>
        <v>0.38192719291303723</v>
      </c>
      <c r="L108">
        <v>106</v>
      </c>
      <c r="M108">
        <f t="shared" ca="1" si="10"/>
        <v>49.951419459555517</v>
      </c>
      <c r="N108">
        <f t="shared" ca="1" si="11"/>
        <v>321.04015468640119</v>
      </c>
      <c r="O108">
        <f t="shared" ca="1" si="12"/>
        <v>237.9377205828489</v>
      </c>
      <c r="P108" s="4">
        <f t="shared" ca="1" si="13"/>
        <v>7.3575262486042056E-2</v>
      </c>
      <c r="Q108" s="4">
        <f t="shared" ca="1" si="14"/>
        <v>-1.8170617959510735E-2</v>
      </c>
      <c r="R108" s="4">
        <f t="shared" ca="1" si="15"/>
        <v>-1.3210487028580964E-2</v>
      </c>
      <c r="S108" s="4" cm="1">
        <f t="array" aca="1" ref="S108" ca="1">_xlfn._xlws.SORT(SUMPRODUCT($V$2:$X$2,P108:R108))</f>
        <v>1.0841185453434033E-2</v>
      </c>
      <c r="T108" s="4">
        <f ca="1"/>
        <v>-4.1965098755486025E-3</v>
      </c>
    </row>
    <row r="109" spans="1:20" x14ac:dyDescent="0.25">
      <c r="A109" s="1">
        <v>45694</v>
      </c>
      <c r="B109" s="4">
        <f>IFERROR(BTCUSD[[#This Row],[Close]]/BTCUSD!B108-1,"")</f>
        <v>-3.3504884939925206E-2</v>
      </c>
      <c r="C109" s="4">
        <f>IFERROR(XAUUSD[[#This Row],[Close]]/XAUUSD!B108-1, "")</f>
        <v>2.5356140140542216E-3</v>
      </c>
      <c r="D109" s="4">
        <f>IFERROR(AAPL_US[[#This Row],[Close]]/AAPL_US!B108-1,"")</f>
        <v>3.2254591649978348E-3</v>
      </c>
      <c r="E109" s="4">
        <f t="shared" si="8"/>
        <v>-8.0695821268565223E-3</v>
      </c>
      <c r="F109">
        <f t="shared" ca="1" si="9"/>
        <v>1.8035351695590012</v>
      </c>
      <c r="G109">
        <f t="shared" ca="1" si="9"/>
        <v>1.7634983516000668</v>
      </c>
      <c r="H109">
        <f t="shared" ca="1" si="9"/>
        <v>2.1347260511300013E-2</v>
      </c>
      <c r="I109">
        <f ca="1"/>
        <v>1.8035351695590012</v>
      </c>
      <c r="J109">
        <f ca="1"/>
        <v>1.8557579235066379</v>
      </c>
      <c r="K109">
        <f ca="1"/>
        <v>0.50240219557949928</v>
      </c>
      <c r="L109">
        <v>107</v>
      </c>
      <c r="M109">
        <f t="shared" ca="1" si="10"/>
        <v>51.231811771764512</v>
      </c>
      <c r="N109">
        <f t="shared" ca="1" si="11"/>
        <v>330.19408916608131</v>
      </c>
      <c r="O109">
        <f t="shared" ca="1" si="12"/>
        <v>238.55652692689418</v>
      </c>
      <c r="P109" s="4">
        <f t="shared" ca="1" si="13"/>
        <v>2.5309740471594244E-2</v>
      </c>
      <c r="Q109" s="4">
        <f t="shared" ca="1" si="14"/>
        <v>2.8114422769217984E-2</v>
      </c>
      <c r="R109" s="4">
        <f t="shared" ca="1" si="15"/>
        <v>2.5973312171478653E-3</v>
      </c>
      <c r="S109" s="4" cm="1">
        <f t="array" aca="1" ref="S109" ca="1">_xlfn._xlws.SORT(SUMPRODUCT($V$2:$X$2,P109:R109))</f>
        <v>1.9617890614309828E-2</v>
      </c>
      <c r="T109" s="4">
        <f ca="1"/>
        <v>-3.4802502293648833E-3</v>
      </c>
    </row>
    <row r="110" spans="1:20" x14ac:dyDescent="0.25">
      <c r="A110" s="1">
        <v>45695</v>
      </c>
      <c r="B110" s="4">
        <f>IFERROR(BTCUSD[[#This Row],[Close]]/BTCUSD!B109-1,"")</f>
        <v>1.1614516176658984E-3</v>
      </c>
      <c r="C110" s="4">
        <f>IFERROR(XAUUSD[[#This Row],[Close]]/XAUUSD!B109-1, "")</f>
        <v>4.8977610235321212E-3</v>
      </c>
      <c r="D110" s="4">
        <f>IFERROR(AAPL_US[[#This Row],[Close]]/AAPL_US!B109-1,"")</f>
        <v>-2.3969368657818402E-2</v>
      </c>
      <c r="E110" s="4">
        <f t="shared" si="8"/>
        <v>-4.8832707026329018E-3</v>
      </c>
      <c r="F110">
        <f t="shared" ca="1" si="9"/>
        <v>-0.15177654157707718</v>
      </c>
      <c r="G110">
        <f t="shared" ca="1" si="9"/>
        <v>-1.7237115129667786</v>
      </c>
      <c r="H110">
        <f t="shared" ca="1" si="9"/>
        <v>-1.3644882993046428</v>
      </c>
      <c r="I110">
        <f ca="1"/>
        <v>-0.15177654157707718</v>
      </c>
      <c r="J110">
        <f ca="1"/>
        <v>-1.7293028658787331</v>
      </c>
      <c r="K110">
        <f ca="1"/>
        <v>-1.3486364999168545</v>
      </c>
      <c r="L110">
        <v>108</v>
      </c>
      <c r="M110">
        <f t="shared" ca="1" si="10"/>
        <v>48.557737560603286</v>
      </c>
      <c r="N110">
        <f t="shared" ca="1" si="11"/>
        <v>317.57966664878211</v>
      </c>
      <c r="O110">
        <f t="shared" ca="1" si="12"/>
        <v>229.82426927480338</v>
      </c>
      <c r="P110" s="4">
        <f t="shared" ca="1" si="13"/>
        <v>-5.3607107702367776E-2</v>
      </c>
      <c r="Q110" s="4">
        <f t="shared" ca="1" si="14"/>
        <v>-3.8951925120036458E-2</v>
      </c>
      <c r="R110" s="4">
        <f t="shared" ca="1" si="15"/>
        <v>-3.7291322162060339E-2</v>
      </c>
      <c r="S110" s="4" cm="1">
        <f t="array" aca="1" ref="S110" ca="1">_xlfn._xlws.SORT(SUMPRODUCT($V$2:$X$2,P110:R110))</f>
        <v>-4.2850299007343016E-2</v>
      </c>
      <c r="T110" s="4">
        <f ca="1"/>
        <v>-3.2456452391891608E-3</v>
      </c>
    </row>
    <row r="111" spans="1:20" x14ac:dyDescent="0.25">
      <c r="A111" s="1">
        <v>45698</v>
      </c>
      <c r="B111" s="4">
        <f>IFERROR(BTCUSD[[#This Row],[Close]]/BTCUSD!B110-1,"")</f>
        <v>-3.9585115273066851E-2</v>
      </c>
      <c r="C111" s="4">
        <f>IFERROR(XAUUSD[[#This Row],[Close]]/XAUUSD!B110-1, "")</f>
        <v>9.7975133214920351E-3</v>
      </c>
      <c r="D111" s="4">
        <f>IFERROR(AAPL_US[[#This Row],[Close]]/AAPL_US!B110-1,"")</f>
        <v>1.1874395285424999E-3</v>
      </c>
      <c r="E111" s="4">
        <f t="shared" si="8"/>
        <v>-7.6002973947604914E-3</v>
      </c>
      <c r="F111">
        <f t="shared" ca="1" si="9"/>
        <v>-3.2567656033832063E-2</v>
      </c>
      <c r="G111">
        <f t="shared" ca="1" si="9"/>
        <v>0.24514719300324225</v>
      </c>
      <c r="H111">
        <f t="shared" ca="1" si="9"/>
        <v>0.34845925632674485</v>
      </c>
      <c r="I111">
        <f ca="1"/>
        <v>-3.2567656033832063E-2</v>
      </c>
      <c r="J111">
        <f ca="1"/>
        <v>0.24309915575168312</v>
      </c>
      <c r="K111">
        <f ca="1"/>
        <v>0.32579138015802039</v>
      </c>
      <c r="L111">
        <v>109</v>
      </c>
      <c r="M111">
        <f t="shared" ca="1" si="10"/>
        <v>48.724921222115412</v>
      </c>
      <c r="N111">
        <f t="shared" ca="1" si="11"/>
        <v>324.53962461794339</v>
      </c>
      <c r="O111">
        <f t="shared" ca="1" si="12"/>
        <v>237.78161181955986</v>
      </c>
      <c r="P111" s="4">
        <f t="shared" ca="1" si="13"/>
        <v>3.4370735378542114E-3</v>
      </c>
      <c r="Q111" s="4">
        <f t="shared" ca="1" si="14"/>
        <v>2.1678933015105935E-2</v>
      </c>
      <c r="R111" s="4">
        <f t="shared" ca="1" si="15"/>
        <v>3.4037684764946299E-2</v>
      </c>
      <c r="S111" s="4" cm="1">
        <f t="array" aca="1" ref="S111" ca="1">_xlfn._xlws.SORT(SUMPRODUCT($V$2:$X$2,P111:R111))</f>
        <v>1.9914000696882525E-2</v>
      </c>
      <c r="T111" s="4">
        <f ca="1"/>
        <v>-3.1289099969554488E-3</v>
      </c>
    </row>
    <row r="112" spans="1:20" x14ac:dyDescent="0.25">
      <c r="A112" s="1">
        <v>45699</v>
      </c>
      <c r="B112" s="4">
        <f>IFERROR(BTCUSD[[#This Row],[Close]]/BTCUSD!B111-1,"")</f>
        <v>-1.2139594589337999E-2</v>
      </c>
      <c r="C112" s="4">
        <f>IFERROR(XAUUSD[[#This Row],[Close]]/XAUUSD!B111-1, "")</f>
        <v>8.4746955230812215E-3</v>
      </c>
      <c r="D112" s="4">
        <f>IFERROR(AAPL_US[[#This Row],[Close]]/AAPL_US!B111-1,"")</f>
        <v>2.1831759279595797E-2</v>
      </c>
      <c r="E112" s="4">
        <f t="shared" si="8"/>
        <v>6.2975276163098285E-3</v>
      </c>
      <c r="F112">
        <f t="shared" ca="1" si="9"/>
        <v>0.30284471898919002</v>
      </c>
      <c r="G112">
        <f t="shared" ca="1" si="9"/>
        <v>-0.10461438807282304</v>
      </c>
      <c r="H112">
        <f t="shared" ca="1" si="9"/>
        <v>0.14019458245224187</v>
      </c>
      <c r="I112">
        <f ca="1"/>
        <v>0.30284471898919002</v>
      </c>
      <c r="J112">
        <f ca="1"/>
        <v>-8.8569692502929537E-2</v>
      </c>
      <c r="K112">
        <f ca="1"/>
        <v>0.21727289162501895</v>
      </c>
      <c r="L112">
        <v>110</v>
      </c>
      <c r="M112">
        <f t="shared" ca="1" si="10"/>
        <v>49.184216192152547</v>
      </c>
      <c r="N112">
        <f t="shared" ca="1" si="11"/>
        <v>323.41929173114158</v>
      </c>
      <c r="O112">
        <f t="shared" ca="1" si="12"/>
        <v>237.2980331948016</v>
      </c>
      <c r="P112" s="4">
        <f t="shared" ca="1" si="13"/>
        <v>9.3821343188336421E-3</v>
      </c>
      <c r="Q112" s="4">
        <f t="shared" ca="1" si="14"/>
        <v>-3.458040239741611E-3</v>
      </c>
      <c r="R112" s="4">
        <f t="shared" ca="1" si="15"/>
        <v>-2.0357798817314571E-3</v>
      </c>
      <c r="S112" s="4" cm="1">
        <f t="array" aca="1" ref="S112" ca="1">_xlfn._xlws.SORT(SUMPRODUCT($V$2:$X$2,P112:R112))</f>
        <v>8.206902352340112E-4</v>
      </c>
      <c r="T112" s="4">
        <f ca="1"/>
        <v>-2.9907883812247517E-3</v>
      </c>
    </row>
    <row r="113" spans="1:20" x14ac:dyDescent="0.25">
      <c r="A113" s="1">
        <v>45700</v>
      </c>
      <c r="B113" s="4">
        <f>IFERROR(BTCUSD[[#This Row],[Close]]/BTCUSD!B112-1,"")</f>
        <v>4.5853639328226059E-3</v>
      </c>
      <c r="C113" s="4">
        <f>IFERROR(XAUUSD[[#This Row],[Close]]/XAUUSD!B112-1, "")</f>
        <v>-3.7098794071170893E-3</v>
      </c>
      <c r="D113" s="4">
        <f>IFERROR(AAPL_US[[#This Row],[Close]]/AAPL_US!B112-1,"")</f>
        <v>1.8270140142722102E-2</v>
      </c>
      <c r="E113" s="4">
        <f t="shared" si="8"/>
        <v>5.3726994598165762E-3</v>
      </c>
      <c r="F113">
        <f t="shared" ca="1" si="9"/>
        <v>1.3155889715841149</v>
      </c>
      <c r="G113">
        <f t="shared" ca="1" si="9"/>
        <v>1.6420707712788065</v>
      </c>
      <c r="H113">
        <f t="shared" ca="1" si="9"/>
        <v>-0.69038945733030377</v>
      </c>
      <c r="I113">
        <f ca="1"/>
        <v>1.3155889715841149</v>
      </c>
      <c r="J113">
        <f ca="1"/>
        <v>1.7088789441866368</v>
      </c>
      <c r="K113">
        <f ca="1"/>
        <v>-0.3143856689028815</v>
      </c>
      <c r="L113">
        <v>111</v>
      </c>
      <c r="M113">
        <f t="shared" ca="1" si="10"/>
        <v>50.581194005619778</v>
      </c>
      <c r="N113">
        <f t="shared" ca="1" si="11"/>
        <v>329.87698861764272</v>
      </c>
      <c r="O113">
        <f t="shared" ca="1" si="12"/>
        <v>234.79667179649266</v>
      </c>
      <c r="P113" s="4">
        <f t="shared" ca="1" si="13"/>
        <v>2.8007084317324508E-2</v>
      </c>
      <c r="Q113" s="4">
        <f t="shared" ca="1" si="14"/>
        <v>1.977022499071996E-2</v>
      </c>
      <c r="R113" s="4">
        <f t="shared" ca="1" si="15"/>
        <v>-1.0596961920885144E-2</v>
      </c>
      <c r="S113" s="4" cm="1">
        <f t="array" aca="1" ref="S113" ca="1">_xlfn._xlws.SORT(SUMPRODUCT($V$2:$X$2,P113:R113))</f>
        <v>1.3131126715219796E-2</v>
      </c>
      <c r="T113" s="4">
        <f ca="1"/>
        <v>-2.912898360947244E-3</v>
      </c>
    </row>
    <row r="114" spans="1:20" x14ac:dyDescent="0.25">
      <c r="A114" s="1">
        <v>45701</v>
      </c>
      <c r="B114" s="4">
        <f>IFERROR(BTCUSD[[#This Row],[Close]]/BTCUSD!B113-1,"")</f>
        <v>-1.0580204074054134E-2</v>
      </c>
      <c r="C114" s="4">
        <f>IFERROR(XAUUSD[[#This Row],[Close]]/XAUUSD!B113-1, "")</f>
        <v>1.6176272349603948E-3</v>
      </c>
      <c r="D114" s="4">
        <f>IFERROR(AAPL_US[[#This Row],[Close]]/AAPL_US!B113-1,"")</f>
        <v>1.9673238485245159E-2</v>
      </c>
      <c r="E114" s="4">
        <f t="shared" si="8"/>
        <v>3.3749612173414661E-3</v>
      </c>
      <c r="F114">
        <f t="shared" ca="1" si="9"/>
        <v>0.32430107770102817</v>
      </c>
      <c r="G114">
        <f t="shared" ca="1" si="9"/>
        <v>1.1872417343892292</v>
      </c>
      <c r="H114">
        <f t="shared" ca="1" si="9"/>
        <v>-0.20338531036665786</v>
      </c>
      <c r="I114">
        <f ca="1"/>
        <v>0.32430107770102817</v>
      </c>
      <c r="J114">
        <f ca="1"/>
        <v>1.202631158884031</v>
      </c>
      <c r="K114">
        <f ca="1"/>
        <v>-0.11218833837304852</v>
      </c>
      <c r="L114">
        <v>112</v>
      </c>
      <c r="M114">
        <f t="shared" ca="1" si="10"/>
        <v>49.228907817319516</v>
      </c>
      <c r="N114">
        <f t="shared" ca="1" si="11"/>
        <v>328.11270431952562</v>
      </c>
      <c r="O114">
        <f t="shared" ca="1" si="12"/>
        <v>235.79686469130488</v>
      </c>
      <c r="P114" s="4">
        <f t="shared" ca="1" si="13"/>
        <v>-2.7098839026079156E-2</v>
      </c>
      <c r="Q114" s="4">
        <f t="shared" ca="1" si="14"/>
        <v>-5.3626631091127207E-3</v>
      </c>
      <c r="R114" s="4">
        <f t="shared" ca="1" si="15"/>
        <v>4.2507783184899065E-3</v>
      </c>
      <c r="S114" s="4" cm="1">
        <f t="array" aca="1" ref="S114" ca="1">_xlfn._xlws.SORT(SUMPRODUCT($V$2:$X$2,P114:R114))</f>
        <v>-8.9994834559218619E-3</v>
      </c>
      <c r="T114" s="4">
        <f ca="1"/>
        <v>-2.7636348884611008E-3</v>
      </c>
    </row>
    <row r="115" spans="1:20" x14ac:dyDescent="0.25">
      <c r="A115" s="1">
        <v>45702</v>
      </c>
      <c r="B115" s="4">
        <f>IFERROR(BTCUSD[[#This Row],[Close]]/BTCUSD!B114-1,"")</f>
        <v>1.5725686643487391E-2</v>
      </c>
      <c r="C115" s="4">
        <f>IFERROR(XAUUSD[[#This Row],[Close]]/XAUUSD!B114-1, "")</f>
        <v>1.6566136077227123E-2</v>
      </c>
      <c r="D115" s="4">
        <f>IFERROR(AAPL_US[[#This Row],[Close]]/AAPL_US!B114-1,"")</f>
        <v>1.2710636359872352E-2</v>
      </c>
      <c r="E115" s="4">
        <f t="shared" si="8"/>
        <v>1.5157351331898772E-2</v>
      </c>
      <c r="F115">
        <f t="shared" ca="1" si="9"/>
        <v>-1.6531326824158123</v>
      </c>
      <c r="G115">
        <f t="shared" ca="1" si="9"/>
        <v>-0.59025348757975549</v>
      </c>
      <c r="H115">
        <f t="shared" ca="1" si="9"/>
        <v>-0.95172835836931047</v>
      </c>
      <c r="I115">
        <f ca="1"/>
        <v>-1.6531326824158123</v>
      </c>
      <c r="J115">
        <f ca="1"/>
        <v>-0.67623461287639508</v>
      </c>
      <c r="K115">
        <f ca="1"/>
        <v>-1.3614676018099543</v>
      </c>
      <c r="L115">
        <v>113</v>
      </c>
      <c r="M115">
        <f t="shared" ca="1" si="10"/>
        <v>46.631002001192883</v>
      </c>
      <c r="N115">
        <f t="shared" ca="1" si="11"/>
        <v>321.50705801847488</v>
      </c>
      <c r="O115">
        <f t="shared" ca="1" si="12"/>
        <v>229.94829236517049</v>
      </c>
      <c r="P115" s="4">
        <f t="shared" ca="1" si="13"/>
        <v>-5.42154092894832E-2</v>
      </c>
      <c r="Q115" s="4">
        <f t="shared" ca="1" si="14"/>
        <v>-2.0337663255889763E-2</v>
      </c>
      <c r="R115" s="4">
        <f t="shared" ca="1" si="15"/>
        <v>-2.5116223695609761E-2</v>
      </c>
      <c r="S115" s="4" cm="1">
        <f t="array" aca="1" ref="S115" ca="1">_xlfn._xlws.SORT(SUMPRODUCT($V$2:$X$2,P115:R115))</f>
        <v>-3.1934555197883796E-2</v>
      </c>
      <c r="T115" s="4">
        <f ca="1"/>
        <v>-2.5026870972448749E-3</v>
      </c>
    </row>
    <row r="116" spans="1:20" x14ac:dyDescent="0.25">
      <c r="A116" s="1">
        <v>45706</v>
      </c>
      <c r="B116" s="4">
        <f>IFERROR(BTCUSD[[#This Row],[Close]]/BTCUSD!B115-1,"")</f>
        <v>-1.9404092667500761E-2</v>
      </c>
      <c r="C116" s="4">
        <f>IFERROR(XAUUSD[[#This Row],[Close]]/XAUUSD!B115-1, "")</f>
        <v>-3.5986375726648756E-3</v>
      </c>
      <c r="D116" s="4">
        <f>IFERROR(AAPL_US[[#This Row],[Close]]/AAPL_US!B115-1,"")</f>
        <v>-5.3147996729352442E-4</v>
      </c>
      <c r="E116" s="4">
        <f t="shared" si="8"/>
        <v>-7.4201268195042353E-3</v>
      </c>
      <c r="F116">
        <f t="shared" ca="1" si="9"/>
        <v>1.3981117974453168</v>
      </c>
      <c r="G116">
        <f t="shared" ca="1" si="9"/>
        <v>1.7513245328945872</v>
      </c>
      <c r="H116">
        <f t="shared" ca="1" si="9"/>
        <v>-0.62805694866382233</v>
      </c>
      <c r="I116">
        <f ca="1"/>
        <v>1.3981117974453168</v>
      </c>
      <c r="J116">
        <f ca="1"/>
        <v>1.8223147530145105</v>
      </c>
      <c r="K116">
        <f ca="1"/>
        <v>-0.23243068270201495</v>
      </c>
      <c r="L116">
        <v>114</v>
      </c>
      <c r="M116">
        <f t="shared" ca="1" si="10"/>
        <v>50.720308548957206</v>
      </c>
      <c r="N116">
        <f t="shared" ca="1" si="11"/>
        <v>330.44446005240792</v>
      </c>
      <c r="O116">
        <f t="shared" ca="1" si="12"/>
        <v>235.29911376121359</v>
      </c>
      <c r="P116" s="4">
        <f t="shared" ca="1" si="13"/>
        <v>8.4060794561775024E-2</v>
      </c>
      <c r="Q116" s="4">
        <f t="shared" ca="1" si="14"/>
        <v>2.7419100079257363E-2</v>
      </c>
      <c r="R116" s="4">
        <f t="shared" ca="1" si="15"/>
        <v>2.3003061460814263E-2</v>
      </c>
      <c r="S116" s="4" cm="1">
        <f t="array" aca="1" ref="S116" ca="1">_xlfn._xlws.SORT(SUMPRODUCT($V$2:$X$2,P116:R116))</f>
        <v>4.3086796838479734E-2</v>
      </c>
      <c r="T116" s="4">
        <f ca="1"/>
        <v>-2.281652823781493E-3</v>
      </c>
    </row>
    <row r="117" spans="1:20" x14ac:dyDescent="0.25">
      <c r="A117" s="1">
        <v>45707</v>
      </c>
      <c r="B117" s="4">
        <f>IFERROR(BTCUSD[[#This Row],[Close]]/BTCUSD!B116-1,"")</f>
        <v>2.3867092887183583E-2</v>
      </c>
      <c r="C117" s="4">
        <f>IFERROR(XAUUSD[[#This Row],[Close]]/XAUUSD!B116-1, "")</f>
        <v>2.184581616383241E-3</v>
      </c>
      <c r="D117" s="4">
        <f>IFERROR(AAPL_US[[#This Row],[Close]]/AAPL_US!B116-1,"")</f>
        <v>1.636192579866691E-3</v>
      </c>
      <c r="E117" s="4">
        <f t="shared" si="8"/>
        <v>8.5248182866683783E-3</v>
      </c>
      <c r="F117">
        <f t="shared" ca="1" si="9"/>
        <v>-1.3908003171357053</v>
      </c>
      <c r="G117">
        <f t="shared" ca="1" si="9"/>
        <v>-0.80130826220740037</v>
      </c>
      <c r="H117">
        <f t="shared" ca="1" si="9"/>
        <v>-1.922307627826366</v>
      </c>
      <c r="I117">
        <f ca="1"/>
        <v>-1.3908003171357053</v>
      </c>
      <c r="J117">
        <f ca="1"/>
        <v>-0.87322492304570387</v>
      </c>
      <c r="K117">
        <f ca="1"/>
        <v>-2.2241172725514566</v>
      </c>
      <c r="L117">
        <v>115</v>
      </c>
      <c r="M117">
        <f t="shared" ca="1" si="10"/>
        <v>46.983540495248512</v>
      </c>
      <c r="N117">
        <f t="shared" ca="1" si="11"/>
        <v>320.9197774145465</v>
      </c>
      <c r="O117">
        <f t="shared" ca="1" si="12"/>
        <v>226.04193800346323</v>
      </c>
      <c r="P117" s="4">
        <f t="shared" ca="1" si="13"/>
        <v>-7.6529055342777819E-2</v>
      </c>
      <c r="Q117" s="4">
        <f t="shared" ca="1" si="14"/>
        <v>-2.9247419617394282E-2</v>
      </c>
      <c r="R117" s="4">
        <f t="shared" ca="1" si="15"/>
        <v>-4.0136980861563087E-2</v>
      </c>
      <c r="S117" s="4" cm="1">
        <f t="array" aca="1" ref="S117" ca="1">_xlfn._xlws.SORT(SUMPRODUCT($V$2:$X$2,P117:R117))</f>
        <v>-4.6698778708259989E-2</v>
      </c>
      <c r="T117" s="4">
        <f ca="1"/>
        <v>-1.9076403418086998E-3</v>
      </c>
    </row>
    <row r="118" spans="1:20" x14ac:dyDescent="0.25">
      <c r="A118" s="1">
        <v>45708</v>
      </c>
      <c r="B118" s="4">
        <f>IFERROR(BTCUSD[[#This Row],[Close]]/BTCUSD!B117-1,"")</f>
        <v>-1.4897114629678243E-2</v>
      </c>
      <c r="C118" s="4">
        <f>IFERROR(XAUUSD[[#This Row],[Close]]/XAUUSD!B117-1, "")</f>
        <v>8.343922504485235E-3</v>
      </c>
      <c r="D118" s="4">
        <f>IFERROR(AAPL_US[[#This Row],[Close]]/AAPL_US!B117-1,"")</f>
        <v>3.9204475844325515E-3</v>
      </c>
      <c r="E118" s="4">
        <f t="shared" si="8"/>
        <v>4.4568888220387253E-5</v>
      </c>
      <c r="F118">
        <f t="shared" ca="1" si="9"/>
        <v>0.12025057604008005</v>
      </c>
      <c r="G118">
        <f t="shared" ca="1" si="9"/>
        <v>0.99285537505914023</v>
      </c>
      <c r="H118">
        <f t="shared" ca="1" si="9"/>
        <v>-0.80726940428792338</v>
      </c>
      <c r="I118">
        <f ca="1"/>
        <v>0.12025057604008005</v>
      </c>
      <c r="J118">
        <f ca="1"/>
        <v>0.99779954497141365</v>
      </c>
      <c r="K118">
        <f ca="1"/>
        <v>-0.74807627029312118</v>
      </c>
      <c r="L118">
        <v>116</v>
      </c>
      <c r="M118">
        <f t="shared" ca="1" si="10"/>
        <v>48.98463226111955</v>
      </c>
      <c r="N118">
        <f t="shared" ca="1" si="11"/>
        <v>327.59041737590115</v>
      </c>
      <c r="O118">
        <f t="shared" ca="1" si="12"/>
        <v>232.93148870943574</v>
      </c>
      <c r="P118" s="4">
        <f t="shared" ca="1" si="13"/>
        <v>4.1709283449018315E-2</v>
      </c>
      <c r="Q118" s="4">
        <f t="shared" ca="1" si="14"/>
        <v>2.057292326205238E-2</v>
      </c>
      <c r="R118" s="4">
        <f t="shared" ca="1" si="15"/>
        <v>3.0023822009855431E-2</v>
      </c>
      <c r="S118" s="4" cm="1">
        <f t="array" aca="1" ref="S118" ca="1">_xlfn._xlws.SORT(SUMPRODUCT($V$2:$X$2,P118:R118))</f>
        <v>2.9749100942483078E-2</v>
      </c>
      <c r="T118" s="4">
        <f ca="1"/>
        <v>-1.6173426905431876E-3</v>
      </c>
    </row>
    <row r="119" spans="1:20" x14ac:dyDescent="0.25">
      <c r="A119" s="1">
        <v>45709</v>
      </c>
      <c r="B119" s="4">
        <f>IFERROR(BTCUSD[[#This Row],[Close]]/BTCUSD!B118-1,"")</f>
        <v>8.2295216707277685E-3</v>
      </c>
      <c r="C119" s="4">
        <f>IFERROR(XAUUSD[[#This Row],[Close]]/XAUUSD!B118-1, "")</f>
        <v>-1.467825991926619E-2</v>
      </c>
      <c r="D119" s="4">
        <f>IFERROR(AAPL_US[[#This Row],[Close]]/AAPL_US!B118-1,"")</f>
        <v>-1.1389984948948495E-3</v>
      </c>
      <c r="E119" s="4">
        <f t="shared" si="8"/>
        <v>-3.7441470149566004E-3</v>
      </c>
      <c r="F119">
        <f t="shared" ca="1" si="9"/>
        <v>-1.4336268053084134</v>
      </c>
      <c r="G119">
        <f t="shared" ca="1" si="9"/>
        <v>1.6993794347787055</v>
      </c>
      <c r="H119">
        <f t="shared" ca="1" si="9"/>
        <v>-0.79839147203733252</v>
      </c>
      <c r="I119">
        <f ca="1"/>
        <v>-1.4336268053084134</v>
      </c>
      <c r="J119">
        <f ca="1"/>
        <v>1.6217651365194117</v>
      </c>
      <c r="K119">
        <f ca="1"/>
        <v>-1.1624431320146558</v>
      </c>
      <c r="L119">
        <v>117</v>
      </c>
      <c r="M119">
        <f t="shared" ca="1" si="10"/>
        <v>46.943181412227091</v>
      </c>
      <c r="N119">
        <f t="shared" ca="1" si="11"/>
        <v>329.88095587085195</v>
      </c>
      <c r="O119">
        <f t="shared" ca="1" si="12"/>
        <v>231.02374858775963</v>
      </c>
      <c r="P119" s="4">
        <f t="shared" ca="1" si="13"/>
        <v>-4.2568657324432019E-2</v>
      </c>
      <c r="Q119" s="4">
        <f t="shared" ca="1" si="14"/>
        <v>6.9677490311970134E-3</v>
      </c>
      <c r="R119" s="4">
        <f t="shared" ca="1" si="15"/>
        <v>-8.2238574771752119E-3</v>
      </c>
      <c r="S119" s="4" cm="1">
        <f t="array" aca="1" ref="S119" ca="1">_xlfn._xlws.SORT(SUMPRODUCT($V$2:$X$2,P119:R119))</f>
        <v>-1.2450654828003364E-2</v>
      </c>
      <c r="T119" s="4">
        <f ca="1"/>
        <v>-1.5969660056310972E-3</v>
      </c>
    </row>
    <row r="120" spans="1:20" x14ac:dyDescent="0.25">
      <c r="A120" s="1">
        <v>45712</v>
      </c>
      <c r="B120" s="4">
        <f>IFERROR(BTCUSD[[#This Row],[Close]]/BTCUSD!B119-1,"")</f>
        <v>-1.3239886612305796E-2</v>
      </c>
      <c r="C120" s="4">
        <f>IFERROR(XAUUSD[[#This Row],[Close]]/XAUUSD!B119-1, "")</f>
        <v>4.8888103259439042E-3</v>
      </c>
      <c r="D120" s="4">
        <f>IFERROR(AAPL_US[[#This Row],[Close]]/AAPL_US!B119-1,"")</f>
        <v>6.605579311748988E-3</v>
      </c>
      <c r="E120" s="4">
        <f t="shared" si="8"/>
        <v>-3.476805978948035E-5</v>
      </c>
      <c r="F120">
        <f t="shared" ca="1" si="9"/>
        <v>-0.15363742616101878</v>
      </c>
      <c r="G120">
        <f t="shared" ca="1" si="9"/>
        <v>-1.4391305708334152</v>
      </c>
      <c r="H120">
        <f t="shared" ca="1" si="9"/>
        <v>-0.15620704374136724</v>
      </c>
      <c r="I120">
        <f ca="1"/>
        <v>-0.15363742616101878</v>
      </c>
      <c r="J120">
        <f ca="1"/>
        <v>-1.4452121376508136</v>
      </c>
      <c r="K120">
        <f ca="1"/>
        <v>-0.1869311352556306</v>
      </c>
      <c r="L120">
        <v>118</v>
      </c>
      <c r="M120">
        <f t="shared" ca="1" si="10"/>
        <v>48.632577634685859</v>
      </c>
      <c r="N120">
        <f t="shared" ca="1" si="11"/>
        <v>319.07689270527607</v>
      </c>
      <c r="O120">
        <f t="shared" ca="1" si="12"/>
        <v>235.6664319485283</v>
      </c>
      <c r="P120" s="4">
        <f t="shared" ca="1" si="13"/>
        <v>3.5355663771790703E-2</v>
      </c>
      <c r="Q120" s="4">
        <f t="shared" ca="1" si="14"/>
        <v>-3.3299732891075282E-2</v>
      </c>
      <c r="R120" s="4">
        <f t="shared" ca="1" si="15"/>
        <v>1.9896868276180368E-2</v>
      </c>
      <c r="S120" s="4" cm="1">
        <f t="array" aca="1" ref="S120" ca="1">_xlfn._xlws.SORT(SUMPRODUCT($V$2:$X$2,P120:R120))</f>
        <v>3.2558664579612076E-3</v>
      </c>
      <c r="T120" s="4">
        <f ca="1"/>
        <v>-1.4192750514301937E-3</v>
      </c>
    </row>
    <row r="121" spans="1:20" x14ac:dyDescent="0.25">
      <c r="A121" s="1">
        <v>45713</v>
      </c>
      <c r="B121" s="4">
        <f>IFERROR(BTCUSD[[#This Row],[Close]]/BTCUSD!B120-1,"")</f>
        <v>-6.2586643384435758E-3</v>
      </c>
      <c r="C121" s="4">
        <f>IFERROR(XAUUSD[[#This Row],[Close]]/XAUUSD!B120-1, "")</f>
        <v>1.2425563030630249E-2</v>
      </c>
      <c r="D121" s="4">
        <f>IFERROR(AAPL_US[[#This Row],[Close]]/AAPL_US!B120-1,"")</f>
        <v>-5.340410726134559E-4</v>
      </c>
      <c r="E121" s="4">
        <f t="shared" si="8"/>
        <v>2.9324135889349902E-3</v>
      </c>
      <c r="F121">
        <f t="shared" ca="1" si="9"/>
        <v>-0.33249654229214504</v>
      </c>
      <c r="G121">
        <f t="shared" ca="1" si="9"/>
        <v>1.4485949864560466</v>
      </c>
      <c r="H121">
        <f t="shared" ca="1" si="9"/>
        <v>0.89470989981684901</v>
      </c>
      <c r="I121">
        <f ca="1"/>
        <v>-0.33249654229214504</v>
      </c>
      <c r="J121">
        <f ca="1"/>
        <v>1.4291397686237817</v>
      </c>
      <c r="K121">
        <f ca="1"/>
        <v>0.76630961944144826</v>
      </c>
      <c r="L121">
        <v>119</v>
      </c>
      <c r="M121">
        <f t="shared" ca="1" si="10"/>
        <v>48.401682201965443</v>
      </c>
      <c r="N121">
        <f t="shared" ca="1" si="11"/>
        <v>329.29405992919152</v>
      </c>
      <c r="O121">
        <f t="shared" ca="1" si="12"/>
        <v>240.29411364810488</v>
      </c>
      <c r="P121" s="4">
        <f t="shared" ca="1" si="13"/>
        <v>-4.7590586850025408E-3</v>
      </c>
      <c r="Q121" s="4">
        <f t="shared" ca="1" si="14"/>
        <v>3.1519034039709085E-2</v>
      </c>
      <c r="R121" s="4">
        <f t="shared" ca="1" si="15"/>
        <v>1.9446265343133779E-2</v>
      </c>
      <c r="S121" s="4" cm="1">
        <f t="array" aca="1" ref="S121" ca="1">_xlfn._xlws.SORT(SUMPRODUCT($V$2:$X$2,P121:R121))</f>
        <v>1.7013775613323005E-2</v>
      </c>
      <c r="T121" s="4">
        <f ca="1"/>
        <v>-1.3141616696965511E-3</v>
      </c>
    </row>
    <row r="122" spans="1:20" x14ac:dyDescent="0.25">
      <c r="A122" s="1">
        <v>45714</v>
      </c>
      <c r="B122" s="4">
        <f>IFERROR(BTCUSD[[#This Row],[Close]]/BTCUSD!B121-1,"")</f>
        <v>1.3233319792457232E-2</v>
      </c>
      <c r="C122" s="4">
        <f>IFERROR(XAUUSD[[#This Row],[Close]]/XAUUSD!B121-1, "")</f>
        <v>-8.0060232549417076E-4</v>
      </c>
      <c r="D122" s="4">
        <f>IFERROR(AAPL_US[[#This Row],[Close]]/AAPL_US!B121-1,"")</f>
        <v>-2.7040155440414382E-2</v>
      </c>
      <c r="E122" s="4">
        <f t="shared" si="8"/>
        <v>-4.4622916245848129E-3</v>
      </c>
      <c r="F122">
        <f t="shared" ca="1" si="9"/>
        <v>0.65765476119253263</v>
      </c>
      <c r="G122">
        <f t="shared" ca="1" si="9"/>
        <v>0.67497152988186426</v>
      </c>
      <c r="H122">
        <f t="shared" ca="1" si="9"/>
        <v>-1.146608811435037</v>
      </c>
      <c r="I122">
        <f ca="1"/>
        <v>0.65765476119253263</v>
      </c>
      <c r="J122">
        <f ca="1"/>
        <v>0.70856974026669717</v>
      </c>
      <c r="K122">
        <f ca="1"/>
        <v>-0.9282352923470939</v>
      </c>
      <c r="L122">
        <v>120</v>
      </c>
      <c r="M122">
        <f t="shared" ca="1" si="10"/>
        <v>49.74551971153921</v>
      </c>
      <c r="N122">
        <f t="shared" ca="1" si="11"/>
        <v>326.76794572655842</v>
      </c>
      <c r="O122">
        <f t="shared" ca="1" si="12"/>
        <v>232.23239783937979</v>
      </c>
      <c r="P122" s="4">
        <f t="shared" ca="1" si="13"/>
        <v>2.7385834142291735E-2</v>
      </c>
      <c r="Q122" s="4">
        <f t="shared" ca="1" si="14"/>
        <v>-7.7008778584918662E-3</v>
      </c>
      <c r="R122" s="4">
        <f t="shared" ca="1" si="15"/>
        <v>-3.4125061486246222E-2</v>
      </c>
      <c r="S122" s="4" cm="1">
        <f t="array" aca="1" ref="S122" ca="1">_xlfn._xlws.SORT(SUMPRODUCT($V$2:$X$2,P122:R122))</f>
        <v>-5.1021193465830925E-3</v>
      </c>
      <c r="T122" s="4">
        <f ca="1"/>
        <v>-1.2695410958801097E-3</v>
      </c>
    </row>
    <row r="123" spans="1:20" x14ac:dyDescent="0.25">
      <c r="A123" s="1">
        <v>45715</v>
      </c>
      <c r="B123" s="4">
        <f>IFERROR(BTCUSD[[#This Row],[Close]]/BTCUSD!B122-1,"")</f>
        <v>1.6803449368990142E-2</v>
      </c>
      <c r="C123" s="4">
        <f>IFERROR(XAUUSD[[#This Row],[Close]]/XAUUSD!B122-1, "")</f>
        <v>2.2963306443364306E-3</v>
      </c>
      <c r="D123" s="4">
        <f>IFERROR(AAPL_US[[#This Row],[Close]]/AAPL_US!B122-1,"")</f>
        <v>-1.273090364453322E-2</v>
      </c>
      <c r="E123" s="4">
        <f t="shared" si="8"/>
        <v>2.1402959750716484E-3</v>
      </c>
      <c r="F123">
        <f t="shared" ca="1" si="9"/>
        <v>-0.8983271287899155</v>
      </c>
      <c r="G123">
        <f t="shared" ca="1" si="9"/>
        <v>-0.70780552921340389</v>
      </c>
      <c r="H123">
        <f t="shared" ca="1" si="9"/>
        <v>-1.2049808247006482</v>
      </c>
      <c r="I123">
        <f ca="1"/>
        <v>-0.8983271287899155</v>
      </c>
      <c r="J123">
        <f ca="1"/>
        <v>-0.75399459264083868</v>
      </c>
      <c r="K123">
        <f ca="1"/>
        <v>-1.4006255723003327</v>
      </c>
      <c r="L123">
        <v>121</v>
      </c>
      <c r="M123">
        <f t="shared" ca="1" si="10"/>
        <v>47.669599963650015</v>
      </c>
      <c r="N123">
        <f t="shared" ca="1" si="11"/>
        <v>321.64690605715487</v>
      </c>
      <c r="O123">
        <f t="shared" ca="1" si="12"/>
        <v>230.06014362242917</v>
      </c>
      <c r="P123" s="4">
        <f t="shared" ca="1" si="13"/>
        <v>-4.2626526102466783E-2</v>
      </c>
      <c r="Q123" s="4">
        <f t="shared" ca="1" si="14"/>
        <v>-1.5795894045933945E-2</v>
      </c>
      <c r="R123" s="4">
        <f t="shared" ca="1" si="15"/>
        <v>-9.3978163595699726E-3</v>
      </c>
      <c r="S123" s="4" cm="1">
        <f t="array" aca="1" ref="S123" ca="1">_xlfn._xlws.SORT(SUMPRODUCT($V$2:$X$2,P123:R123))</f>
        <v>-2.1925660356984605E-2</v>
      </c>
      <c r="T123" s="4">
        <f ca="1"/>
        <v>-1.141038628145249E-3</v>
      </c>
    </row>
    <row r="124" spans="1:20" x14ac:dyDescent="0.25">
      <c r="A124" s="1">
        <v>45716</v>
      </c>
      <c r="B124" s="4">
        <f>IFERROR(BTCUSD[[#This Row],[Close]]/BTCUSD!B123-1,"")</f>
        <v>-3.062665435894929E-2</v>
      </c>
      <c r="C124" s="4">
        <f>IFERROR(XAUUSD[[#This Row],[Close]]/XAUUSD!B123-1, "")</f>
        <v>-1.6175257468937776E-3</v>
      </c>
      <c r="D124" s="4">
        <f>IFERROR(AAPL_US[[#This Row],[Close]]/AAPL_US!B123-1,"")</f>
        <v>1.913190054782965E-2</v>
      </c>
      <c r="E124" s="4">
        <f t="shared" si="8"/>
        <v>-4.0954364420934027E-3</v>
      </c>
      <c r="F124">
        <f t="shared" ca="1" si="9"/>
        <v>4.8723592017243252E-2</v>
      </c>
      <c r="G124">
        <f t="shared" ca="1" si="9"/>
        <v>-0.84135221127549886</v>
      </c>
      <c r="H124">
        <f t="shared" ca="1" si="9"/>
        <v>-0.35928765886310099</v>
      </c>
      <c r="I124">
        <f ca="1"/>
        <v>4.8723592017243252E-2</v>
      </c>
      <c r="J124">
        <f ca="1"/>
        <v>-0.83763360953978105</v>
      </c>
      <c r="K124">
        <f ca="1"/>
        <v>-0.32976489207346538</v>
      </c>
      <c r="L124">
        <v>122</v>
      </c>
      <c r="M124">
        <f t="shared" ca="1" si="10"/>
        <v>48.935081492862615</v>
      </c>
      <c r="N124">
        <f t="shared" ca="1" si="11"/>
        <v>321.40509210771802</v>
      </c>
      <c r="O124">
        <f t="shared" ca="1" si="12"/>
        <v>235.13663703883617</v>
      </c>
      <c r="P124" s="4">
        <f t="shared" ca="1" si="13"/>
        <v>2.620067480776862E-2</v>
      </c>
      <c r="Q124" s="4">
        <f t="shared" ca="1" si="14"/>
        <v>-7.52082138069684E-4</v>
      </c>
      <c r="R124" s="4">
        <f t="shared" ca="1" si="15"/>
        <v>2.1826010634438522E-2</v>
      </c>
      <c r="S124" s="4" cm="1">
        <f t="array" aca="1" ref="S124" ca="1">_xlfn._xlws.SORT(SUMPRODUCT($V$2:$X$2,P124:R124))</f>
        <v>1.4107172777434267E-2</v>
      </c>
      <c r="T124" s="4">
        <f ca="1"/>
        <v>-1.0471961019339129E-3</v>
      </c>
    </row>
    <row r="125" spans="1:20" x14ac:dyDescent="0.25">
      <c r="A125" s="1">
        <v>45719</v>
      </c>
      <c r="B125" s="4">
        <f>IFERROR(BTCUSD[[#This Row],[Close]]/BTCUSD!B124-1,"")</f>
        <v>-2.8443261673382736E-2</v>
      </c>
      <c r="C125" s="4">
        <f>IFERROR(XAUUSD[[#This Row],[Close]]/XAUUSD!B124-1, "")</f>
        <v>6.0785302495469651E-3</v>
      </c>
      <c r="D125" s="4">
        <f>IFERROR(AAPL_US[[#This Row],[Close]]/AAPL_US!B124-1,"")</f>
        <v>-1.5754217664571635E-2</v>
      </c>
      <c r="E125" s="4">
        <f t="shared" si="8"/>
        <v>-1.0827831701567526E-2</v>
      </c>
      <c r="F125">
        <f t="shared" ca="1" si="9"/>
        <v>0.52481643035878622</v>
      </c>
      <c r="G125">
        <f t="shared" ca="1" si="9"/>
        <v>-0.3666947685023127</v>
      </c>
      <c r="H125">
        <f t="shared" ca="1" si="9"/>
        <v>-0.61896839096866496</v>
      </c>
      <c r="I125">
        <f ca="1"/>
        <v>0.52481643035878622</v>
      </c>
      <c r="J125">
        <f ca="1"/>
        <v>-0.33863430617917339</v>
      </c>
      <c r="K125">
        <f ca="1"/>
        <v>-0.45259107888297179</v>
      </c>
      <c r="L125">
        <v>123</v>
      </c>
      <c r="M125">
        <f t="shared" ca="1" si="10"/>
        <v>49.587810676139178</v>
      </c>
      <c r="N125">
        <f t="shared" ca="1" si="11"/>
        <v>323.21142879326874</v>
      </c>
      <c r="O125">
        <f t="shared" ca="1" si="12"/>
        <v>234.59051830713364</v>
      </c>
      <c r="P125" s="4">
        <f t="shared" ca="1" si="13"/>
        <v>1.3250498826443751E-2</v>
      </c>
      <c r="Q125" s="4">
        <f t="shared" ca="1" si="14"/>
        <v>5.6043906879350977E-3</v>
      </c>
      <c r="R125" s="4">
        <f t="shared" ca="1" si="15"/>
        <v>-2.3252604051166841E-3</v>
      </c>
      <c r="S125" s="4" cm="1">
        <f t="array" aca="1" ref="S125" ca="1">_xlfn._xlws.SORT(SUMPRODUCT($V$2:$X$2,P125:R125))</f>
        <v>5.5193278015721594E-3</v>
      </c>
      <c r="T125" s="4">
        <f ca="1"/>
        <v>-7.4948794353102768E-4</v>
      </c>
    </row>
    <row r="126" spans="1:20" x14ac:dyDescent="0.25">
      <c r="A126" s="1">
        <v>45720</v>
      </c>
      <c r="B126" s="4">
        <f>IFERROR(BTCUSD[[#This Row],[Close]]/BTCUSD!B125-1,"")</f>
        <v>-4.0224973387452789E-2</v>
      </c>
      <c r="C126" s="4">
        <f>IFERROR(XAUUSD[[#This Row],[Close]]/XAUUSD!B125-1, "")</f>
        <v>-1.2789728931576039E-2</v>
      </c>
      <c r="D126" s="4">
        <f>IFERROR(AAPL_US[[#This Row],[Close]]/AAPL_US!B125-1,"")</f>
        <v>-8.8224173423517849E-3</v>
      </c>
      <c r="E126" s="4">
        <f t="shared" si="8"/>
        <v>-1.9830108791571786E-2</v>
      </c>
      <c r="F126">
        <f t="shared" ca="1" si="9"/>
        <v>0.13239336837822563</v>
      </c>
      <c r="G126">
        <f t="shared" ca="1" si="9"/>
        <v>0.799312922832212</v>
      </c>
      <c r="H126">
        <f t="shared" ca="1" si="9"/>
        <v>-1.0749057279050958</v>
      </c>
      <c r="I126">
        <f ca="1"/>
        <v>0.13239336837822563</v>
      </c>
      <c r="J126">
        <f ca="1"/>
        <v>0.80516157700625945</v>
      </c>
      <c r="K126">
        <f ca="1"/>
        <v>-1.0017667046156227</v>
      </c>
      <c r="L126">
        <v>124</v>
      </c>
      <c r="M126">
        <f t="shared" ca="1" si="10"/>
        <v>49.063408495731935</v>
      </c>
      <c r="N126">
        <f t="shared" ca="1" si="11"/>
        <v>327.32242217214116</v>
      </c>
      <c r="O126">
        <f t="shared" ca="1" si="12"/>
        <v>232.03544566031994</v>
      </c>
      <c r="P126" s="4">
        <f t="shared" ca="1" si="13"/>
        <v>-1.06315385499472E-2</v>
      </c>
      <c r="Q126" s="4">
        <f t="shared" ca="1" si="14"/>
        <v>1.2638998257399043E-2</v>
      </c>
      <c r="R126" s="4">
        <f t="shared" ca="1" si="15"/>
        <v>-1.0951375964685504E-2</v>
      </c>
      <c r="S126" s="4" cm="1">
        <f t="array" aca="1" ref="S126" ca="1">_xlfn._xlws.SORT(SUMPRODUCT($V$2:$X$2,P126:R126))</f>
        <v>-1.4192750514301937E-3</v>
      </c>
      <c r="T126" s="4">
        <f ca="1"/>
        <v>-6.443147586271767E-4</v>
      </c>
    </row>
    <row r="127" spans="1:20" x14ac:dyDescent="0.25">
      <c r="A127" s="1">
        <v>45721</v>
      </c>
      <c r="B127" s="4">
        <f>IFERROR(BTCUSD[[#This Row],[Close]]/BTCUSD!B126-1,"")</f>
        <v>-5.0717262196613433E-2</v>
      </c>
      <c r="C127" s="4">
        <f>IFERROR(XAUUSD[[#This Row],[Close]]/XAUUSD!B126-1, "")</f>
        <v>4.7512945991345923E-4</v>
      </c>
      <c r="D127" s="4">
        <f>IFERROR(AAPL_US[[#This Row],[Close]]/AAPL_US!B126-1,"")</f>
        <v>-8.053236129360597E-4</v>
      </c>
      <c r="E127" s="4">
        <f t="shared" si="8"/>
        <v>-1.5266723958899464E-2</v>
      </c>
      <c r="F127">
        <f t="shared" ca="1" si="9"/>
        <v>0.35411002502994904</v>
      </c>
      <c r="G127">
        <f t="shared" ca="1" si="9"/>
        <v>-0.28908922906808621</v>
      </c>
      <c r="H127">
        <f t="shared" ca="1" si="9"/>
        <v>-0.50571566944814639</v>
      </c>
      <c r="I127">
        <f ca="1"/>
        <v>0.35411002502994904</v>
      </c>
      <c r="J127">
        <f ca="1"/>
        <v>-0.2700984872529249</v>
      </c>
      <c r="K127">
        <f ca="1"/>
        <v>-0.39002425368222232</v>
      </c>
      <c r="L127">
        <v>125</v>
      </c>
      <c r="M127">
        <f t="shared" ca="1" si="10"/>
        <v>49.371300606163594</v>
      </c>
      <c r="N127">
        <f t="shared" ca="1" si="11"/>
        <v>323.55697119116849</v>
      </c>
      <c r="O127">
        <f t="shared" ca="1" si="12"/>
        <v>234.96276234859329</v>
      </c>
      <c r="P127" s="4">
        <f t="shared" ca="1" si="13"/>
        <v>6.2557835005333717E-3</v>
      </c>
      <c r="Q127" s="4">
        <f t="shared" ca="1" si="14"/>
        <v>-1.1570478426236826E-2</v>
      </c>
      <c r="R127" s="4">
        <f t="shared" ca="1" si="15"/>
        <v>1.2536900482463321E-2</v>
      </c>
      <c r="S127" s="4" cm="1">
        <f t="array" aca="1" ref="S127" ca="1">_xlfn._xlws.SORT(SUMPRODUCT($V$2:$X$2,P127:R127))</f>
        <v>1.009613824404277E-3</v>
      </c>
      <c r="T127" s="4">
        <f ca="1"/>
        <v>-6.1444937119255888E-4</v>
      </c>
    </row>
    <row r="128" spans="1:20" x14ac:dyDescent="0.25">
      <c r="A128" s="1">
        <v>45722</v>
      </c>
      <c r="B128" s="4">
        <f>IFERROR(BTCUSD[[#This Row],[Close]]/BTCUSD!B127-1,"")</f>
        <v>4.5690022643158912E-3</v>
      </c>
      <c r="C128" s="4">
        <f>IFERROR(XAUUSD[[#This Row],[Close]]/XAUUSD!B127-1, "")</f>
        <v>-1.347903908269843E-2</v>
      </c>
      <c r="D128" s="4">
        <f>IFERROR(AAPL_US[[#This Row],[Close]]/AAPL_US!B127-1,"")</f>
        <v>-1.7392042080257575E-3</v>
      </c>
      <c r="E128" s="4">
        <f t="shared" si="8"/>
        <v>-4.542676216192333E-3</v>
      </c>
      <c r="F128">
        <f t="shared" ca="1" si="9"/>
        <v>0.10995394268448264</v>
      </c>
      <c r="G128">
        <f t="shared" ca="1" si="9"/>
        <v>1.1443167783734505</v>
      </c>
      <c r="H128">
        <f t="shared" ca="1" si="9"/>
        <v>-1.4473204639758015</v>
      </c>
      <c r="I128">
        <f ca="1"/>
        <v>0.10995394268448264</v>
      </c>
      <c r="J128">
        <f ca="1"/>
        <v>1.1485114345030856</v>
      </c>
      <c r="K128">
        <f ca="1"/>
        <v>-1.367561961194327</v>
      </c>
      <c r="L128">
        <v>126</v>
      </c>
      <c r="M128">
        <f t="shared" ca="1" si="10"/>
        <v>49.048751514252828</v>
      </c>
      <c r="N128">
        <f t="shared" ca="1" si="11"/>
        <v>328.65625080309326</v>
      </c>
      <c r="O128">
        <f t="shared" ca="1" si="12"/>
        <v>230.39813430948769</v>
      </c>
      <c r="P128" s="4">
        <f t="shared" ca="1" si="13"/>
        <v>-6.554563622928963E-3</v>
      </c>
      <c r="Q128" s="4">
        <f t="shared" ca="1" si="14"/>
        <v>1.5637166945651988E-2</v>
      </c>
      <c r="R128" s="4">
        <f t="shared" ca="1" si="15"/>
        <v>-1.9618212323377345E-2</v>
      </c>
      <c r="S128" s="4" cm="1">
        <f t="array" aca="1" ref="S128" ca="1">_xlfn._xlws.SORT(SUMPRODUCT($V$2:$X$2,P128:R128))</f>
        <v>-1.5969660056310972E-3</v>
      </c>
      <c r="T128" s="4">
        <f ca="1"/>
        <v>-6.0218610012999045E-4</v>
      </c>
    </row>
    <row r="129" spans="1:20" x14ac:dyDescent="0.25">
      <c r="A129" s="1">
        <v>45723</v>
      </c>
      <c r="B129" s="4">
        <f>IFERROR(BTCUSD[[#This Row],[Close]]/BTCUSD!B128-1,"")</f>
        <v>-5.6285422170214705E-3</v>
      </c>
      <c r="C129" s="4">
        <f>IFERROR(XAUUSD[[#This Row],[Close]]/XAUUSD!B128-1, "")</f>
        <v>-7.6901152909035764E-3</v>
      </c>
      <c r="D129" s="4">
        <f>IFERROR(AAPL_US[[#This Row],[Close]]/AAPL_US!B128-1,"")</f>
        <v>1.589257638210162E-2</v>
      </c>
      <c r="E129" s="4">
        <f t="shared" si="8"/>
        <v>3.1641331626145602E-6</v>
      </c>
      <c r="F129">
        <f t="shared" ca="1" si="9"/>
        <v>-0.94937562156761657</v>
      </c>
      <c r="G129">
        <f t="shared" ca="1" si="9"/>
        <v>1.3367181788254285E-2</v>
      </c>
      <c r="H129">
        <f t="shared" ca="1" si="9"/>
        <v>-1.1838971215676528</v>
      </c>
      <c r="I129">
        <f ca="1"/>
        <v>-0.94937562156761657</v>
      </c>
      <c r="J129">
        <f ca="1"/>
        <v>-3.6496790065481954E-2</v>
      </c>
      <c r="K129">
        <f ca="1"/>
        <v>-1.3966564860921824</v>
      </c>
      <c r="L129">
        <v>127</v>
      </c>
      <c r="M129">
        <f t="shared" ca="1" si="10"/>
        <v>47.648202948678488</v>
      </c>
      <c r="N129">
        <f t="shared" ca="1" si="11"/>
        <v>324.48670489719058</v>
      </c>
      <c r="O129">
        <f t="shared" ca="1" si="12"/>
        <v>230.29935283711572</v>
      </c>
      <c r="P129" s="4">
        <f t="shared" ca="1" si="13"/>
        <v>-2.8969816534150157E-2</v>
      </c>
      <c r="Q129" s="4">
        <f t="shared" ca="1" si="14"/>
        <v>-1.2767809900074405E-2</v>
      </c>
      <c r="R129" s="4">
        <f t="shared" ca="1" si="15"/>
        <v>-4.2883443752907737E-4</v>
      </c>
      <c r="S129" s="4" cm="1">
        <f t="array" aca="1" ref="S129" ca="1">_xlfn._xlws.SORT(SUMPRODUCT($V$2:$X$2,P129:R129))</f>
        <v>-1.3926719251533532E-2</v>
      </c>
      <c r="T129" s="4">
        <f ca="1"/>
        <v>-4.3924692853284817E-4</v>
      </c>
    </row>
    <row r="130" spans="1:20" x14ac:dyDescent="0.25">
      <c r="A130" s="1">
        <v>45726</v>
      </c>
      <c r="B130" s="4">
        <f>IFERROR(BTCUSD[[#This Row],[Close]]/BTCUSD!B129-1,"")</f>
        <v>2.9080582871637617E-2</v>
      </c>
      <c r="C130" s="4">
        <f>IFERROR(XAUUSD[[#This Row],[Close]]/XAUUSD!B129-1, "")</f>
        <v>1.3266455220678486E-2</v>
      </c>
      <c r="D130" s="4">
        <f>IFERROR(AAPL_US[[#This Row],[Close]]/AAPL_US!B129-1,"")</f>
        <v>-4.8479524825364995E-2</v>
      </c>
      <c r="E130" s="4">
        <f t="shared" si="8"/>
        <v>-5.1310049784682003E-4</v>
      </c>
      <c r="F130">
        <f t="shared" ca="1" si="9"/>
        <v>0.58299923850567326</v>
      </c>
      <c r="G130">
        <f t="shared" ca="1" si="9"/>
        <v>0.65401229569373598</v>
      </c>
      <c r="H130">
        <f t="shared" ca="1" si="9"/>
        <v>-0.2186061693939953</v>
      </c>
      <c r="I130">
        <f ca="1"/>
        <v>0.58299923850567326</v>
      </c>
      <c r="J130">
        <f ca="1"/>
        <v>0.68371973868766345</v>
      </c>
      <c r="K130">
        <f ca="1"/>
        <v>-5.4982799805395804E-2</v>
      </c>
      <c r="L130">
        <v>128</v>
      </c>
      <c r="M130">
        <f t="shared" ca="1" si="10"/>
        <v>49.706740894199818</v>
      </c>
      <c r="N130">
        <f t="shared" ca="1" si="11"/>
        <v>327.09884144576392</v>
      </c>
      <c r="O130">
        <f t="shared" ca="1" si="12"/>
        <v>236.67437040788522</v>
      </c>
      <c r="P130" s="4">
        <f t="shared" ca="1" si="13"/>
        <v>4.229563975437807E-2</v>
      </c>
      <c r="Q130" s="4">
        <f t="shared" ca="1" si="14"/>
        <v>8.0178283781057735E-3</v>
      </c>
      <c r="R130" s="4">
        <f t="shared" ca="1" si="15"/>
        <v>2.730523512036136E-2</v>
      </c>
      <c r="S130" s="4" cm="1">
        <f t="array" aca="1" ref="S130" ca="1">_xlfn._xlws.SORT(SUMPRODUCT($V$2:$X$2,P130:R130))</f>
        <v>2.4087393813664142E-2</v>
      </c>
      <c r="T130" s="4">
        <f ca="1"/>
        <v>-2.550102566347464E-4</v>
      </c>
    </row>
    <row r="131" spans="1:20" x14ac:dyDescent="0.25">
      <c r="A131" s="1">
        <v>45727</v>
      </c>
      <c r="B131" s="4">
        <f>IFERROR(BTCUSD[[#This Row],[Close]]/BTCUSD!B130-1,"")</f>
        <v>1.0188877132837559E-2</v>
      </c>
      <c r="C131" s="4">
        <f>IFERROR(XAUUSD[[#This Row],[Close]]/XAUUSD!B130-1, "")</f>
        <v>8.7008524553893185E-3</v>
      </c>
      <c r="D131" s="4">
        <f>IFERROR(AAPL_US[[#This Row],[Close]]/AAPL_US!B130-1,"")</f>
        <v>-2.9189379286091E-2</v>
      </c>
      <c r="E131" s="4">
        <f t="shared" si="8"/>
        <v>-2.219809663820304E-3</v>
      </c>
      <c r="F131">
        <f t="shared" ca="1" si="9"/>
        <v>1.4241780262266852</v>
      </c>
      <c r="G131">
        <f t="shared" ca="1" si="9"/>
        <v>1.0816152412533053</v>
      </c>
      <c r="H131">
        <f t="shared" ca="1" si="9"/>
        <v>1.0332448420112017</v>
      </c>
      <c r="I131">
        <f ca="1"/>
        <v>1.4241780262266852</v>
      </c>
      <c r="J131">
        <f ca="1"/>
        <v>1.1548977322999154</v>
      </c>
      <c r="K131">
        <f ca="1"/>
        <v>1.3762783059970658</v>
      </c>
      <c r="L131">
        <v>129</v>
      </c>
      <c r="M131">
        <f t="shared" ca="1" si="10"/>
        <v>50.877969687633758</v>
      </c>
      <c r="N131">
        <f t="shared" ca="1" si="11"/>
        <v>328.83735214780489</v>
      </c>
      <c r="O131">
        <f t="shared" ca="1" si="12"/>
        <v>243.66712317013713</v>
      </c>
      <c r="P131" s="4">
        <f t="shared" ca="1" si="13"/>
        <v>2.3289458718187855E-2</v>
      </c>
      <c r="Q131" s="4">
        <f t="shared" ca="1" si="14"/>
        <v>5.3008655107370534E-3</v>
      </c>
      <c r="R131" s="4">
        <f t="shared" ca="1" si="15"/>
        <v>2.9117812698457E-2</v>
      </c>
      <c r="S131" s="4" cm="1">
        <f t="array" aca="1" ref="S131" ca="1">_xlfn._xlws.SORT(SUMPRODUCT($V$2:$X$2,P131:R131))</f>
        <v>1.7842527629288278E-2</v>
      </c>
      <c r="T131" s="4">
        <f ca="1"/>
        <v>2.198275481335131E-4</v>
      </c>
    </row>
    <row r="132" spans="1:20" x14ac:dyDescent="0.25">
      <c r="A132" s="1">
        <v>45728</v>
      </c>
      <c r="B132" s="4">
        <f>IFERROR(BTCUSD[[#This Row],[Close]]/BTCUSD!B131-1,"")</f>
        <v>3.4188268735800165E-2</v>
      </c>
      <c r="C132" s="4">
        <f>IFERROR(XAUUSD[[#This Row],[Close]]/XAUUSD!B131-1, "")</f>
        <v>4.0438795198083355E-4</v>
      </c>
      <c r="D132" s="4">
        <f>IFERROR(AAPL_US[[#This Row],[Close]]/AAPL_US!B131-1,"")</f>
        <v>-1.7478717623618967E-2</v>
      </c>
      <c r="E132" s="4">
        <f t="shared" ref="E132:E195" si="16">SUMPRODUCT(B132:D132,$V$2:$X$2)</f>
        <v>5.174620514446694E-3</v>
      </c>
      <c r="F132">
        <f t="shared" ref="F132:H195" ca="1" si="17">_xlfn.NORM.S.INV(RAND())</f>
        <v>-1.2321738765314367</v>
      </c>
      <c r="G132">
        <f t="shared" ca="1" si="17"/>
        <v>0.66702728071160755</v>
      </c>
      <c r="H132">
        <f t="shared" ca="1" si="17"/>
        <v>-1.6291718363855123</v>
      </c>
      <c r="I132">
        <f ca="1"/>
        <v>-1.2321738765314367</v>
      </c>
      <c r="J132">
        <f ca="1"/>
        <v>0.60141384613386173</v>
      </c>
      <c r="K132">
        <f ca="1"/>
        <v>-1.9041179990202757</v>
      </c>
      <c r="L132">
        <v>130</v>
      </c>
      <c r="M132">
        <f t="shared" ref="M132:M195" ca="1" si="18">$V$18*EXP(($V$16-(($V$17)^2/2))*L132/249+$V$17*I132)</f>
        <v>47.301690586557513</v>
      </c>
      <c r="N132">
        <f t="shared" ref="N132:N195" ca="1" si="19">$W$18*EXP(($W$16-(($W$17)^2/2))*L132/249+$W$17*J132)</f>
        <v>326.91011590445197</v>
      </c>
      <c r="O132">
        <f t="shared" ref="O132:O195" ca="1" si="20">$X$18*EXP(($X$16-(($X$17)^2/2))*L132/249+$X$17*K132)</f>
        <v>228.05623488145037</v>
      </c>
      <c r="P132" s="4">
        <f t="shared" ca="1" si="13"/>
        <v>-7.2883977650817597E-2</v>
      </c>
      <c r="Q132" s="4">
        <f t="shared" ca="1" si="14"/>
        <v>-5.8779999503478534E-3</v>
      </c>
      <c r="R132" s="4">
        <f t="shared" ca="1" si="15"/>
        <v>-6.6210801795524854E-2</v>
      </c>
      <c r="S132" s="4" cm="1">
        <f t="array" aca="1" ref="S132" ca="1">_xlfn._xlws.SORT(SUMPRODUCT($V$2:$X$2,P132:R132))</f>
        <v>-4.4079633814041876E-2</v>
      </c>
      <c r="T132" s="4">
        <f ca="1"/>
        <v>2.3067418555209988E-4</v>
      </c>
    </row>
    <row r="133" spans="1:20" x14ac:dyDescent="0.25">
      <c r="A133" s="1">
        <v>45729</v>
      </c>
      <c r="B133" s="4">
        <f>IFERROR(BTCUSD[[#This Row],[Close]]/BTCUSD!B132-1,"")</f>
        <v>-1.6517979057324439E-3</v>
      </c>
      <c r="C133" s="4">
        <f>IFERROR(XAUUSD[[#This Row],[Close]]/XAUUSD!B132-1, "")</f>
        <v>-2.7507819003347311E-3</v>
      </c>
      <c r="D133" s="4">
        <f>IFERROR(AAPL_US[[#This Row],[Close]]/AAPL_US!B132-1,"")</f>
        <v>-3.364365379297618E-2</v>
      </c>
      <c r="E133" s="4">
        <f t="shared" si="16"/>
        <v>-1.168894826974648E-2</v>
      </c>
      <c r="F133">
        <f t="shared" ca="1" si="17"/>
        <v>-4.8438504855115048E-2</v>
      </c>
      <c r="G133">
        <f t="shared" ca="1" si="17"/>
        <v>-0.14679514739625085</v>
      </c>
      <c r="H133">
        <f t="shared" ca="1" si="17"/>
        <v>0.17139995208169762</v>
      </c>
      <c r="I133">
        <f ca="1"/>
        <v>-4.8438504855115048E-2</v>
      </c>
      <c r="J133">
        <f ca="1"/>
        <v>-0.14913586943134932</v>
      </c>
      <c r="K133">
        <f ca="1"/>
        <v>0.1524106357695999</v>
      </c>
      <c r="L133">
        <v>131</v>
      </c>
      <c r="M133">
        <f t="shared" ca="1" si="18"/>
        <v>48.874459209435173</v>
      </c>
      <c r="N133">
        <f t="shared" ca="1" si="19"/>
        <v>324.2962038855519</v>
      </c>
      <c r="O133">
        <f t="shared" ca="1" si="20"/>
        <v>237.78354415986229</v>
      </c>
      <c r="P133" s="4">
        <f t="shared" ref="P133:P196" ca="1" si="21">LN(M133/M132)</f>
        <v>3.2708916828875022E-2</v>
      </c>
      <c r="Q133" s="4">
        <f t="shared" ref="Q133:Q196" ca="1" si="22">LN(N133/N132)</f>
        <v>-8.0279505216589424E-3</v>
      </c>
      <c r="R133" s="4">
        <f t="shared" ref="R133:R196" ca="1" si="23">LN(O133/O132)</f>
        <v>4.1768538765587386E-2</v>
      </c>
      <c r="S133" s="4" cm="1">
        <f t="array" aca="1" ref="S133" ca="1">_xlfn._xlws.SORT(SUMPRODUCT($V$2:$X$2,P133:R133))</f>
        <v>1.9132056469675144E-2</v>
      </c>
      <c r="T133" s="4">
        <f ca="1"/>
        <v>2.4461028013082059E-4</v>
      </c>
    </row>
    <row r="134" spans="1:20" x14ac:dyDescent="0.25">
      <c r="A134" s="1">
        <v>45730</v>
      </c>
      <c r="B134" s="4">
        <f>IFERROR(BTCUSD[[#This Row],[Close]]/BTCUSD!B133-1,"")</f>
        <v>-2.8715080705445817E-2</v>
      </c>
      <c r="C134" s="4">
        <f>IFERROR(XAUUSD[[#This Row],[Close]]/XAUUSD!B133-1, "")</f>
        <v>-6.1144431391124687E-4</v>
      </c>
      <c r="D134" s="4">
        <f>IFERROR(AAPL_US[[#This Row],[Close]]/AAPL_US!B133-1,"")</f>
        <v>1.8170545593285015E-2</v>
      </c>
      <c r="E134" s="4">
        <f t="shared" si="16"/>
        <v>-3.4079382592127399E-3</v>
      </c>
      <c r="F134">
        <f t="shared" ca="1" si="17"/>
        <v>-0.79223833875767968</v>
      </c>
      <c r="G134">
        <f t="shared" ca="1" si="17"/>
        <v>0.24749092125488939</v>
      </c>
      <c r="H134">
        <f t="shared" ca="1" si="17"/>
        <v>9.6020188700855991E-2</v>
      </c>
      <c r="I134">
        <f ca="1"/>
        <v>-0.79223833875767968</v>
      </c>
      <c r="J134">
        <f ca="1"/>
        <v>0.20555428802944387</v>
      </c>
      <c r="K134">
        <f ca="1"/>
        <v>-0.12278990601553487</v>
      </c>
      <c r="L134">
        <v>132</v>
      </c>
      <c r="M134">
        <f t="shared" ca="1" si="18"/>
        <v>47.892620091645867</v>
      </c>
      <c r="N134">
        <f t="shared" ca="1" si="19"/>
        <v>325.60575633737562</v>
      </c>
      <c r="O134">
        <f t="shared" ca="1" si="20"/>
        <v>236.50104033251753</v>
      </c>
      <c r="P134" s="4">
        <f t="shared" ca="1" si="21"/>
        <v>-2.0293529996649465E-2</v>
      </c>
      <c r="Q134" s="4">
        <f t="shared" ca="1" si="22"/>
        <v>4.030005460325334E-3</v>
      </c>
      <c r="R134" s="4">
        <f t="shared" ca="1" si="23"/>
        <v>-5.4081747339228461E-3</v>
      </c>
      <c r="S134" s="4" cm="1">
        <f t="array" aca="1" ref="S134" ca="1">_xlfn._xlws.SORT(SUMPRODUCT($V$2:$X$2,P134:R134))</f>
        <v>-6.0985092350415594E-3</v>
      </c>
      <c r="T134" s="4">
        <f ca="1"/>
        <v>2.6777880416674923E-4</v>
      </c>
    </row>
    <row r="135" spans="1:20" x14ac:dyDescent="0.25">
      <c r="A135" s="1">
        <v>45733</v>
      </c>
      <c r="B135" s="4">
        <f>IFERROR(BTCUSD[[#This Row],[Close]]/BTCUSD!B134-1,"")</f>
        <v>-9.4080584142678947E-2</v>
      </c>
      <c r="C135" s="4">
        <f>IFERROR(XAUUSD[[#This Row],[Close]]/XAUUSD!B134-1, "")</f>
        <v>-8.3798498638876229E-3</v>
      </c>
      <c r="D135" s="4">
        <f>IFERROR(AAPL_US[[#This Row],[Close]]/AAPL_US!B134-1,"")</f>
        <v>2.3888706730994524E-3</v>
      </c>
      <c r="E135" s="4">
        <f t="shared" si="16"/>
        <v>-3.0859453986428899E-2</v>
      </c>
      <c r="F135">
        <f t="shared" ca="1" si="17"/>
        <v>-0.86429596613404647</v>
      </c>
      <c r="G135">
        <f t="shared" ca="1" si="17"/>
        <v>1.6934293211035703</v>
      </c>
      <c r="H135">
        <f t="shared" ca="1" si="17"/>
        <v>-0.51188650229261101</v>
      </c>
      <c r="I135">
        <f ca="1"/>
        <v>-0.86429596613404647</v>
      </c>
      <c r="J135">
        <f ca="1"/>
        <v>1.6457150865687131</v>
      </c>
      <c r="K135">
        <f ca="1"/>
        <v>-0.73255664055671377</v>
      </c>
      <c r="L135">
        <v>133</v>
      </c>
      <c r="M135">
        <f t="shared" ca="1" si="18"/>
        <v>47.805425697109641</v>
      </c>
      <c r="N135">
        <f t="shared" ca="1" si="19"/>
        <v>330.81509570374033</v>
      </c>
      <c r="O135">
        <f t="shared" ca="1" si="20"/>
        <v>233.63856357852112</v>
      </c>
      <c r="P135" s="4">
        <f t="shared" ca="1" si="21"/>
        <v>-1.82228211551264E-3</v>
      </c>
      <c r="Q135" s="4">
        <f t="shared" ca="1" si="22"/>
        <v>1.5872282896467589E-2</v>
      </c>
      <c r="R135" s="4">
        <f t="shared" ca="1" si="23"/>
        <v>-1.2177285649907275E-2</v>
      </c>
      <c r="S135" s="4" cm="1">
        <f t="array" aca="1" ref="S135" ca="1">_xlfn._xlws.SORT(SUMPRODUCT($V$2:$X$2,P135:R135))</f>
        <v>2.149042828961062E-3</v>
      </c>
      <c r="T135" s="4">
        <f ca="1"/>
        <v>4.7045719726251489E-4</v>
      </c>
    </row>
    <row r="136" spans="1:20" x14ac:dyDescent="0.25">
      <c r="A136" s="1">
        <v>45734</v>
      </c>
      <c r="B136" s="4">
        <f>IFERROR(BTCUSD[[#This Row],[Close]]/BTCUSD!B135-1,"")</f>
        <v>4.6044657679416678E-2</v>
      </c>
      <c r="C136" s="4">
        <f>IFERROR(XAUUSD[[#This Row],[Close]]/XAUUSD!B135-1, "")</f>
        <v>1.1275641425590566E-2</v>
      </c>
      <c r="D136" s="4">
        <f>IFERROR(AAPL_US[[#This Row],[Close]]/AAPL_US!B135-1,"")</f>
        <v>-6.1214953271028216E-3</v>
      </c>
      <c r="E136" s="4">
        <f t="shared" si="16"/>
        <v>1.6487205275930381E-2</v>
      </c>
      <c r="F136">
        <f t="shared" ca="1" si="17"/>
        <v>-0.51628055712747067</v>
      </c>
      <c r="G136">
        <f t="shared" ca="1" si="17"/>
        <v>0.1322962499351687</v>
      </c>
      <c r="H136">
        <f t="shared" ca="1" si="17"/>
        <v>-0.70155807182407548</v>
      </c>
      <c r="I136">
        <f ca="1"/>
        <v>-0.51628055712747067</v>
      </c>
      <c r="J136">
        <f ca="1"/>
        <v>0.10500724714403559</v>
      </c>
      <c r="K136">
        <f ca="1"/>
        <v>-0.81554063014409406</v>
      </c>
      <c r="L136">
        <v>134</v>
      </c>
      <c r="M136">
        <f t="shared" ca="1" si="18"/>
        <v>48.272779382026805</v>
      </c>
      <c r="N136">
        <f t="shared" ca="1" si="19"/>
        <v>325.35313811836562</v>
      </c>
      <c r="O136">
        <f t="shared" ca="1" si="20"/>
        <v>233.28390029257974</v>
      </c>
      <c r="P136" s="4">
        <f t="shared" ca="1" si="21"/>
        <v>9.7286865564376948E-3</v>
      </c>
      <c r="Q136" s="4">
        <f t="shared" ca="1" si="22"/>
        <v>-1.6648424781440452E-2</v>
      </c>
      <c r="R136" s="4">
        <f t="shared" ca="1" si="23"/>
        <v>-1.519153099679099E-3</v>
      </c>
      <c r="S136" s="4" cm="1">
        <f t="array" aca="1" ref="S136" ca="1">_xlfn._xlws.SORT(SUMPRODUCT($V$2:$X$2,P136:R136))</f>
        <v>-4.1965098755486025E-3</v>
      </c>
      <c r="T136" s="4">
        <f ca="1"/>
        <v>7.19162983624315E-4</v>
      </c>
    </row>
    <row r="137" spans="1:20" x14ac:dyDescent="0.25">
      <c r="A137" s="1">
        <v>45735</v>
      </c>
      <c r="B137" s="4">
        <f>IFERROR(BTCUSD[[#This Row],[Close]]/BTCUSD!B136-1,"")</f>
        <v>6.2891265610016678E-3</v>
      </c>
      <c r="C137" s="4">
        <f>IFERROR(XAUUSD[[#This Row],[Close]]/XAUUSD!B136-1, "")</f>
        <v>7.0779534603135907E-3</v>
      </c>
      <c r="D137" s="4">
        <f>IFERROR(AAPL_US[[#This Row],[Close]]/AAPL_US!B136-1,"")</f>
        <v>1.1989280173021921E-2</v>
      </c>
      <c r="E137" s="4">
        <f t="shared" si="16"/>
        <v>8.3147034043325133E-3</v>
      </c>
      <c r="F137">
        <f t="shared" ca="1" si="17"/>
        <v>-1.5040060386326868</v>
      </c>
      <c r="G137">
        <f t="shared" ca="1" si="17"/>
        <v>1.2452037252912866</v>
      </c>
      <c r="H137">
        <f t="shared" ca="1" si="17"/>
        <v>-0.439714387250012</v>
      </c>
      <c r="I137">
        <f ca="1"/>
        <v>-1.5040060386326868</v>
      </c>
      <c r="J137">
        <f ca="1"/>
        <v>1.164520697701968</v>
      </c>
      <c r="K137">
        <f ca="1"/>
        <v>-0.83460717280097985</v>
      </c>
      <c r="L137">
        <v>135</v>
      </c>
      <c r="M137">
        <f t="shared" ca="1" si="18"/>
        <v>46.986811052044018</v>
      </c>
      <c r="N137">
        <f t="shared" ca="1" si="19"/>
        <v>329.18854254588956</v>
      </c>
      <c r="O137">
        <f t="shared" ca="1" si="20"/>
        <v>233.23119731849064</v>
      </c>
      <c r="P137" s="4">
        <f t="shared" ca="1" si="21"/>
        <v>-2.7000881503911715E-2</v>
      </c>
      <c r="Q137" s="4">
        <f t="shared" ca="1" si="22"/>
        <v>1.1719493010185478E-2</v>
      </c>
      <c r="R137" s="4">
        <f t="shared" ca="1" si="23"/>
        <v>-2.2594327421853567E-4</v>
      </c>
      <c r="S137" s="4" cm="1">
        <f t="array" aca="1" ref="S137" ca="1">_xlfn._xlws.SORT(SUMPRODUCT($V$2:$X$2,P137:R137))</f>
        <v>-3.4802502293648833E-3</v>
      </c>
      <c r="T137" s="4">
        <f ca="1"/>
        <v>8.206902352340112E-4</v>
      </c>
    </row>
    <row r="138" spans="1:20" x14ac:dyDescent="0.25">
      <c r="A138" s="1">
        <v>45736</v>
      </c>
      <c r="B138" s="4">
        <f>IFERROR(BTCUSD[[#This Row],[Close]]/BTCUSD!B137-1,"")</f>
        <v>-2.716705087858573E-2</v>
      </c>
      <c r="C138" s="4">
        <f>IFERROR(XAUUSD[[#This Row],[Close]]/XAUUSD!B137-1, "")</f>
        <v>1.6733261633130825E-2</v>
      </c>
      <c r="D138" s="4">
        <f>IFERROR(AAPL_US[[#This Row],[Close]]/AAPL_US!B137-1,"")</f>
        <v>-5.2964133060769969E-3</v>
      </c>
      <c r="E138" s="4">
        <f t="shared" si="16"/>
        <v>-3.0457346021464868E-3</v>
      </c>
      <c r="F138">
        <f t="shared" ca="1" si="17"/>
        <v>0.40070394484892641</v>
      </c>
      <c r="G138">
        <f t="shared" ca="1" si="17"/>
        <v>1.8107625097207625</v>
      </c>
      <c r="H138">
        <f t="shared" ca="1" si="17"/>
        <v>-0.65325490346991755</v>
      </c>
      <c r="I138">
        <f ca="1"/>
        <v>0.40070394484892641</v>
      </c>
      <c r="J138">
        <f ca="1"/>
        <v>1.8293033545635018</v>
      </c>
      <c r="K138">
        <f ca="1"/>
        <v>-0.52677525147387172</v>
      </c>
      <c r="L138">
        <v>136</v>
      </c>
      <c r="M138">
        <f t="shared" ca="1" si="18"/>
        <v>49.521200974960195</v>
      </c>
      <c r="N138">
        <f t="shared" ca="1" si="19"/>
        <v>331.63790286065233</v>
      </c>
      <c r="O138">
        <f t="shared" ca="1" si="20"/>
        <v>234.72585415001529</v>
      </c>
      <c r="P138" s="4">
        <f t="shared" ca="1" si="21"/>
        <v>5.2533933987659473E-2</v>
      </c>
      <c r="Q138" s="4">
        <f t="shared" ca="1" si="22"/>
        <v>7.4130554202225685E-3</v>
      </c>
      <c r="R138" s="4">
        <f t="shared" ca="1" si="23"/>
        <v>6.388030309735883E-3</v>
      </c>
      <c r="S138" s="4" cm="1">
        <f t="array" aca="1" ref="S138" ca="1">_xlfn._xlws.SORT(SUMPRODUCT($V$2:$X$2,P138:R138))</f>
        <v>2.0641811457307636E-2</v>
      </c>
      <c r="T138" s="4">
        <f ca="1"/>
        <v>8.9733001040352776E-4</v>
      </c>
    </row>
    <row r="139" spans="1:20" x14ac:dyDescent="0.25">
      <c r="A139" s="1">
        <v>45737</v>
      </c>
      <c r="B139" s="4">
        <f>IFERROR(BTCUSD[[#This Row],[Close]]/BTCUSD!B138-1,"")</f>
        <v>3.4230841556838865E-2</v>
      </c>
      <c r="C139" s="4">
        <f>IFERROR(XAUUSD[[#This Row],[Close]]/XAUUSD!B138-1, "")</f>
        <v>-7.6322462403644042E-4</v>
      </c>
      <c r="D139" s="4">
        <f>IFERROR(AAPL_US[[#This Row],[Close]]/AAPL_US!B138-1,"")</f>
        <v>1.9476879962634364E-2</v>
      </c>
      <c r="E139" s="4">
        <f t="shared" si="16"/>
        <v>1.580702660622739E-2</v>
      </c>
      <c r="F139">
        <f t="shared" ca="1" si="17"/>
        <v>0.54895093525097605</v>
      </c>
      <c r="G139">
        <f t="shared" ca="1" si="17"/>
        <v>-0.71394665564524185</v>
      </c>
      <c r="H139">
        <f t="shared" ca="1" si="17"/>
        <v>0.71149236230856039</v>
      </c>
      <c r="I139">
        <f ca="1"/>
        <v>0.54895093525097605</v>
      </c>
      <c r="J139">
        <f ca="1"/>
        <v>-0.68414009708217316</v>
      </c>
      <c r="K139">
        <f ca="1"/>
        <v>0.83597290327248441</v>
      </c>
      <c r="L139">
        <v>137</v>
      </c>
      <c r="M139">
        <f t="shared" ca="1" si="18"/>
        <v>49.7313953050772</v>
      </c>
      <c r="N139">
        <f t="shared" ca="1" si="19"/>
        <v>322.71930967112706</v>
      </c>
      <c r="O139">
        <f t="shared" ca="1" si="20"/>
        <v>241.32628063615161</v>
      </c>
      <c r="P139" s="4">
        <f t="shared" ca="1" si="21"/>
        <v>4.2355495419439636E-3</v>
      </c>
      <c r="Q139" s="4">
        <f t="shared" ca="1" si="22"/>
        <v>-2.7260784578192886E-2</v>
      </c>
      <c r="R139" s="4">
        <f t="shared" ca="1" si="23"/>
        <v>2.7731624329991388E-2</v>
      </c>
      <c r="S139" s="4" cm="1">
        <f t="array" aca="1" ref="S139" ca="1">_xlfn._xlws.SORT(SUMPRODUCT($V$2:$X$2,P139:R139))</f>
        <v>-1.3141616696965511E-3</v>
      </c>
      <c r="T139" s="4">
        <f ca="1"/>
        <v>1.009613824404277E-3</v>
      </c>
    </row>
    <row r="140" spans="1:20" x14ac:dyDescent="0.25">
      <c r="A140" s="1">
        <v>45740</v>
      </c>
      <c r="B140" s="4">
        <f>IFERROR(BTCUSD[[#This Row],[Close]]/BTCUSD!B139-1,"")</f>
        <v>-1.0921311888423268E-3</v>
      </c>
      <c r="C140" s="4">
        <f>IFERROR(XAUUSD[[#This Row],[Close]]/XAUUSD!B139-1, "")</f>
        <v>5.1054506715977332E-3</v>
      </c>
      <c r="D140" s="4">
        <f>IFERROR(AAPL_US[[#This Row],[Close]]/AAPL_US!B139-1,"")</f>
        <v>1.1270444861868123E-2</v>
      </c>
      <c r="E140" s="4">
        <f t="shared" si="16"/>
        <v>5.0956743705468325E-3</v>
      </c>
      <c r="F140">
        <f t="shared" ca="1" si="17"/>
        <v>1.2427064689928922</v>
      </c>
      <c r="G140">
        <f t="shared" ca="1" si="17"/>
        <v>-1.1483926801116951E-2</v>
      </c>
      <c r="H140">
        <f t="shared" ca="1" si="17"/>
        <v>2.7602510847604083</v>
      </c>
      <c r="I140">
        <f ca="1"/>
        <v>1.2427064689928922</v>
      </c>
      <c r="J140">
        <f ca="1"/>
        <v>5.377834126045089E-2</v>
      </c>
      <c r="K140">
        <f ca="1"/>
        <v>2.9935613074031995</v>
      </c>
      <c r="L140">
        <v>138</v>
      </c>
      <c r="M140">
        <f t="shared" ca="1" si="18"/>
        <v>50.697272591155205</v>
      </c>
      <c r="N140">
        <f t="shared" ca="1" si="19"/>
        <v>325.38005136414114</v>
      </c>
      <c r="O140">
        <f t="shared" ca="1" si="20"/>
        <v>252.13460962717573</v>
      </c>
      <c r="P140" s="4">
        <f t="shared" ca="1" si="21"/>
        <v>1.923568415819157E-2</v>
      </c>
      <c r="Q140" s="4">
        <f t="shared" ca="1" si="22"/>
        <v>8.210952831752617E-3</v>
      </c>
      <c r="R140" s="4">
        <f t="shared" ca="1" si="23"/>
        <v>4.3813230675958451E-2</v>
      </c>
      <c r="S140" s="4" cm="1">
        <f t="array" aca="1" ref="S140" ca="1">_xlfn._xlws.SORT(SUMPRODUCT($V$2:$X$2,P140:R140))</f>
        <v>2.2199055582946055E-2</v>
      </c>
      <c r="T140" s="4">
        <f ca="1"/>
        <v>1.0458062615477555E-3</v>
      </c>
    </row>
    <row r="141" spans="1:20" x14ac:dyDescent="0.25">
      <c r="A141" s="1">
        <v>45741</v>
      </c>
      <c r="B141" s="4">
        <f>IFERROR(BTCUSD[[#This Row],[Close]]/BTCUSD!B140-1,"")</f>
        <v>-2.0049848017083982E-2</v>
      </c>
      <c r="C141" s="4">
        <f>IFERROR(XAUUSD[[#This Row],[Close]]/XAUUSD!B140-1, "")</f>
        <v>1.1420581711404143E-2</v>
      </c>
      <c r="D141" s="4">
        <f>IFERROR(AAPL_US[[#This Row],[Close]]/AAPL_US!B140-1,"")</f>
        <v>1.3681873782449117E-2</v>
      </c>
      <c r="E141" s="4">
        <f t="shared" si="16"/>
        <v>2.6578404141711981E-3</v>
      </c>
      <c r="F141">
        <f t="shared" ca="1" si="17"/>
        <v>0.40858337299995651</v>
      </c>
      <c r="G141">
        <f t="shared" ca="1" si="17"/>
        <v>-1.2939301282190254E-2</v>
      </c>
      <c r="H141">
        <f t="shared" ca="1" si="17"/>
        <v>0.65060155078201787</v>
      </c>
      <c r="I141">
        <f ca="1"/>
        <v>0.40858337299995651</v>
      </c>
      <c r="J141">
        <f ca="1"/>
        <v>8.5305990939255789E-3</v>
      </c>
      <c r="K141">
        <f ca="1"/>
        <v>0.73692817178589476</v>
      </c>
      <c r="L141">
        <v>139</v>
      </c>
      <c r="M141">
        <f t="shared" ca="1" si="18"/>
        <v>49.555582478985251</v>
      </c>
      <c r="N141">
        <f t="shared" ca="1" si="19"/>
        <v>325.27163956532632</v>
      </c>
      <c r="O141">
        <f t="shared" ca="1" si="20"/>
        <v>240.92016135030354</v>
      </c>
      <c r="P141" s="4">
        <f t="shared" ca="1" si="21"/>
        <v>-2.2777196122277899E-2</v>
      </c>
      <c r="Q141" s="4">
        <f t="shared" ca="1" si="22"/>
        <v>-3.3324066110764769E-4</v>
      </c>
      <c r="R141" s="4">
        <f t="shared" ca="1" si="23"/>
        <v>-4.5497512182243655E-2</v>
      </c>
      <c r="S141" s="4" cm="1">
        <f t="array" aca="1" ref="S141" ca="1">_xlfn._xlws.SORT(SUMPRODUCT($V$2:$X$2,P141:R141))</f>
        <v>-2.0615708755799524E-2</v>
      </c>
      <c r="T141" s="4">
        <f ca="1"/>
        <v>1.1136733906189147E-3</v>
      </c>
    </row>
    <row r="142" spans="1:20" x14ac:dyDescent="0.25">
      <c r="A142" s="1">
        <v>45742</v>
      </c>
      <c r="B142" s="4">
        <f>IFERROR(BTCUSD[[#This Row],[Close]]/BTCUSD!B141-1,"")</f>
        <v>4.5874600280198408E-2</v>
      </c>
      <c r="C142" s="4">
        <f>IFERROR(XAUUSD[[#This Row],[Close]]/XAUUSD!B141-1, "")</f>
        <v>5.1605674646981736E-3</v>
      </c>
      <c r="D142" s="4">
        <f>IFERROR(AAPL_US[[#This Row],[Close]]/AAPL_US!B141-1,"")</f>
        <v>-9.921787709497254E-3</v>
      </c>
      <c r="E142" s="4">
        <f t="shared" si="16"/>
        <v>1.2850070757089615E-2</v>
      </c>
      <c r="F142">
        <f t="shared" ca="1" si="17"/>
        <v>0.50327897433478008</v>
      </c>
      <c r="G142">
        <f t="shared" ca="1" si="17"/>
        <v>-0.21595093072468569</v>
      </c>
      <c r="H142">
        <f t="shared" ca="1" si="17"/>
        <v>-0.53503255076050016</v>
      </c>
      <c r="I142">
        <f ca="1"/>
        <v>0.50327897433478008</v>
      </c>
      <c r="J142">
        <f ca="1"/>
        <v>-0.18922917491446914</v>
      </c>
      <c r="K142">
        <f ca="1"/>
        <v>-0.37814018251726439</v>
      </c>
      <c r="L142">
        <v>140</v>
      </c>
      <c r="M142">
        <f t="shared" ca="1" si="18"/>
        <v>49.692694824803155</v>
      </c>
      <c r="N142">
        <f t="shared" ca="1" si="19"/>
        <v>324.62268201951269</v>
      </c>
      <c r="O142">
        <f t="shared" ca="1" si="20"/>
        <v>235.5833542266777</v>
      </c>
      <c r="P142" s="4">
        <f t="shared" ca="1" si="21"/>
        <v>2.7630189011267946E-3</v>
      </c>
      <c r="Q142" s="4">
        <f t="shared" ca="1" si="22"/>
        <v>-1.9971178080990326E-3</v>
      </c>
      <c r="R142" s="4">
        <f t="shared" ca="1" si="23"/>
        <v>-2.2400801307658126E-2</v>
      </c>
      <c r="S142" s="4" cm="1">
        <f t="array" aca="1" ref="S142" ca="1">_xlfn._xlws.SORT(SUMPRODUCT($V$2:$X$2,P142:R142))</f>
        <v>-6.6901818451990122E-3</v>
      </c>
      <c r="T142" s="4">
        <f ca="1"/>
        <v>1.2823611428081226E-3</v>
      </c>
    </row>
    <row r="143" spans="1:20" x14ac:dyDescent="0.25">
      <c r="A143" s="1">
        <v>45743</v>
      </c>
      <c r="B143" s="4">
        <f>IFERROR(BTCUSD[[#This Row],[Close]]/BTCUSD!B142-1,"")</f>
        <v>-2.3865655858635426E-2</v>
      </c>
      <c r="C143" s="4">
        <f>IFERROR(XAUUSD[[#This Row],[Close]]/XAUUSD!B142-1, "")</f>
        <v>-1.4425236295205757E-3</v>
      </c>
      <c r="D143" s="4">
        <f>IFERROR(AAPL_US[[#This Row],[Close]]/AAPL_US!B142-1,"")</f>
        <v>1.047262221820966E-2</v>
      </c>
      <c r="E143" s="4">
        <f t="shared" si="16"/>
        <v>-4.5949195439359599E-3</v>
      </c>
      <c r="F143">
        <f t="shared" ca="1" si="17"/>
        <v>-1.1029611120252323</v>
      </c>
      <c r="G143">
        <f t="shared" ca="1" si="17"/>
        <v>-0.20614197292870778</v>
      </c>
      <c r="H143">
        <f t="shared" ca="1" si="17"/>
        <v>-1.2227336159508528</v>
      </c>
      <c r="I143">
        <f ca="1"/>
        <v>-1.1029611120252323</v>
      </c>
      <c r="J143">
        <f ca="1"/>
        <v>-0.26376695921535626</v>
      </c>
      <c r="K143">
        <f ca="1"/>
        <v>-1.4748357232044322</v>
      </c>
      <c r="L143">
        <v>141</v>
      </c>
      <c r="M143">
        <f t="shared" ca="1" si="18"/>
        <v>47.55321666635772</v>
      </c>
      <c r="N143">
        <f t="shared" ca="1" si="19"/>
        <v>324.41084091587572</v>
      </c>
      <c r="O143">
        <f t="shared" ca="1" si="20"/>
        <v>230.45041575377272</v>
      </c>
      <c r="P143" s="4">
        <f t="shared" ca="1" si="21"/>
        <v>-4.4008502096128874E-2</v>
      </c>
      <c r="Q143" s="4">
        <f t="shared" ca="1" si="22"/>
        <v>-6.527894281996271E-4</v>
      </c>
      <c r="R143" s="4">
        <f t="shared" ca="1" si="23"/>
        <v>-2.2029073333050833E-2</v>
      </c>
      <c r="S143" s="4" cm="1">
        <f t="array" aca="1" ref="S143" ca="1">_xlfn._xlws.SORT(SUMPRODUCT($V$2:$X$2,P143:R143))</f>
        <v>-2.0072388400033763E-2</v>
      </c>
      <c r="T143" s="4">
        <f ca="1"/>
        <v>1.5905551850634281E-3</v>
      </c>
    </row>
    <row r="144" spans="1:20" x14ac:dyDescent="0.25">
      <c r="A144" s="1">
        <v>45744</v>
      </c>
      <c r="B144" s="4">
        <f>IFERROR(BTCUSD[[#This Row],[Close]]/BTCUSD!B143-1,"")</f>
        <v>9.263564462635987E-4</v>
      </c>
      <c r="C144" s="4">
        <f>IFERROR(XAUUSD[[#This Row],[Close]]/XAUUSD!B143-1, "")</f>
        <v>-7.2131879532866261E-3</v>
      </c>
      <c r="D144" s="4">
        <f>IFERROR(AAPL_US[[#This Row],[Close]]/AAPL_US!B143-1,"")</f>
        <v>-2.6580299307571997E-2</v>
      </c>
      <c r="E144" s="4">
        <f t="shared" si="16"/>
        <v>-1.058145803970717E-2</v>
      </c>
      <c r="F144">
        <f t="shared" ca="1" si="17"/>
        <v>-0.30126046121401201</v>
      </c>
      <c r="G144">
        <f t="shared" ca="1" si="17"/>
        <v>-0.4268840868835499</v>
      </c>
      <c r="H144">
        <f t="shared" ca="1" si="17"/>
        <v>1.5783981873250565</v>
      </c>
      <c r="I144">
        <f ca="1"/>
        <v>-0.30126046121401201</v>
      </c>
      <c r="J144">
        <f ca="1"/>
        <v>-0.4421125290691546</v>
      </c>
      <c r="K144">
        <f ca="1"/>
        <v>1.4394832094816301</v>
      </c>
      <c r="L144">
        <v>142</v>
      </c>
      <c r="M144">
        <f t="shared" ca="1" si="18"/>
        <v>48.620893331378376</v>
      </c>
      <c r="N144">
        <f t="shared" ca="1" si="19"/>
        <v>323.83218286741777</v>
      </c>
      <c r="O144">
        <f t="shared" ca="1" si="20"/>
        <v>244.48635639867581</v>
      </c>
      <c r="P144" s="4">
        <f t="shared" ca="1" si="21"/>
        <v>2.2203907675449271E-2</v>
      </c>
      <c r="Q144" s="4">
        <f t="shared" ca="1" si="22"/>
        <v>-1.7853125476897432E-3</v>
      </c>
      <c r="R144" s="4">
        <f t="shared" ca="1" si="23"/>
        <v>5.9123782047291774E-2</v>
      </c>
      <c r="S144" s="4" cm="1">
        <f t="array" aca="1" ref="S144" ca="1">_xlfn._xlws.SORT(SUMPRODUCT($V$2:$X$2,P144:R144))</f>
        <v>2.3684181897746417E-2</v>
      </c>
      <c r="T144" s="4">
        <f ca="1"/>
        <v>1.7555014319156244E-3</v>
      </c>
    </row>
    <row r="145" spans="1:20" x14ac:dyDescent="0.25">
      <c r="A145" s="1">
        <v>45747</v>
      </c>
      <c r="B145" s="4">
        <f>IFERROR(BTCUSD[[#This Row],[Close]]/BTCUSD!B144-1,"")</f>
        <v>3.8804430990319716E-2</v>
      </c>
      <c r="C145" s="4">
        <f>IFERROR(XAUUSD[[#This Row],[Close]]/XAUUSD!B144-1, "")</f>
        <v>-4.061061431821833E-3</v>
      </c>
      <c r="D145" s="4">
        <f>IFERROR(AAPL_US[[#This Row],[Close]]/AAPL_US!B144-1,"")</f>
        <v>1.9412574575493391E-2</v>
      </c>
      <c r="E145" s="4">
        <f t="shared" si="16"/>
        <v>1.5840677097015199E-2</v>
      </c>
      <c r="F145">
        <f t="shared" ca="1" si="17"/>
        <v>-0.49900288651391406</v>
      </c>
      <c r="G145">
        <f t="shared" ca="1" si="17"/>
        <v>0.73497659161831252</v>
      </c>
      <c r="H145">
        <f t="shared" ca="1" si="17"/>
        <v>-0.23882792515688617</v>
      </c>
      <c r="I145">
        <f ca="1"/>
        <v>-0.49900288651391406</v>
      </c>
      <c r="J145">
        <f ca="1"/>
        <v>0.70776347427726272</v>
      </c>
      <c r="K145">
        <f ca="1"/>
        <v>-0.3675014914636982</v>
      </c>
      <c r="L145">
        <v>143</v>
      </c>
      <c r="M145">
        <f t="shared" ca="1" si="18"/>
        <v>48.364933637618108</v>
      </c>
      <c r="N145">
        <f t="shared" ca="1" si="19"/>
        <v>327.97282643002512</v>
      </c>
      <c r="O145">
        <f t="shared" ca="1" si="20"/>
        <v>235.7470729773126</v>
      </c>
      <c r="P145" s="4">
        <f t="shared" ca="1" si="21"/>
        <v>-5.278302944309309E-3</v>
      </c>
      <c r="Q145" s="4">
        <f t="shared" ca="1" si="22"/>
        <v>1.2705331207426887E-2</v>
      </c>
      <c r="R145" s="4">
        <f t="shared" ca="1" si="23"/>
        <v>-3.6399999661865148E-2</v>
      </c>
      <c r="S145" s="4" cm="1">
        <f t="array" aca="1" ref="S145" ca="1">_xlfn._xlws.SORT(SUMPRODUCT($V$2:$X$2,P145:R145))</f>
        <v>-7.4213582988815821E-3</v>
      </c>
      <c r="T145" s="4">
        <f ca="1"/>
        <v>1.8144878846759259E-3</v>
      </c>
    </row>
    <row r="146" spans="1:20" x14ac:dyDescent="0.25">
      <c r="A146" s="1">
        <v>45748</v>
      </c>
      <c r="B146" s="4">
        <f>IFERROR(BTCUSD[[#This Row],[Close]]/BTCUSD!B145-1,"")</f>
        <v>6.3817377082941995E-4</v>
      </c>
      <c r="C146" s="4">
        <f>IFERROR(XAUUSD[[#This Row],[Close]]/XAUUSD!B145-1, "")</f>
        <v>3.2740506581308004E-3</v>
      </c>
      <c r="D146" s="4">
        <f>IFERROR(AAPL_US[[#This Row],[Close]]/AAPL_US!B145-1,"")</f>
        <v>4.7719803718542231E-3</v>
      </c>
      <c r="E146" s="4">
        <f t="shared" si="16"/>
        <v>2.932666506057413E-3</v>
      </c>
      <c r="F146">
        <f t="shared" ca="1" si="17"/>
        <v>1.4616888798420815</v>
      </c>
      <c r="G146">
        <f t="shared" ca="1" si="17"/>
        <v>1.254326669594193</v>
      </c>
      <c r="H146">
        <f t="shared" ca="1" si="17"/>
        <v>0.56932707717088071</v>
      </c>
      <c r="I146">
        <f ca="1"/>
        <v>1.4616888798420815</v>
      </c>
      <c r="J146">
        <f ca="1"/>
        <v>1.3293403975534068</v>
      </c>
      <c r="K146">
        <f ca="1"/>
        <v>0.93921621767911767</v>
      </c>
      <c r="L146">
        <v>144</v>
      </c>
      <c r="M146">
        <f t="shared" ca="1" si="18"/>
        <v>51.052184443009864</v>
      </c>
      <c r="N146">
        <f t="shared" ca="1" si="19"/>
        <v>330.25743216710612</v>
      </c>
      <c r="O146">
        <f t="shared" ca="1" si="20"/>
        <v>242.10160512116809</v>
      </c>
      <c r="P146" s="4">
        <f t="shared" ca="1" si="21"/>
        <v>5.4073294442093578E-2</v>
      </c>
      <c r="Q146" s="4">
        <f t="shared" ca="1" si="22"/>
        <v>6.9416891164395282E-3</v>
      </c>
      <c r="R146" s="4">
        <f t="shared" ca="1" si="23"/>
        <v>2.6597988268804114E-2</v>
      </c>
      <c r="S146" s="4" cm="1">
        <f t="array" aca="1" ref="S146" ca="1">_xlfn._xlws.SORT(SUMPRODUCT($V$2:$X$2,P146:R146))</f>
        <v>2.6978060459845118E-2</v>
      </c>
      <c r="T146" s="4">
        <f ca="1"/>
        <v>2.149042828961062E-3</v>
      </c>
    </row>
    <row r="147" spans="1:20" x14ac:dyDescent="0.25">
      <c r="A147" s="1">
        <v>45749</v>
      </c>
      <c r="B147" s="4">
        <f>IFERROR(BTCUSD[[#This Row],[Close]]/BTCUSD!B146-1,"")</f>
        <v>-7.5286194978329002E-3</v>
      </c>
      <c r="C147" s="4">
        <f>IFERROR(XAUUSD[[#This Row],[Close]]/XAUUSD!B146-1, "")</f>
        <v>-6.9503743273024998E-4</v>
      </c>
      <c r="D147" s="4">
        <f>IFERROR(AAPL_US[[#This Row],[Close]]/AAPL_US!B146-1,"")</f>
        <v>3.1363412339262542E-3</v>
      </c>
      <c r="E147" s="4">
        <f t="shared" si="16"/>
        <v>-1.5956984522640938E-3</v>
      </c>
      <c r="F147">
        <f t="shared" ca="1" si="17"/>
        <v>-0.18115548893481748</v>
      </c>
      <c r="G147">
        <f t="shared" ca="1" si="17"/>
        <v>-0.97140791176392571</v>
      </c>
      <c r="H147">
        <f t="shared" ca="1" si="17"/>
        <v>-0.99627396048253125</v>
      </c>
      <c r="I147">
        <f ca="1"/>
        <v>-0.18115548893481748</v>
      </c>
      <c r="J147">
        <f ca="1"/>
        <v>-0.97957938388064136</v>
      </c>
      <c r="K147">
        <f ca="1"/>
        <v>-1.0047331060464348</v>
      </c>
      <c r="L147">
        <v>145</v>
      </c>
      <c r="M147">
        <f t="shared" ca="1" si="18"/>
        <v>48.805026260942654</v>
      </c>
      <c r="N147">
        <f t="shared" ca="1" si="19"/>
        <v>322.09385474298739</v>
      </c>
      <c r="O147">
        <f t="shared" ca="1" si="20"/>
        <v>232.80154614460008</v>
      </c>
      <c r="P147" s="4">
        <f t="shared" ca="1" si="21"/>
        <v>-4.5015029254113728E-2</v>
      </c>
      <c r="Q147" s="4">
        <f t="shared" ca="1" si="22"/>
        <v>-2.5029470387605664E-2</v>
      </c>
      <c r="R147" s="4">
        <f t="shared" ca="1" si="23"/>
        <v>-3.917113656463457E-2</v>
      </c>
      <c r="S147" s="4" cm="1">
        <f t="array" aca="1" ref="S147" ca="1">_xlfn._xlws.SORT(SUMPRODUCT($V$2:$X$2,P147:R147))</f>
        <v>-3.5267637900666754E-2</v>
      </c>
      <c r="T147" s="4">
        <f ca="1"/>
        <v>2.5879967657659606E-3</v>
      </c>
    </row>
    <row r="148" spans="1:20" x14ac:dyDescent="0.25">
      <c r="A148" s="1">
        <v>45750</v>
      </c>
      <c r="B148" s="4">
        <f>IFERROR(BTCUSD[[#This Row],[Close]]/BTCUSD!B147-1,"")</f>
        <v>6.0022502680399104E-3</v>
      </c>
      <c r="C148" s="4">
        <f>IFERROR(XAUUSD[[#This Row],[Close]]/XAUUSD!B147-1, "")</f>
        <v>1.189009445835465E-2</v>
      </c>
      <c r="D148" s="4">
        <f>IFERROR(AAPL_US[[#This Row],[Close]]/AAPL_US!B147-1,"")</f>
        <v>-9.2456116843092517E-2</v>
      </c>
      <c r="E148" s="4">
        <f t="shared" si="16"/>
        <v>-2.1180122189173922E-2</v>
      </c>
      <c r="F148">
        <f t="shared" ca="1" si="17"/>
        <v>-6.9899556632907492E-2</v>
      </c>
      <c r="G148">
        <f t="shared" ca="1" si="17"/>
        <v>3.8273470386984421E-2</v>
      </c>
      <c r="H148">
        <f t="shared" ca="1" si="17"/>
        <v>1.5661819685613347</v>
      </c>
      <c r="I148">
        <f ca="1"/>
        <v>-6.9899556632907492E-2</v>
      </c>
      <c r="J148">
        <f ca="1"/>
        <v>3.4550710549852759E-2</v>
      </c>
      <c r="K148">
        <f ca="1"/>
        <v>1.4887022387525686</v>
      </c>
      <c r="L148">
        <v>146</v>
      </c>
      <c r="M148">
        <f t="shared" ca="1" si="18"/>
        <v>48.962352756462849</v>
      </c>
      <c r="N148">
        <f t="shared" ca="1" si="19"/>
        <v>325.72952096485943</v>
      </c>
      <c r="O148">
        <f t="shared" ca="1" si="20"/>
        <v>244.88644460115594</v>
      </c>
      <c r="P148" s="4">
        <f t="shared" ca="1" si="21"/>
        <v>3.2183870100750966E-3</v>
      </c>
      <c r="Q148" s="4">
        <f t="shared" ca="1" si="22"/>
        <v>1.1224369260260283E-2</v>
      </c>
      <c r="R148" s="4">
        <f t="shared" ca="1" si="23"/>
        <v>5.0608254325689231E-2</v>
      </c>
      <c r="S148" s="4" cm="1">
        <f t="array" aca="1" ref="S148" ca="1">_xlfn._xlws.SORT(SUMPRODUCT($V$2:$X$2,P148:R148))</f>
        <v>2.0637740104833411E-2</v>
      </c>
      <c r="T148" s="4">
        <f ca="1"/>
        <v>3.2558664579612076E-3</v>
      </c>
    </row>
    <row r="149" spans="1:20" x14ac:dyDescent="0.25">
      <c r="A149" s="1">
        <v>45751</v>
      </c>
      <c r="B149" s="4">
        <f>IFERROR(BTCUSD[[#This Row],[Close]]/BTCUSD!B148-1,"")</f>
        <v>-4.1135454860781295E-2</v>
      </c>
      <c r="C149" s="4">
        <f>IFERROR(XAUUSD[[#This Row],[Close]]/XAUUSD!B148-1, "")</f>
        <v>9.8290794116300262E-3</v>
      </c>
      <c r="D149" s="4">
        <f>IFERROR(AAPL_US[[#This Row],[Close]]/AAPL_US!B148-1,"")</f>
        <v>-7.2887445248289828E-2</v>
      </c>
      <c r="E149" s="4">
        <f t="shared" si="16"/>
        <v>-3.0275238268069323E-2</v>
      </c>
      <c r="F149">
        <f t="shared" ca="1" si="17"/>
        <v>1.6615331378278211</v>
      </c>
      <c r="G149">
        <f t="shared" ca="1" si="17"/>
        <v>0.94176076108821349</v>
      </c>
      <c r="H149">
        <f t="shared" ca="1" si="17"/>
        <v>2.1703480327358728</v>
      </c>
      <c r="I149">
        <f ca="1"/>
        <v>1.6615331378278211</v>
      </c>
      <c r="J149">
        <f ca="1"/>
        <v>1.0276981198802697</v>
      </c>
      <c r="K149">
        <f ca="1"/>
        <v>2.5356687688127555</v>
      </c>
      <c r="L149">
        <v>147</v>
      </c>
      <c r="M149">
        <f t="shared" ca="1" si="18"/>
        <v>51.358010855239776</v>
      </c>
      <c r="N149">
        <f t="shared" ca="1" si="19"/>
        <v>329.330827045013</v>
      </c>
      <c r="O149">
        <f t="shared" ca="1" si="20"/>
        <v>250.16912368595507</v>
      </c>
      <c r="P149" s="4">
        <f t="shared" ca="1" si="21"/>
        <v>4.7769237461848246E-2</v>
      </c>
      <c r="Q149" s="4">
        <f t="shared" ca="1" si="22"/>
        <v>1.0995452172218777E-2</v>
      </c>
      <c r="R149" s="4">
        <f t="shared" ca="1" si="23"/>
        <v>2.1342572211120923E-2</v>
      </c>
      <c r="S149" s="4" cm="1">
        <f t="array" aca="1" ref="S149" ca="1">_xlfn._xlws.SORT(SUMPRODUCT($V$2:$X$2,P149:R149))</f>
        <v>2.5131723770778262E-2</v>
      </c>
      <c r="T149" s="4">
        <f ca="1"/>
        <v>3.3574896491479819E-3</v>
      </c>
    </row>
    <row r="150" spans="1:20" x14ac:dyDescent="0.25">
      <c r="A150" s="1">
        <v>45754</v>
      </c>
      <c r="B150" s="4">
        <f>IFERROR(BTCUSD[[#This Row],[Close]]/BTCUSD!B149-1,"")</f>
        <v>-1.4837294760505548E-2</v>
      </c>
      <c r="C150" s="4">
        <f>IFERROR(XAUUSD[[#This Row],[Close]]/XAUUSD!B149-1, "")</f>
        <v>1.232477108824237E-2</v>
      </c>
      <c r="D150" s="4">
        <f>IFERROR(AAPL_US[[#This Row],[Close]]/AAPL_US!B149-1,"")</f>
        <v>-3.673426053721196E-2</v>
      </c>
      <c r="E150" s="4">
        <f t="shared" si="16"/>
        <v>-1.0541558154018305E-2</v>
      </c>
      <c r="F150">
        <f t="shared" ca="1" si="17"/>
        <v>1.4137033074905163</v>
      </c>
      <c r="G150">
        <f t="shared" ca="1" si="17"/>
        <v>0.40251784420264219</v>
      </c>
      <c r="H150">
        <f t="shared" ca="1" si="17"/>
        <v>-1.2509513502335308</v>
      </c>
      <c r="I150">
        <f ca="1"/>
        <v>1.4137033074905163</v>
      </c>
      <c r="J150">
        <f ca="1"/>
        <v>0.4761870274757849</v>
      </c>
      <c r="K150">
        <f ca="1"/>
        <v>-0.82316243710421777</v>
      </c>
      <c r="L150">
        <v>148</v>
      </c>
      <c r="M150">
        <f t="shared" ca="1" si="18"/>
        <v>51.01732834974981</v>
      </c>
      <c r="N150">
        <f t="shared" ca="1" si="19"/>
        <v>327.40774532121196</v>
      </c>
      <c r="O150">
        <f t="shared" ca="1" si="20"/>
        <v>233.77040251815862</v>
      </c>
      <c r="P150" s="4">
        <f t="shared" ca="1" si="21"/>
        <v>-6.6555825988855013E-3</v>
      </c>
      <c r="Q150" s="4">
        <f t="shared" ca="1" si="22"/>
        <v>-5.8564771470909936E-3</v>
      </c>
      <c r="R150" s="4">
        <f t="shared" ca="1" si="23"/>
        <v>-6.7797736026686165E-2</v>
      </c>
      <c r="S150" s="4" cm="1">
        <f t="array" aca="1" ref="S150" ca="1">_xlfn._xlws.SORT(SUMPRODUCT($V$2:$X$2,P150:R150))</f>
        <v>-2.4678586446507896E-2</v>
      </c>
      <c r="T150" s="4">
        <f ca="1"/>
        <v>3.592908962661269E-3</v>
      </c>
    </row>
    <row r="151" spans="1:20" x14ac:dyDescent="0.25">
      <c r="A151" s="1">
        <v>45755</v>
      </c>
      <c r="B151" s="4">
        <f>IFERROR(BTCUSD[[#This Row],[Close]]/BTCUSD!B150-1,"")</f>
        <v>3.2204665344144567E-2</v>
      </c>
      <c r="C151" s="4">
        <f>IFERROR(XAUUSD[[#This Row],[Close]]/XAUUSD!B150-1, "")</f>
        <v>-2.8543756153396327E-3</v>
      </c>
      <c r="D151" s="4">
        <f>IFERROR(AAPL_US[[#This Row],[Close]]/AAPL_US!B150-1,"")</f>
        <v>-4.9818141739226385E-2</v>
      </c>
      <c r="E151" s="4">
        <f t="shared" si="16"/>
        <v>-6.425793164660399E-3</v>
      </c>
      <c r="F151">
        <f t="shared" ca="1" si="17"/>
        <v>1.1944089231817649</v>
      </c>
      <c r="G151">
        <f t="shared" ca="1" si="17"/>
        <v>0.49509942004393054</v>
      </c>
      <c r="H151">
        <f t="shared" ca="1" si="17"/>
        <v>-0.69499277845738405</v>
      </c>
      <c r="I151">
        <f ca="1"/>
        <v>1.1944089231817649</v>
      </c>
      <c r="J151">
        <f ca="1"/>
        <v>0.55712718841888054</v>
      </c>
      <c r="K151">
        <f ca="1"/>
        <v>-0.34760590401404873</v>
      </c>
      <c r="L151">
        <v>149</v>
      </c>
      <c r="M151">
        <f t="shared" ca="1" si="18"/>
        <v>50.71868677381876</v>
      </c>
      <c r="N151">
        <f t="shared" ca="1" si="19"/>
        <v>327.74955568286578</v>
      </c>
      <c r="O151">
        <f t="shared" ca="1" si="20"/>
        <v>236.06825199623884</v>
      </c>
      <c r="P151" s="4">
        <f t="shared" ca="1" si="21"/>
        <v>-5.8709284683703834E-3</v>
      </c>
      <c r="Q151" s="4">
        <f t="shared" ca="1" si="22"/>
        <v>1.0434452677026299E-3</v>
      </c>
      <c r="R151" s="4">
        <f t="shared" ca="1" si="23"/>
        <v>9.7815187283116379E-3</v>
      </c>
      <c r="S151" s="4" cm="1">
        <f t="array" aca="1" ref="S151" ca="1">_xlfn._xlws.SORT(SUMPRODUCT($V$2:$X$2,P151:R151))</f>
        <v>1.5905551850634281E-3</v>
      </c>
      <c r="T151" s="4">
        <f ca="1"/>
        <v>3.5992831882912324E-3</v>
      </c>
    </row>
    <row r="152" spans="1:20" x14ac:dyDescent="0.25">
      <c r="A152" s="1">
        <v>45756</v>
      </c>
      <c r="B152" s="4">
        <f>IFERROR(BTCUSD[[#This Row],[Close]]/BTCUSD!B151-1,"")</f>
        <v>-4.5106285059512974E-3</v>
      </c>
      <c r="C152" s="4">
        <f>IFERROR(XAUUSD[[#This Row],[Close]]/XAUUSD!B151-1, "")</f>
        <v>6.8087825428018167E-3</v>
      </c>
      <c r="D152" s="4">
        <f>IFERROR(AAPL_US[[#This Row],[Close]]/AAPL_US!B151-1,"")</f>
        <v>0.15328848161466202</v>
      </c>
      <c r="E152" s="4">
        <f t="shared" si="16"/>
        <v>4.7356868949733941E-2</v>
      </c>
      <c r="F152">
        <f t="shared" ca="1" si="17"/>
        <v>0.68763290897051677</v>
      </c>
      <c r="G152">
        <f t="shared" ca="1" si="17"/>
        <v>1.0805519935249206</v>
      </c>
      <c r="H152">
        <f t="shared" ca="1" si="17"/>
        <v>0.39358262080575906</v>
      </c>
      <c r="I152">
        <f ca="1"/>
        <v>0.68763290897051677</v>
      </c>
      <c r="J152">
        <f ca="1"/>
        <v>1.1151647606355821</v>
      </c>
      <c r="K152">
        <f ca="1"/>
        <v>0.56119001157988757</v>
      </c>
      <c r="L152">
        <v>150</v>
      </c>
      <c r="M152">
        <f t="shared" ca="1" si="18"/>
        <v>50.024778688293651</v>
      </c>
      <c r="N152">
        <f t="shared" ca="1" si="19"/>
        <v>329.80390610414645</v>
      </c>
      <c r="O152">
        <f t="shared" ca="1" si="20"/>
        <v>240.48747319171127</v>
      </c>
      <c r="P152" s="4">
        <f t="shared" ca="1" si="21"/>
        <v>-1.3775961672495823E-2</v>
      </c>
      <c r="Q152" s="4">
        <f t="shared" ca="1" si="22"/>
        <v>6.2484869284828663E-3</v>
      </c>
      <c r="R152" s="4">
        <f t="shared" ca="1" si="23"/>
        <v>1.8547035080046098E-2</v>
      </c>
      <c r="S152" s="4" cm="1">
        <f t="array" aca="1" ref="S152" ca="1">_xlfn._xlws.SORT(SUMPRODUCT($V$2:$X$2,P152:R152))</f>
        <v>3.9307167936582293E-3</v>
      </c>
      <c r="T152" s="4">
        <f ca="1"/>
        <v>3.7230694209038689E-3</v>
      </c>
    </row>
    <row r="153" spans="1:20" x14ac:dyDescent="0.25">
      <c r="A153" s="1">
        <v>45757</v>
      </c>
      <c r="B153" s="4">
        <f>IFERROR(BTCUSD[[#This Row],[Close]]/BTCUSD!B152-1,"")</f>
        <v>-2.4814723961109619E-2</v>
      </c>
      <c r="C153" s="4">
        <f>IFERROR(XAUUSD[[#This Row],[Close]]/XAUUSD!B152-1, "")</f>
        <v>-6.643140869348918E-3</v>
      </c>
      <c r="D153" s="4">
        <f>IFERROR(AAPL_US[[#This Row],[Close]]/AAPL_US!B152-1,"")</f>
        <v>-4.2393764143827006E-2</v>
      </c>
      <c r="E153" s="4">
        <f t="shared" si="16"/>
        <v>-2.2819802779220556E-2</v>
      </c>
      <c r="F153">
        <f t="shared" ca="1" si="17"/>
        <v>0.42260589004862747</v>
      </c>
      <c r="G153">
        <f t="shared" ca="1" si="17"/>
        <v>-0.55127217137044326</v>
      </c>
      <c r="H153">
        <f t="shared" ca="1" si="17"/>
        <v>1.1360628927445118</v>
      </c>
      <c r="I153">
        <f ca="1"/>
        <v>0.42260589004862747</v>
      </c>
      <c r="J153">
        <f ca="1"/>
        <v>-0.5283235391634552</v>
      </c>
      <c r="K153">
        <f ca="1"/>
        <v>1.2099491996792213</v>
      </c>
      <c r="L153">
        <v>151</v>
      </c>
      <c r="M153">
        <f t="shared" ca="1" si="18"/>
        <v>49.669446907898916</v>
      </c>
      <c r="N153">
        <f t="shared" ca="1" si="19"/>
        <v>323.99513943413308</v>
      </c>
      <c r="O153">
        <f t="shared" ca="1" si="20"/>
        <v>243.70387064495048</v>
      </c>
      <c r="P153" s="4">
        <f t="shared" ca="1" si="21"/>
        <v>-7.1284627158685887E-3</v>
      </c>
      <c r="Q153" s="4">
        <f t="shared" ca="1" si="22"/>
        <v>-1.7769739979388407E-2</v>
      </c>
      <c r="R153" s="4">
        <f t="shared" ca="1" si="23"/>
        <v>1.3285841663758211E-2</v>
      </c>
      <c r="S153" s="4" cm="1">
        <f t="array" aca="1" ref="S153" ca="1">_xlfn._xlws.SORT(SUMPRODUCT($V$2:$X$2,P153:R153))</f>
        <v>-5.2606823073884758E-3</v>
      </c>
      <c r="T153" s="4">
        <f ca="1"/>
        <v>3.7350880098151787E-3</v>
      </c>
    </row>
    <row r="154" spans="1:20" x14ac:dyDescent="0.25">
      <c r="A154" s="1">
        <v>45758</v>
      </c>
      <c r="B154" s="4">
        <f>IFERROR(BTCUSD[[#This Row],[Close]]/BTCUSD!B153-1,"")</f>
        <v>1.6063941331482257E-2</v>
      </c>
      <c r="C154" s="4">
        <f>IFERROR(XAUUSD[[#This Row],[Close]]/XAUUSD!B153-1, "")</f>
        <v>-2.5154627921797457E-2</v>
      </c>
      <c r="D154" s="4">
        <f>IFERROR(AAPL_US[[#This Row],[Close]]/AAPL_US!B153-1,"")</f>
        <v>4.0594475370234306E-2</v>
      </c>
      <c r="E154" s="4">
        <f t="shared" si="16"/>
        <v>6.9356738417959852E-3</v>
      </c>
      <c r="F154">
        <f t="shared" ca="1" si="17"/>
        <v>0.42165200679327652</v>
      </c>
      <c r="G154">
        <f t="shared" ca="1" si="17"/>
        <v>0.61905907741902422</v>
      </c>
      <c r="H154">
        <f t="shared" ca="1" si="17"/>
        <v>-1.5769049256723688</v>
      </c>
      <c r="I154">
        <f ca="1"/>
        <v>0.42165200679327652</v>
      </c>
      <c r="J154">
        <f ca="1"/>
        <v>0.6403434369345824</v>
      </c>
      <c r="K154">
        <f ca="1"/>
        <v>-1.406140274496269</v>
      </c>
      <c r="L154">
        <v>152</v>
      </c>
      <c r="M154">
        <f t="shared" ca="1" si="18"/>
        <v>49.676048159776158</v>
      </c>
      <c r="N154">
        <f t="shared" ca="1" si="19"/>
        <v>328.20514372511741</v>
      </c>
      <c r="O154">
        <f t="shared" ca="1" si="20"/>
        <v>231.17699524856707</v>
      </c>
      <c r="P154" s="4">
        <f t="shared" ca="1" si="21"/>
        <v>1.3289484102850166E-4</v>
      </c>
      <c r="Q154" s="4">
        <f t="shared" ca="1" si="22"/>
        <v>1.2910337132228949E-2</v>
      </c>
      <c r="R154" s="4">
        <f t="shared" ca="1" si="23"/>
        <v>-5.2770213004494096E-2</v>
      </c>
      <c r="S154" s="4" cm="1">
        <f t="array" aca="1" ref="S154" ca="1">_xlfn._xlws.SORT(SUMPRODUCT($V$2:$X$2,P154:R154))</f>
        <v>-1.0627060596148097E-2</v>
      </c>
      <c r="T154" s="4">
        <f ca="1"/>
        <v>3.9307167936582293E-3</v>
      </c>
    </row>
    <row r="155" spans="1:20" x14ac:dyDescent="0.25">
      <c r="A155" s="1">
        <v>45761</v>
      </c>
      <c r="B155" s="4">
        <f>IFERROR(BTCUSD[[#This Row],[Close]]/BTCUSD!B154-1,"")</f>
        <v>-5.7414844209358606E-2</v>
      </c>
      <c r="C155" s="4">
        <f>IFERROR(XAUUSD[[#This Row],[Close]]/XAUUSD!B154-1, "")</f>
        <v>-1.7504367858489633E-2</v>
      </c>
      <c r="D155" s="4">
        <f>IFERROR(AAPL_US[[#This Row],[Close]]/AAPL_US!B154-1,"")</f>
        <v>2.2053999495331933E-2</v>
      </c>
      <c r="E155" s="4">
        <f t="shared" si="16"/>
        <v>-1.7610000557603856E-2</v>
      </c>
      <c r="F155">
        <f t="shared" ca="1" si="17"/>
        <v>-1.0484722121065384</v>
      </c>
      <c r="G155">
        <f t="shared" ca="1" si="17"/>
        <v>-0.75776777328815281</v>
      </c>
      <c r="H155">
        <f t="shared" ca="1" si="17"/>
        <v>0.16314491179050467</v>
      </c>
      <c r="I155">
        <f ca="1"/>
        <v>-1.0484722121065384</v>
      </c>
      <c r="J155">
        <f ca="1"/>
        <v>-0.8117710669475624</v>
      </c>
      <c r="K155">
        <f ca="1"/>
        <v>-0.12399543177951988</v>
      </c>
      <c r="L155">
        <v>153</v>
      </c>
      <c r="M155">
        <f t="shared" ca="1" si="18"/>
        <v>47.715545004710755</v>
      </c>
      <c r="N155">
        <f t="shared" ca="1" si="19"/>
        <v>323.09841352749453</v>
      </c>
      <c r="O155">
        <f t="shared" ca="1" si="20"/>
        <v>237.29033843316446</v>
      </c>
      <c r="P155" s="4">
        <f t="shared" ca="1" si="21"/>
        <v>-4.0265652675641785E-2</v>
      </c>
      <c r="Q155" s="4">
        <f t="shared" ca="1" si="22"/>
        <v>-1.5681888406540744E-2</v>
      </c>
      <c r="R155" s="4">
        <f t="shared" ca="1" si="23"/>
        <v>2.6100817717914011E-2</v>
      </c>
      <c r="S155" s="4" cm="1">
        <f t="array" aca="1" ref="S155" ca="1">_xlfn._xlws.SORT(SUMPRODUCT($V$2:$X$2,P155:R155))</f>
        <v>-1.0522205849934631E-2</v>
      </c>
      <c r="T155" s="4">
        <f ca="1"/>
        <v>3.995642903116302E-3</v>
      </c>
    </row>
    <row r="156" spans="1:20" x14ac:dyDescent="0.25">
      <c r="A156" s="1">
        <v>45762</v>
      </c>
      <c r="B156" s="4">
        <f>IFERROR(BTCUSD[[#This Row],[Close]]/BTCUSD!B155-1,"")</f>
        <v>-2.7479770888262478E-2</v>
      </c>
      <c r="C156" s="4">
        <f>IFERROR(XAUUSD[[#This Row],[Close]]/XAUUSD!B155-1, "")</f>
        <v>-1.340826317739463E-4</v>
      </c>
      <c r="D156" s="4">
        <f>IFERROR(AAPL_US[[#This Row],[Close]]/AAPL_US!B155-1,"")</f>
        <v>-1.8763578905788281E-3</v>
      </c>
      <c r="E156" s="4">
        <f t="shared" si="16"/>
        <v>-8.8604716863619707E-3</v>
      </c>
      <c r="F156">
        <f t="shared" ca="1" si="17"/>
        <v>0.58629962218110487</v>
      </c>
      <c r="G156">
        <f t="shared" ca="1" si="17"/>
        <v>1.0882205528321387</v>
      </c>
      <c r="H156">
        <f t="shared" ca="1" si="17"/>
        <v>0.50469832465244313</v>
      </c>
      <c r="I156">
        <f ca="1"/>
        <v>0.58629962218110487</v>
      </c>
      <c r="J156">
        <f ca="1"/>
        <v>1.1175023916304234</v>
      </c>
      <c r="K156">
        <f ca="1"/>
        <v>0.64071450548188513</v>
      </c>
      <c r="L156">
        <v>154</v>
      </c>
      <c r="M156">
        <f t="shared" ca="1" si="18"/>
        <v>49.917345070558305</v>
      </c>
      <c r="N156">
        <f t="shared" ca="1" si="19"/>
        <v>330.02399742493384</v>
      </c>
      <c r="O156">
        <f t="shared" ca="1" si="20"/>
        <v>241.0287602211057</v>
      </c>
      <c r="P156" s="4">
        <f t="shared" ca="1" si="21"/>
        <v>4.5111303076730461E-2</v>
      </c>
      <c r="Q156" s="4">
        <f t="shared" ca="1" si="22"/>
        <v>2.1208408627102542E-2</v>
      </c>
      <c r="R156" s="4">
        <f t="shared" ca="1" si="23"/>
        <v>1.5631815342102496E-2</v>
      </c>
      <c r="S156" s="4" cm="1">
        <f t="array" aca="1" ref="S156" ca="1">_xlfn._xlws.SORT(SUMPRODUCT($V$2:$X$2,P156:R156))</f>
        <v>2.6706298976490902E-2</v>
      </c>
      <c r="T156" s="4">
        <f ca="1"/>
        <v>4.3364322629351627E-3</v>
      </c>
    </row>
    <row r="157" spans="1:20" x14ac:dyDescent="0.25">
      <c r="A157" s="1">
        <v>45763</v>
      </c>
      <c r="B157" s="4">
        <f>IFERROR(BTCUSD[[#This Row],[Close]]/BTCUSD!B156-1,"")</f>
        <v>8.1296759399921426E-2</v>
      </c>
      <c r="C157" s="4">
        <f>IFERROR(XAUUSD[[#This Row],[Close]]/XAUUSD!B156-1, "")</f>
        <v>3.3560354494968747E-2</v>
      </c>
      <c r="D157" s="4">
        <f>IFERROR(AAPL_US[[#This Row],[Close]]/AAPL_US!B156-1,"")</f>
        <v>-3.893341248639548E-2</v>
      </c>
      <c r="E157" s="4">
        <f t="shared" si="16"/>
        <v>2.613314587204528E-2</v>
      </c>
      <c r="F157">
        <f t="shared" ca="1" si="17"/>
        <v>-1.2159618670766434</v>
      </c>
      <c r="G157">
        <f t="shared" ca="1" si="17"/>
        <v>-0.43884510010920852</v>
      </c>
      <c r="H157">
        <f t="shared" ca="1" si="17"/>
        <v>0.33208975519343559</v>
      </c>
      <c r="I157">
        <f ca="1"/>
        <v>-1.2159618670766434</v>
      </c>
      <c r="J157">
        <f ca="1"/>
        <v>-0.50208206259950072</v>
      </c>
      <c r="K157">
        <f ca="1"/>
        <v>-7.7855650027367496E-3</v>
      </c>
      <c r="L157">
        <v>155</v>
      </c>
      <c r="M157">
        <f t="shared" ca="1" si="18"/>
        <v>47.511411937956886</v>
      </c>
      <c r="N157">
        <f t="shared" ca="1" si="19"/>
        <v>324.29591526759441</v>
      </c>
      <c r="O157">
        <f t="shared" ca="1" si="20"/>
        <v>237.92495420207339</v>
      </c>
      <c r="P157" s="4">
        <f t="shared" ca="1" si="21"/>
        <v>-4.9398605453868073E-2</v>
      </c>
      <c r="Q157" s="4">
        <f t="shared" ca="1" si="22"/>
        <v>-1.7508953588391246E-2</v>
      </c>
      <c r="R157" s="4">
        <f t="shared" ca="1" si="23"/>
        <v>-1.2960957918128461E-2</v>
      </c>
      <c r="S157" s="4" cm="1">
        <f t="array" aca="1" ref="S157" ca="1">_xlfn._xlws.SORT(SUMPRODUCT($V$2:$X$2,P157:R157))</f>
        <v>-2.5711450446955459E-2</v>
      </c>
      <c r="T157" s="4">
        <f ca="1"/>
        <v>4.8653317915138203E-3</v>
      </c>
    </row>
    <row r="158" spans="1:20" x14ac:dyDescent="0.25">
      <c r="A158" s="1">
        <v>45764</v>
      </c>
      <c r="B158" s="4">
        <f>IFERROR(BTCUSD[[#This Row],[Close]]/BTCUSD!B157-1,"")</f>
        <v>-4.3294851689165692E-2</v>
      </c>
      <c r="C158" s="4">
        <f>IFERROR(XAUUSD[[#This Row],[Close]]/XAUUSD!B157-1, "")</f>
        <v>3.0057347856267125E-2</v>
      </c>
      <c r="D158" s="4">
        <f>IFERROR(AAPL_US[[#This Row],[Close]]/AAPL_US!B157-1,"")</f>
        <v>1.3949657692901463E-2</v>
      </c>
      <c r="E158" s="4">
        <f t="shared" si="16"/>
        <v>3.2193809436275806E-3</v>
      </c>
      <c r="F158">
        <f t="shared" ca="1" si="17"/>
        <v>0.63150298864863519</v>
      </c>
      <c r="G158">
        <f t="shared" ca="1" si="17"/>
        <v>2.2912095377389048</v>
      </c>
      <c r="H158">
        <f t="shared" ca="1" si="17"/>
        <v>-1.0665889323182851</v>
      </c>
      <c r="I158">
        <f ca="1"/>
        <v>0.63150298864863519</v>
      </c>
      <c r="J158">
        <f ca="1"/>
        <v>2.3212054771295225</v>
      </c>
      <c r="K158">
        <f ca="1"/>
        <v>-0.86391406171920126</v>
      </c>
      <c r="L158">
        <v>156</v>
      </c>
      <c r="M158">
        <f t="shared" ca="1" si="18"/>
        <v>49.995338355239042</v>
      </c>
      <c r="N158">
        <f t="shared" ca="1" si="19"/>
        <v>334.49380166547593</v>
      </c>
      <c r="O158">
        <f t="shared" ca="1" si="20"/>
        <v>233.87657177673131</v>
      </c>
      <c r="P158" s="4">
        <f t="shared" ca="1" si="21"/>
        <v>5.0959834676194728E-2</v>
      </c>
      <c r="Q158" s="4">
        <f t="shared" ca="1" si="22"/>
        <v>3.0961931550845163E-2</v>
      </c>
      <c r="R158" s="4">
        <f t="shared" ca="1" si="23"/>
        <v>-1.7161800313162431E-2</v>
      </c>
      <c r="S158" s="4" cm="1">
        <f t="array" aca="1" ref="S158" ca="1">_xlfn._xlws.SORT(SUMPRODUCT($V$2:$X$2,P158:R158))</f>
        <v>2.2524182929247752E-2</v>
      </c>
      <c r="T158" s="4">
        <f ca="1"/>
        <v>5.5193278015721594E-3</v>
      </c>
    </row>
    <row r="159" spans="1:20" x14ac:dyDescent="0.25">
      <c r="A159" s="1">
        <v>45768</v>
      </c>
      <c r="B159" s="4">
        <f>IFERROR(BTCUSD[[#This Row],[Close]]/BTCUSD!B158-1,"")</f>
        <v>5.2678283418452931E-2</v>
      </c>
      <c r="C159" s="4">
        <f>IFERROR(XAUUSD[[#This Row],[Close]]/XAUUSD!B158-1, "")</f>
        <v>1.7437622122398633E-2</v>
      </c>
      <c r="D159" s="4">
        <f>IFERROR(AAPL_US[[#This Row],[Close]]/AAPL_US!B158-1,"")</f>
        <v>-1.9392831759569518E-2</v>
      </c>
      <c r="E159" s="4">
        <f t="shared" si="16"/>
        <v>1.6960684346624476E-2</v>
      </c>
      <c r="F159">
        <f t="shared" ca="1" si="17"/>
        <v>-0.12542048462836486</v>
      </c>
      <c r="G159">
        <f t="shared" ca="1" si="17"/>
        <v>1.9700719971824567</v>
      </c>
      <c r="H159">
        <f t="shared" ca="1" si="17"/>
        <v>-2.4993689622328299</v>
      </c>
      <c r="I159">
        <f ca="1"/>
        <v>-0.12542048462836486</v>
      </c>
      <c r="J159">
        <f ca="1"/>
        <v>1.9607697432997053</v>
      </c>
      <c r="K159">
        <f ca="1"/>
        <v>-2.446927348465735</v>
      </c>
      <c r="L159">
        <v>157</v>
      </c>
      <c r="M159">
        <f t="shared" ca="1" si="18"/>
        <v>48.973305825474817</v>
      </c>
      <c r="N159">
        <f t="shared" ca="1" si="19"/>
        <v>333.23450714143803</v>
      </c>
      <c r="O159">
        <f t="shared" ca="1" si="20"/>
        <v>226.54078782627866</v>
      </c>
      <c r="P159" s="4">
        <f t="shared" ca="1" si="21"/>
        <v>-2.0654397593820817E-2</v>
      </c>
      <c r="Q159" s="4">
        <f t="shared" ca="1" si="22"/>
        <v>-3.7718814686639301E-3</v>
      </c>
      <c r="R159" s="4">
        <f t="shared" ca="1" si="23"/>
        <v>-3.1868497742222453E-2</v>
      </c>
      <c r="S159" s="4" cm="1">
        <f t="array" aca="1" ref="S159" ca="1">_xlfn._xlws.SORT(SUMPRODUCT($V$2:$X$2,P159:R159))</f>
        <v>-1.7265621188278554E-2</v>
      </c>
      <c r="T159" s="4">
        <f ca="1"/>
        <v>6.5517875320331726E-3</v>
      </c>
    </row>
    <row r="160" spans="1:20" x14ac:dyDescent="0.25">
      <c r="A160" s="1">
        <v>45769</v>
      </c>
      <c r="B160" s="4">
        <f>IFERROR(BTCUSD[[#This Row],[Close]]/BTCUSD!B159-1,"")</f>
        <v>1.0158663539578949E-2</v>
      </c>
      <c r="C160" s="4">
        <f>IFERROR(XAUUSD[[#This Row],[Close]]/XAUUSD!B159-1, "")</f>
        <v>-6.2751858569226604E-3</v>
      </c>
      <c r="D160" s="4">
        <f>IFERROR(AAPL_US[[#This Row],[Close]]/AAPL_US!B159-1,"")</f>
        <v>3.406502381445442E-2</v>
      </c>
      <c r="E160" s="4">
        <f t="shared" si="16"/>
        <v>1.0757031863440946E-2</v>
      </c>
      <c r="F160">
        <f t="shared" ca="1" si="17"/>
        <v>-1.1211010475768239</v>
      </c>
      <c r="G160">
        <f t="shared" ca="1" si="17"/>
        <v>4.9268423418646248E-2</v>
      </c>
      <c r="H160">
        <f t="shared" ca="1" si="17"/>
        <v>0.44417562488206885</v>
      </c>
      <c r="I160">
        <f ca="1"/>
        <v>-1.1211010475768239</v>
      </c>
      <c r="J160">
        <f ca="1"/>
        <v>-9.6612500380501148E-3</v>
      </c>
      <c r="K160">
        <f ca="1"/>
        <v>0.12408359214135245</v>
      </c>
      <c r="L160">
        <v>158</v>
      </c>
      <c r="M160">
        <f t="shared" ca="1" si="18"/>
        <v>47.658249593302273</v>
      </c>
      <c r="N160">
        <f t="shared" ca="1" si="19"/>
        <v>326.19972444363992</v>
      </c>
      <c r="O160">
        <f t="shared" ca="1" si="20"/>
        <v>238.67500386545862</v>
      </c>
      <c r="P160" s="4">
        <f t="shared" ca="1" si="21"/>
        <v>-2.7219626551975133E-2</v>
      </c>
      <c r="Q160" s="4">
        <f t="shared" ca="1" si="22"/>
        <v>-2.1336622339981844E-2</v>
      </c>
      <c r="R160" s="4">
        <f t="shared" ca="1" si="23"/>
        <v>5.2177802665504557E-2</v>
      </c>
      <c r="S160" s="4" cm="1">
        <f t="array" aca="1" ref="S160" ca="1">_xlfn._xlws.SORT(SUMPRODUCT($V$2:$X$2,P160:R160))</f>
        <v>-1.0471961019339129E-3</v>
      </c>
      <c r="T160" s="4">
        <f ca="1"/>
        <v>6.7000106670146962E-3</v>
      </c>
    </row>
    <row r="161" spans="1:20" x14ac:dyDescent="0.25">
      <c r="A161" s="1">
        <v>45770</v>
      </c>
      <c r="B161" s="4">
        <f>IFERROR(BTCUSD[[#This Row],[Close]]/BTCUSD!B160-1,"")</f>
        <v>-6.0126556131694375E-3</v>
      </c>
      <c r="C161" s="4">
        <f>IFERROR(XAUUSD[[#This Row],[Close]]/XAUUSD!B160-1, "")</f>
        <v>6.0298283398818597E-3</v>
      </c>
      <c r="D161" s="4">
        <f>IFERROR(AAPL_US[[#This Row],[Close]]/AAPL_US!B160-1,"")</f>
        <v>2.4331631120456443E-2</v>
      </c>
      <c r="E161" s="4">
        <f t="shared" si="16"/>
        <v>7.9076239881388458E-3</v>
      </c>
      <c r="F161">
        <f t="shared" ca="1" si="17"/>
        <v>0.45252619834701308</v>
      </c>
      <c r="G161">
        <f t="shared" ca="1" si="17"/>
        <v>-0.41764126481472463</v>
      </c>
      <c r="H161">
        <f t="shared" ca="1" si="17"/>
        <v>1.6700463082329859</v>
      </c>
      <c r="I161">
        <f ca="1"/>
        <v>0.45252619834701308</v>
      </c>
      <c r="J161">
        <f ca="1"/>
        <v>-0.39330602364714495</v>
      </c>
      <c r="K161">
        <f ca="1"/>
        <v>1.7316399920389527</v>
      </c>
      <c r="L161">
        <v>159</v>
      </c>
      <c r="M161">
        <f t="shared" ca="1" si="18"/>
        <v>49.773649739113544</v>
      </c>
      <c r="N161">
        <f t="shared" ca="1" si="19"/>
        <v>324.8893808507309</v>
      </c>
      <c r="O161">
        <f t="shared" ca="1" si="20"/>
        <v>246.60491399967609</v>
      </c>
      <c r="P161" s="4">
        <f t="shared" ca="1" si="21"/>
        <v>4.3429978251097519E-2</v>
      </c>
      <c r="Q161" s="4">
        <f t="shared" ca="1" si="22"/>
        <v>-4.0250876611589124E-3</v>
      </c>
      <c r="R161" s="4">
        <f t="shared" ca="1" si="23"/>
        <v>3.2684707458102619E-2</v>
      </c>
      <c r="S161" s="4" cm="1">
        <f t="array" aca="1" ref="S161" ca="1">_xlfn._xlws.SORT(SUMPRODUCT($V$2:$X$2,P161:R161))</f>
        <v>2.1224370648296475E-2</v>
      </c>
      <c r="T161" s="4">
        <f ca="1"/>
        <v>6.8333617826398961E-3</v>
      </c>
    </row>
    <row r="162" spans="1:20" x14ac:dyDescent="0.25">
      <c r="A162" s="1">
        <v>45771</v>
      </c>
      <c r="B162" s="4">
        <f>IFERROR(BTCUSD[[#This Row],[Close]]/BTCUSD!B161-1,"")</f>
        <v>3.549379600745306E-3</v>
      </c>
      <c r="C162" s="4">
        <f>IFERROR(XAUUSD[[#This Row],[Close]]/XAUUSD!B161-1, "")</f>
        <v>3.498072020222498E-2</v>
      </c>
      <c r="D162" s="4">
        <f>IFERROR(AAPL_US[[#This Row],[Close]]/AAPL_US!B161-1,"")</f>
        <v>1.842619745845564E-2</v>
      </c>
      <c r="E162" s="4">
        <f t="shared" si="16"/>
        <v>2.0584961198650276E-2</v>
      </c>
      <c r="F162">
        <f t="shared" ca="1" si="17"/>
        <v>7.8597362569081203E-2</v>
      </c>
      <c r="G162">
        <f t="shared" ca="1" si="17"/>
        <v>-2.1960124396164526</v>
      </c>
      <c r="H162">
        <f t="shared" ca="1" si="17"/>
        <v>5.8938434603211513E-2</v>
      </c>
      <c r="I162">
        <f ca="1"/>
        <v>7.8597362569081203E-2</v>
      </c>
      <c r="J162">
        <f ca="1"/>
        <v>-2.1888569326317833</v>
      </c>
      <c r="K162">
        <f ca="1"/>
        <v>8.5665551713688642E-2</v>
      </c>
      <c r="L162">
        <v>160</v>
      </c>
      <c r="M162">
        <f t="shared" ca="1" si="18"/>
        <v>49.272333119162035</v>
      </c>
      <c r="N162">
        <f t="shared" ca="1" si="19"/>
        <v>318.63812158906853</v>
      </c>
      <c r="O162">
        <f t="shared" ca="1" si="20"/>
        <v>238.56579878657035</v>
      </c>
      <c r="P162" s="4">
        <f t="shared" ca="1" si="21"/>
        <v>-1.012299310909257E-2</v>
      </c>
      <c r="Q162" s="4">
        <f t="shared" ca="1" si="22"/>
        <v>-1.9428714011012399E-2</v>
      </c>
      <c r="R162" s="4">
        <f t="shared" ca="1" si="23"/>
        <v>-3.3142359361240152E-2</v>
      </c>
      <c r="S162" s="4" cm="1">
        <f t="array" aca="1" ref="S162" ca="1">_xlfn._xlws.SORT(SUMPRODUCT($V$2:$X$2,P162:R162))</f>
        <v>-2.0751091345504777E-2</v>
      </c>
      <c r="T162" s="4">
        <f ca="1"/>
        <v>7.0266856098579727E-3</v>
      </c>
    </row>
    <row r="163" spans="1:20" x14ac:dyDescent="0.25">
      <c r="A163" s="1">
        <v>45772</v>
      </c>
      <c r="B163" s="4">
        <f>IFERROR(BTCUSD[[#This Row],[Close]]/BTCUSD!B162-1,"")</f>
        <v>6.6180890489737632E-3</v>
      </c>
      <c r="C163" s="4">
        <f>IFERROR(XAUUSD[[#This Row],[Close]]/XAUUSD!B162-1, "")</f>
        <v>-4.6933119556812342E-3</v>
      </c>
      <c r="D163" s="4">
        <f>IFERROR(AAPL_US[[#This Row],[Close]]/AAPL_US!B162-1,"")</f>
        <v>4.367231367279345E-3</v>
      </c>
      <c r="E163" s="4">
        <f t="shared" si="16"/>
        <v>1.4182713426034387E-3</v>
      </c>
      <c r="F163">
        <f t="shared" ca="1" si="17"/>
        <v>-0.66482337248788392</v>
      </c>
      <c r="G163">
        <f t="shared" ca="1" si="17"/>
        <v>0.26952092831022012</v>
      </c>
      <c r="H163">
        <f t="shared" ca="1" si="17"/>
        <v>0.6106039011518215</v>
      </c>
      <c r="I163">
        <f ca="1"/>
        <v>-0.66482337248788392</v>
      </c>
      <c r="J163">
        <f ca="1"/>
        <v>0.23424364060885006</v>
      </c>
      <c r="K163">
        <f ca="1"/>
        <v>0.40699438577202346</v>
      </c>
      <c r="L163">
        <v>161</v>
      </c>
      <c r="M163">
        <f t="shared" ca="1" si="18"/>
        <v>48.283004424458184</v>
      </c>
      <c r="N163">
        <f t="shared" ca="1" si="19"/>
        <v>327.22631029249783</v>
      </c>
      <c r="O163">
        <f t="shared" ca="1" si="20"/>
        <v>240.1602154007663</v>
      </c>
      <c r="P163" s="4">
        <f t="shared" ca="1" si="21"/>
        <v>-2.0283105716798516E-2</v>
      </c>
      <c r="Q163" s="4">
        <f t="shared" ca="1" si="22"/>
        <v>2.6595968157514468E-2</v>
      </c>
      <c r="R163" s="4">
        <f t="shared" ca="1" si="23"/>
        <v>6.6611066135564634E-3</v>
      </c>
      <c r="S163" s="4" cm="1">
        <f t="array" aca="1" ref="S163" ca="1">_xlfn._xlws.SORT(SUMPRODUCT($V$2:$X$2,P163:R163))</f>
        <v>6.5517875320331726E-3</v>
      </c>
      <c r="T163" s="4">
        <f ca="1"/>
        <v>7.6649065283840977E-3</v>
      </c>
    </row>
    <row r="164" spans="1:20" x14ac:dyDescent="0.25">
      <c r="A164" s="1">
        <v>45775</v>
      </c>
      <c r="B164" s="4">
        <f>IFERROR(BTCUSD[[#This Row],[Close]]/BTCUSD!B163-1,"")</f>
        <v>2.6029121865379201E-2</v>
      </c>
      <c r="C164" s="4">
        <f>IFERROR(XAUUSD[[#This Row],[Close]]/XAUUSD!B163-1, "")</f>
        <v>2.9164218533283881E-2</v>
      </c>
      <c r="D164" s="4">
        <f>IFERROR(AAPL_US[[#This Row],[Close]]/AAPL_US!B163-1,"")</f>
        <v>4.1093272171253137E-3</v>
      </c>
      <c r="E164" s="4">
        <f t="shared" si="16"/>
        <v>2.0707222138064908E-2</v>
      </c>
      <c r="F164">
        <f t="shared" ca="1" si="17"/>
        <v>0.75283067549389693</v>
      </c>
      <c r="G164">
        <f t="shared" ca="1" si="17"/>
        <v>-2.5960319347598313</v>
      </c>
      <c r="H164">
        <f t="shared" ca="1" si="17"/>
        <v>0.3350833298310632</v>
      </c>
      <c r="I164">
        <f ca="1"/>
        <v>0.75283067549389693</v>
      </c>
      <c r="J164">
        <f ca="1"/>
        <v>-2.5529250939567318</v>
      </c>
      <c r="K164">
        <f ca="1"/>
        <v>0.53533750003264879</v>
      </c>
      <c r="L164">
        <v>162</v>
      </c>
      <c r="M164">
        <f t="shared" ca="1" si="18"/>
        <v>50.210327109952111</v>
      </c>
      <c r="N164">
        <f t="shared" ca="1" si="19"/>
        <v>317.47686094864946</v>
      </c>
      <c r="O164">
        <f t="shared" ca="1" si="20"/>
        <v>240.82313576672928</v>
      </c>
      <c r="P164" s="4">
        <f t="shared" ca="1" si="21"/>
        <v>3.9141101396239837E-2</v>
      </c>
      <c r="Q164" s="4">
        <f t="shared" ca="1" si="22"/>
        <v>-3.0247075150182334E-2</v>
      </c>
      <c r="R164" s="4">
        <f t="shared" ca="1" si="23"/>
        <v>2.756522794878325E-3</v>
      </c>
      <c r="S164" s="4" cm="1">
        <f t="array" aca="1" ref="S164" ca="1">_xlfn._xlws.SORT(SUMPRODUCT($V$2:$X$2,P164:R164))</f>
        <v>4.7045719726251489E-4</v>
      </c>
      <c r="T164" s="4">
        <f ca="1"/>
        <v>8.0188505835379238E-3</v>
      </c>
    </row>
    <row r="165" spans="1:20" x14ac:dyDescent="0.25">
      <c r="A165" s="1">
        <v>45776</v>
      </c>
      <c r="B165" s="4">
        <f>IFERROR(BTCUSD[[#This Row],[Close]]/BTCUSD!B164-1,"")</f>
        <v>6.5599351086792268E-2</v>
      </c>
      <c r="C165" s="4">
        <f>IFERROR(XAUUSD[[#This Row],[Close]]/XAUUSD!B164-1, "")</f>
        <v>-1.2628471223468107E-2</v>
      </c>
      <c r="D165" s="4">
        <f>IFERROR(AAPL_US[[#This Row],[Close]]/AAPL_US!B164-1,"")</f>
        <v>5.0918435328828338E-3</v>
      </c>
      <c r="E165" s="4">
        <f t="shared" si="16"/>
        <v>1.6155969896515288E-2</v>
      </c>
      <c r="F165">
        <f t="shared" ca="1" si="17"/>
        <v>-1.1618088881943205</v>
      </c>
      <c r="G165">
        <f t="shared" ca="1" si="17"/>
        <v>4.0862039211515544E-2</v>
      </c>
      <c r="H165">
        <f t="shared" ca="1" si="17"/>
        <v>1.1550693473395524</v>
      </c>
      <c r="I165">
        <f ca="1"/>
        <v>-1.1618088881943205</v>
      </c>
      <c r="J165">
        <f ca="1"/>
        <v>-2.0193343430802237E-2</v>
      </c>
      <c r="K165">
        <f ca="1"/>
        <v>0.79746910308941943</v>
      </c>
      <c r="L165">
        <v>163</v>
      </c>
      <c r="M165">
        <f t="shared" ca="1" si="18"/>
        <v>47.642823041842938</v>
      </c>
      <c r="N165">
        <f t="shared" ca="1" si="19"/>
        <v>326.42393809219027</v>
      </c>
      <c r="O165">
        <f t="shared" ca="1" si="20"/>
        <v>242.14244922655038</v>
      </c>
      <c r="P165" s="4">
        <f t="shared" ca="1" si="21"/>
        <v>-5.248872432542824E-2</v>
      </c>
      <c r="Q165" s="4">
        <f t="shared" ca="1" si="22"/>
        <v>2.7792023368895819E-2</v>
      </c>
      <c r="R165" s="4">
        <f t="shared" ca="1" si="23"/>
        <v>5.463398562817974E-3</v>
      </c>
      <c r="S165" s="4" cm="1">
        <f t="array" aca="1" ref="S165" ca="1">_xlfn._xlws.SORT(SUMPRODUCT($V$2:$X$2,P165:R165))</f>
        <v>-2.9907883812247517E-3</v>
      </c>
      <c r="T165" s="4">
        <f ca="1"/>
        <v>9.0975797076005352E-3</v>
      </c>
    </row>
    <row r="166" spans="1:20" x14ac:dyDescent="0.25">
      <c r="A166" s="1">
        <v>45777</v>
      </c>
      <c r="B166" s="4">
        <f>IFERROR(BTCUSD[[#This Row],[Close]]/BTCUSD!B165-1,"")</f>
        <v>5.4144599194496656E-3</v>
      </c>
      <c r="C166" s="4">
        <f>IFERROR(XAUUSD[[#This Row],[Close]]/XAUUSD!B165-1, "")</f>
        <v>-2.7455074589785688E-2</v>
      </c>
      <c r="D166" s="4">
        <f>IFERROR(AAPL_US[[#This Row],[Close]]/AAPL_US!B165-1,"")</f>
        <v>6.1076653567539996E-3</v>
      </c>
      <c r="E166" s="4">
        <f t="shared" si="16"/>
        <v>-7.525392253053177E-3</v>
      </c>
      <c r="F166">
        <f t="shared" ca="1" si="17"/>
        <v>-1.0475121505428902</v>
      </c>
      <c r="G166">
        <f t="shared" ca="1" si="17"/>
        <v>-1.2521958615430756E-3</v>
      </c>
      <c r="H166">
        <f t="shared" ca="1" si="17"/>
        <v>-0.45144504542877067</v>
      </c>
      <c r="I166">
        <f ca="1"/>
        <v>-1.0475121505428902</v>
      </c>
      <c r="J166">
        <f ca="1"/>
        <v>-5.6248514231658733E-2</v>
      </c>
      <c r="K166">
        <f ca="1"/>
        <v>-0.71803437473368437</v>
      </c>
      <c r="L166">
        <v>164</v>
      </c>
      <c r="M166">
        <f t="shared" ca="1" si="18"/>
        <v>47.800399737269032</v>
      </c>
      <c r="N166">
        <f t="shared" ca="1" si="19"/>
        <v>326.34790601457962</v>
      </c>
      <c r="O166">
        <f t="shared" ca="1" si="20"/>
        <v>234.86798273643296</v>
      </c>
      <c r="P166" s="4">
        <f t="shared" ca="1" si="21"/>
        <v>3.3020016301238027E-3</v>
      </c>
      <c r="Q166" s="4">
        <f t="shared" ca="1" si="22"/>
        <v>-2.3295146272289446E-4</v>
      </c>
      <c r="R166" s="4">
        <f t="shared" ca="1" si="23"/>
        <v>-3.0502605448218676E-2</v>
      </c>
      <c r="S166" s="4" cm="1">
        <f t="array" aca="1" ref="S166" ca="1">_xlfn._xlws.SORT(SUMPRODUCT($V$2:$X$2,P166:R166))</f>
        <v>-8.2533617305176193E-3</v>
      </c>
      <c r="T166" s="4">
        <f ca="1"/>
        <v>9.1351699362135132E-3</v>
      </c>
    </row>
    <row r="167" spans="1:20" x14ac:dyDescent="0.25">
      <c r="A167" s="1">
        <v>45778</v>
      </c>
      <c r="B167" s="4">
        <f>IFERROR(BTCUSD[[#This Row],[Close]]/BTCUSD!B166-1,"")</f>
        <v>-1.4094176474488407E-3</v>
      </c>
      <c r="C167" s="4">
        <f>IFERROR(XAUUSD[[#This Row],[Close]]/XAUUSD!B166-1, "")</f>
        <v>1.8631037639166292E-2</v>
      </c>
      <c r="D167" s="4">
        <f>IFERROR(AAPL_US[[#This Row],[Close]]/AAPL_US!B166-1,"")</f>
        <v>3.8588235294116924E-3</v>
      </c>
      <c r="E167" s="4">
        <f t="shared" si="16"/>
        <v>8.1872368202553728E-3</v>
      </c>
      <c r="F167">
        <f t="shared" ca="1" si="17"/>
        <v>-0.4096322805656189</v>
      </c>
      <c r="G167">
        <f t="shared" ca="1" si="17"/>
        <v>-1.2806669131321573</v>
      </c>
      <c r="H167">
        <f t="shared" ca="1" si="17"/>
        <v>-0.58825105465843819</v>
      </c>
      <c r="I167">
        <f ca="1"/>
        <v>-0.4096322805656189</v>
      </c>
      <c r="J167">
        <f ca="1"/>
        <v>-1.3004076661609196</v>
      </c>
      <c r="K167">
        <f ca="1"/>
        <v>-0.67267596801220764</v>
      </c>
      <c r="L167">
        <v>165</v>
      </c>
      <c r="M167">
        <f t="shared" ca="1" si="18"/>
        <v>48.653961986300871</v>
      </c>
      <c r="N167">
        <f t="shared" ca="1" si="19"/>
        <v>321.99978358819629</v>
      </c>
      <c r="O167">
        <f t="shared" ca="1" si="20"/>
        <v>235.12119751246664</v>
      </c>
      <c r="P167" s="4">
        <f t="shared" ca="1" si="21"/>
        <v>1.7699241716593213E-2</v>
      </c>
      <c r="Q167" s="4">
        <f t="shared" ca="1" si="22"/>
        <v>-1.3413135223396013E-2</v>
      </c>
      <c r="R167" s="4">
        <f t="shared" ca="1" si="23"/>
        <v>1.0775345951573045E-3</v>
      </c>
      <c r="S167" s="4" cm="1">
        <f t="array" aca="1" ref="S167" ca="1">_xlfn._xlws.SORT(SUMPRODUCT($V$2:$X$2,P167:R167))</f>
        <v>2.6777880416674923E-4</v>
      </c>
      <c r="T167" s="4">
        <f ca="1"/>
        <v>9.2395042560998245E-3</v>
      </c>
    </row>
    <row r="168" spans="1:20" x14ac:dyDescent="0.25">
      <c r="A168" s="1">
        <v>45779</v>
      </c>
      <c r="B168" s="4">
        <f>IFERROR(BTCUSD[[#This Row],[Close]]/BTCUSD!B167-1,"")</f>
        <v>2.0896960870403269E-2</v>
      </c>
      <c r="C168" s="4">
        <f>IFERROR(XAUUSD[[#This Row],[Close]]/XAUUSD!B167-1, "")</f>
        <v>-1.331802800039994E-2</v>
      </c>
      <c r="D168" s="4">
        <f>IFERROR(AAPL_US[[#This Row],[Close]]/AAPL_US!B167-1,"")</f>
        <v>-3.7361710106881718E-2</v>
      </c>
      <c r="E168" s="4">
        <f t="shared" si="16"/>
        <v>-1.0266635971103511E-2</v>
      </c>
      <c r="F168">
        <f t="shared" ca="1" si="17"/>
        <v>-1.0969140975059199</v>
      </c>
      <c r="G168">
        <f t="shared" ca="1" si="17"/>
        <v>1.1347507930751937</v>
      </c>
      <c r="H168">
        <f t="shared" ca="1" si="17"/>
        <v>1.2420056149014909</v>
      </c>
      <c r="I168">
        <f ca="1"/>
        <v>-1.0969140975059199</v>
      </c>
      <c r="J168">
        <f ca="1"/>
        <v>1.0755938570826378</v>
      </c>
      <c r="K168">
        <f ca="1"/>
        <v>0.89490594825421499</v>
      </c>
      <c r="L168">
        <v>166</v>
      </c>
      <c r="M168">
        <f t="shared" ca="1" si="18"/>
        <v>47.750704438241151</v>
      </c>
      <c r="N168">
        <f t="shared" ca="1" si="19"/>
        <v>330.50870570977935</v>
      </c>
      <c r="O168">
        <f t="shared" ca="1" si="20"/>
        <v>242.73663256031298</v>
      </c>
      <c r="P168" s="4">
        <f t="shared" ca="1" si="21"/>
        <v>-1.8739424432166647E-2</v>
      </c>
      <c r="Q168" s="4">
        <f t="shared" ca="1" si="22"/>
        <v>2.6082126515063402E-2</v>
      </c>
      <c r="R168" s="4">
        <f t="shared" ca="1" si="23"/>
        <v>3.187592366772727E-2</v>
      </c>
      <c r="S168" s="4" cm="1">
        <f t="array" aca="1" ref="S168" ca="1">_xlfn._xlws.SORT(SUMPRODUCT($V$2:$X$2,P168:R168))</f>
        <v>1.4373800376693549E-2</v>
      </c>
      <c r="T168" s="4">
        <f ca="1"/>
        <v>9.2498998118749134E-3</v>
      </c>
    </row>
    <row r="169" spans="1:20" x14ac:dyDescent="0.25">
      <c r="A169" s="1">
        <v>45782</v>
      </c>
      <c r="B169" s="4">
        <f>IFERROR(BTCUSD[[#This Row],[Close]]/BTCUSD!B168-1,"")</f>
        <v>-8.3108333490674591E-3</v>
      </c>
      <c r="C169" s="4">
        <f>IFERROR(XAUUSD[[#This Row],[Close]]/XAUUSD!B168-1, "")</f>
        <v>1.1770098805289564E-2</v>
      </c>
      <c r="D169" s="4">
        <f>IFERROR(AAPL_US[[#This Row],[Close]]/AAPL_US!B168-1,"")</f>
        <v>-3.1458485512539602E-2</v>
      </c>
      <c r="E169" s="4">
        <f t="shared" si="16"/>
        <v>-7.2227561363662918E-3</v>
      </c>
      <c r="F169">
        <f t="shared" ca="1" si="17"/>
        <v>0.13358919499013142</v>
      </c>
      <c r="G169">
        <f t="shared" ca="1" si="17"/>
        <v>1.0539011592050891</v>
      </c>
      <c r="H169">
        <f t="shared" ca="1" si="17"/>
        <v>-0.66601890294731625</v>
      </c>
      <c r="I169">
        <f ca="1"/>
        <v>0.13358919499013142</v>
      </c>
      <c r="J169">
        <f ca="1"/>
        <v>1.0594614552087795</v>
      </c>
      <c r="K169">
        <f ca="1"/>
        <v>-0.60869942859507964</v>
      </c>
      <c r="L169">
        <v>167</v>
      </c>
      <c r="M169">
        <f t="shared" ca="1" si="18"/>
        <v>49.401892754860505</v>
      </c>
      <c r="N169">
        <f t="shared" ca="1" si="19"/>
        <v>330.50355052220732</v>
      </c>
      <c r="O169">
        <f t="shared" ca="1" si="20"/>
        <v>235.50100050046726</v>
      </c>
      <c r="P169" s="4">
        <f t="shared" ca="1" si="21"/>
        <v>3.3994918884356677E-2</v>
      </c>
      <c r="Q169" s="4">
        <f t="shared" ca="1" si="22"/>
        <v>-1.5597857750883826E-5</v>
      </c>
      <c r="R169" s="4">
        <f t="shared" ca="1" si="23"/>
        <v>-3.0261877105292444E-2</v>
      </c>
      <c r="S169" s="4" cm="1">
        <f t="array" aca="1" ref="S169" ca="1">_xlfn._xlws.SORT(SUMPRODUCT($V$2:$X$2,P169:R169))</f>
        <v>1.1136733906189147E-3</v>
      </c>
      <c r="T169" s="4">
        <f ca="1"/>
        <v>9.8472995841753196E-3</v>
      </c>
    </row>
    <row r="170" spans="1:20" x14ac:dyDescent="0.25">
      <c r="A170" s="1">
        <v>45783</v>
      </c>
      <c r="B170" s="4">
        <f>IFERROR(BTCUSD[[#This Row],[Close]]/BTCUSD!B169-1,"")</f>
        <v>1.9610518599846305E-3</v>
      </c>
      <c r="C170" s="4">
        <f>IFERROR(XAUUSD[[#This Row],[Close]]/XAUUSD!B169-1, "")</f>
        <v>-7.9667811542563083E-3</v>
      </c>
      <c r="D170" s="4">
        <f>IFERROR(AAPL_US[[#This Row],[Close]]/AAPL_US!B169-1,"")</f>
        <v>-1.9106038513750923E-3</v>
      </c>
      <c r="E170" s="4">
        <f t="shared" si="16"/>
        <v>-3.1715780591196623E-3</v>
      </c>
      <c r="F170">
        <f t="shared" ca="1" si="17"/>
        <v>-0.51748159433847685</v>
      </c>
      <c r="G170">
        <f t="shared" ca="1" si="17"/>
        <v>-1.2929240027732183</v>
      </c>
      <c r="H170">
        <f t="shared" ca="1" si="17"/>
        <v>-7.9933497317683094E-2</v>
      </c>
      <c r="I170">
        <f ca="1"/>
        <v>-0.51748159433847685</v>
      </c>
      <c r="J170">
        <f ca="1"/>
        <v>-1.3183103156422706</v>
      </c>
      <c r="K170">
        <f ca="1"/>
        <v>-0.21246246136645269</v>
      </c>
      <c r="L170">
        <v>168</v>
      </c>
      <c r="M170">
        <f t="shared" ca="1" si="18"/>
        <v>48.533050891181908</v>
      </c>
      <c r="N170">
        <f t="shared" ca="1" si="19"/>
        <v>322.09185526732318</v>
      </c>
      <c r="O170">
        <f t="shared" ca="1" si="20"/>
        <v>237.43451220536099</v>
      </c>
      <c r="P170" s="4">
        <f t="shared" ca="1" si="21"/>
        <v>-1.7743710807880474E-2</v>
      </c>
      <c r="Q170" s="4">
        <f t="shared" ca="1" si="22"/>
        <v>-2.5780632445656579E-2</v>
      </c>
      <c r="R170" s="4">
        <f t="shared" ca="1" si="23"/>
        <v>8.1766855121950185E-3</v>
      </c>
      <c r="S170" s="4" cm="1">
        <f t="array" aca="1" ref="S170" ca="1">_xlfn._xlws.SORT(SUMPRODUCT($V$2:$X$2,P170:R170))</f>
        <v>-1.3182360566968266E-2</v>
      </c>
      <c r="T170" s="4">
        <f ca="1"/>
        <v>9.927930685855197E-3</v>
      </c>
    </row>
    <row r="171" spans="1:20" x14ac:dyDescent="0.25">
      <c r="A171" s="1">
        <v>45784</v>
      </c>
      <c r="B171" s="4">
        <f>IFERROR(BTCUSD[[#This Row],[Close]]/BTCUSD!B170-1,"")</f>
        <v>-3.4457094899525975E-3</v>
      </c>
      <c r="C171" s="4">
        <f>IFERROR(XAUUSD[[#This Row],[Close]]/XAUUSD!B170-1, "")</f>
        <v>-8.6954686795819303E-3</v>
      </c>
      <c r="D171" s="4">
        <f>IFERROR(AAPL_US[[#This Row],[Close]]/AAPL_US!B170-1,"")</f>
        <v>-1.1384816885799176E-2</v>
      </c>
      <c r="E171" s="4">
        <f t="shared" si="16"/>
        <v>-7.9273453845583042E-3</v>
      </c>
      <c r="F171">
        <f t="shared" ca="1" si="17"/>
        <v>-1.9231922604558369</v>
      </c>
      <c r="G171">
        <f t="shared" ca="1" si="17"/>
        <v>-0.94520567900152952</v>
      </c>
      <c r="H171">
        <f t="shared" ca="1" si="17"/>
        <v>-0.42066810906291607</v>
      </c>
      <c r="I171">
        <f ca="1"/>
        <v>-1.9231922604558369</v>
      </c>
      <c r="J171">
        <f ca="1"/>
        <v>-1.0448763039238396</v>
      </c>
      <c r="K171">
        <f ca="1"/>
        <v>-0.92205566488270341</v>
      </c>
      <c r="L171">
        <v>169</v>
      </c>
      <c r="M171">
        <f t="shared" ca="1" si="18"/>
        <v>46.700299975262787</v>
      </c>
      <c r="N171">
        <f t="shared" ca="1" si="19"/>
        <v>323.10594938044733</v>
      </c>
      <c r="O171">
        <f t="shared" ca="1" si="20"/>
        <v>234.08746382729657</v>
      </c>
      <c r="P171" s="4">
        <f t="shared" ca="1" si="21"/>
        <v>-3.8494439420333003E-2</v>
      </c>
      <c r="Q171" s="4">
        <f t="shared" ca="1" si="22"/>
        <v>3.1435164251942967E-3</v>
      </c>
      <c r="R171" s="4">
        <f t="shared" ca="1" si="23"/>
        <v>-1.4197024809076014E-2</v>
      </c>
      <c r="S171" s="4" cm="1">
        <f t="array" aca="1" ref="S171" ca="1">_xlfn._xlws.SORT(SUMPRODUCT($V$2:$X$2,P171:R171))</f>
        <v>-1.4550032698744986E-2</v>
      </c>
      <c r="T171" s="4">
        <f ca="1"/>
        <v>9.9681344964680247E-3</v>
      </c>
    </row>
    <row r="172" spans="1:20" x14ac:dyDescent="0.25">
      <c r="A172" s="1">
        <v>45785</v>
      </c>
      <c r="B172" s="4">
        <f>IFERROR(BTCUSD[[#This Row],[Close]]/BTCUSD!B171-1,"")</f>
        <v>2.1770104057093009E-2</v>
      </c>
      <c r="C172" s="4">
        <f>IFERROR(XAUUSD[[#This Row],[Close]]/XAUUSD!B171-1, "")</f>
        <v>-1.5037708307991782E-2</v>
      </c>
      <c r="D172" s="4">
        <f>IFERROR(AAPL_US[[#This Row],[Close]]/AAPL_US!B171-1,"")</f>
        <v>6.3184713375796786E-3</v>
      </c>
      <c r="E172" s="4">
        <f t="shared" si="16"/>
        <v>2.4114892952050932E-3</v>
      </c>
      <c r="F172">
        <f t="shared" ca="1" si="17"/>
        <v>-1.0204189298709939E-2</v>
      </c>
      <c r="G172">
        <f t="shared" ca="1" si="17"/>
        <v>-0.98037056045768711</v>
      </c>
      <c r="H172">
        <f t="shared" ca="1" si="17"/>
        <v>-0.91064513353611276</v>
      </c>
      <c r="I172">
        <f ca="1"/>
        <v>-1.0204189298709939E-2</v>
      </c>
      <c r="J172">
        <f ca="1"/>
        <v>-0.97955413061917795</v>
      </c>
      <c r="K172">
        <f ca="1"/>
        <v>-0.87601160941969047</v>
      </c>
      <c r="L172">
        <v>170</v>
      </c>
      <c r="M172">
        <f t="shared" ca="1" si="18"/>
        <v>49.230440868677164</v>
      </c>
      <c r="N172">
        <f t="shared" ca="1" si="19"/>
        <v>323.38816214553776</v>
      </c>
      <c r="O172">
        <f t="shared" ca="1" si="20"/>
        <v>234.34308798985128</v>
      </c>
      <c r="P172" s="4">
        <f t="shared" ca="1" si="21"/>
        <v>5.2761560907556133E-2</v>
      </c>
      <c r="Q172" s="4">
        <f t="shared" ca="1" si="22"/>
        <v>8.7305600464065406E-4</v>
      </c>
      <c r="R172" s="4">
        <f t="shared" ca="1" si="23"/>
        <v>1.0914069841831478E-3</v>
      </c>
      <c r="S172" s="4" cm="1">
        <f t="array" aca="1" ref="S172" ca="1">_xlfn._xlws.SORT(SUMPRODUCT($V$2:$X$2,P172:R172))</f>
        <v>1.6505112769378046E-2</v>
      </c>
      <c r="T172" s="4">
        <f ca="1"/>
        <v>1.0330877201752213E-2</v>
      </c>
    </row>
    <row r="173" spans="1:20" x14ac:dyDescent="0.25">
      <c r="A173" s="1">
        <v>45786</v>
      </c>
      <c r="B173" s="4">
        <f>IFERROR(BTCUSD[[#This Row],[Close]]/BTCUSD!B172-1,"")</f>
        <v>4.9826240575936431E-3</v>
      </c>
      <c r="C173" s="4">
        <f>IFERROR(XAUUSD[[#This Row],[Close]]/XAUUSD!B172-1, "")</f>
        <v>-1.6301579215485251E-3</v>
      </c>
      <c r="D173" s="4">
        <f>IFERROR(AAPL_US[[#This Row],[Close]]/AAPL_US!B172-1,"")</f>
        <v>5.2660894222491539E-3</v>
      </c>
      <c r="E173" s="4">
        <f t="shared" si="16"/>
        <v>2.4225508753334289E-3</v>
      </c>
      <c r="F173">
        <f t="shared" ca="1" si="17"/>
        <v>-0.41831563144736122</v>
      </c>
      <c r="G173">
        <f t="shared" ca="1" si="17"/>
        <v>0.83870782062076144</v>
      </c>
      <c r="H173">
        <f t="shared" ca="1" si="17"/>
        <v>0.529047930974193</v>
      </c>
      <c r="I173">
        <f ca="1"/>
        <v>-0.41831563144736122</v>
      </c>
      <c r="J173">
        <f ca="1"/>
        <v>0.81558799362142886</v>
      </c>
      <c r="K173">
        <f ca="1"/>
        <v>0.39319628012682056</v>
      </c>
      <c r="L173">
        <v>171</v>
      </c>
      <c r="M173">
        <f t="shared" ca="1" si="18"/>
        <v>48.688809478324664</v>
      </c>
      <c r="N173">
        <f t="shared" ca="1" si="19"/>
        <v>329.83693747653001</v>
      </c>
      <c r="O173">
        <f t="shared" ca="1" si="20"/>
        <v>240.47720427665166</v>
      </c>
      <c r="P173" s="4">
        <f t="shared" ca="1" si="21"/>
        <v>-1.1062930170308445E-2</v>
      </c>
      <c r="Q173" s="4">
        <f t="shared" ca="1" si="22"/>
        <v>1.9745061380303963E-2</v>
      </c>
      <c r="R173" s="4">
        <f t="shared" ca="1" si="23"/>
        <v>2.5839070796616351E-2</v>
      </c>
      <c r="S173" s="4" cm="1">
        <f t="array" aca="1" ref="S173" ca="1">_xlfn._xlws.SORT(SUMPRODUCT($V$2:$X$2,P173:R173))</f>
        <v>1.2330866740013959E-2</v>
      </c>
      <c r="T173" s="4">
        <f ca="1"/>
        <v>1.0660391292159069E-2</v>
      </c>
    </row>
    <row r="174" spans="1:20" x14ac:dyDescent="0.25">
      <c r="A174" s="1">
        <v>45789</v>
      </c>
      <c r="B174" s="4">
        <f>IFERROR(BTCUSD[[#This Row],[Close]]/BTCUSD!B173-1,"")</f>
        <v>-2.3438193113380246E-2</v>
      </c>
      <c r="C174" s="4">
        <f>IFERROR(XAUUSD[[#This Row],[Close]]/XAUUSD!B173-1, "")</f>
        <v>3.1000380372765202E-2</v>
      </c>
      <c r="D174" s="4">
        <f>IFERROR(AAPL_US[[#This Row],[Close]]/AAPL_US!B173-1,"")</f>
        <v>6.1753891099581848E-2</v>
      </c>
      <c r="E174" s="4">
        <f t="shared" si="16"/>
        <v>2.3894861544966561E-2</v>
      </c>
      <c r="F174">
        <f t="shared" ca="1" si="17"/>
        <v>1.5844678857872669</v>
      </c>
      <c r="G174">
        <f t="shared" ca="1" si="17"/>
        <v>-0.24134282611340352</v>
      </c>
      <c r="H174">
        <f t="shared" ca="1" si="17"/>
        <v>0.62671617862700868</v>
      </c>
      <c r="I174">
        <f ca="1"/>
        <v>1.5844678857872669</v>
      </c>
      <c r="J174">
        <f ca="1"/>
        <v>-0.15781985528118481</v>
      </c>
      <c r="K174">
        <f ca="1"/>
        <v>1.0329023322983362</v>
      </c>
      <c r="L174">
        <v>172</v>
      </c>
      <c r="M174">
        <f t="shared" ca="1" si="18"/>
        <v>51.453574353798196</v>
      </c>
      <c r="N174">
        <f t="shared" ca="1" si="19"/>
        <v>326.40505603570102</v>
      </c>
      <c r="O174">
        <f t="shared" ca="1" si="20"/>
        <v>243.64883173301385</v>
      </c>
      <c r="P174" s="4">
        <f t="shared" ca="1" si="21"/>
        <v>5.5230713399361267E-2</v>
      </c>
      <c r="Q174" s="4">
        <f t="shared" ca="1" si="22"/>
        <v>-1.045929020419541E-2</v>
      </c>
      <c r="R174" s="4">
        <f t="shared" ca="1" si="23"/>
        <v>1.3102674079705234E-2</v>
      </c>
      <c r="S174" s="4" cm="1">
        <f t="array" aca="1" ref="S174" ca="1">_xlfn._xlws.SORT(SUMPRODUCT($V$2:$X$2,P174:R174))</f>
        <v>1.6316300162041785E-2</v>
      </c>
      <c r="T174" s="4">
        <f ca="1"/>
        <v>1.0722329280247279E-2</v>
      </c>
    </row>
    <row r="175" spans="1:20" x14ac:dyDescent="0.25">
      <c r="A175" s="1">
        <v>45790</v>
      </c>
      <c r="B175" s="4">
        <f>IFERROR(BTCUSD[[#This Row],[Close]]/BTCUSD!B174-1,"")</f>
        <v>1.700755727109815E-4</v>
      </c>
      <c r="C175" s="4">
        <f>IFERROR(XAUUSD[[#This Row],[Close]]/XAUUSD!B174-1, "")</f>
        <v>2.9349878446211175E-2</v>
      </c>
      <c r="D175" s="4">
        <f>IFERROR(AAPL_US[[#This Row],[Close]]/AAPL_US!B174-1,"")</f>
        <v>1.0152284263959421E-2</v>
      </c>
      <c r="E175" s="4">
        <f t="shared" si="16"/>
        <v>1.4836659329485592E-2</v>
      </c>
      <c r="F175">
        <f t="shared" ca="1" si="17"/>
        <v>-0.53708284063042944</v>
      </c>
      <c r="G175">
        <f t="shared" ca="1" si="17"/>
        <v>-1.7826670607987454</v>
      </c>
      <c r="H175">
        <f t="shared" ca="1" si="17"/>
        <v>0.6257121904110301</v>
      </c>
      <c r="I175">
        <f ca="1"/>
        <v>-0.53708284063042944</v>
      </c>
      <c r="J175">
        <f ca="1"/>
        <v>-1.8084070247752464</v>
      </c>
      <c r="K175">
        <f ca="1"/>
        <v>0.46326062966463266</v>
      </c>
      <c r="L175">
        <v>173</v>
      </c>
      <c r="M175">
        <f t="shared" ca="1" si="18"/>
        <v>48.545507797886984</v>
      </c>
      <c r="N175">
        <f t="shared" ca="1" si="19"/>
        <v>320.63131959965375</v>
      </c>
      <c r="O175">
        <f t="shared" ca="1" si="20"/>
        <v>240.89532873135587</v>
      </c>
      <c r="P175" s="4">
        <f t="shared" ca="1" si="21"/>
        <v>-5.8178269122553444E-2</v>
      </c>
      <c r="Q175" s="4">
        <f t="shared" ca="1" si="22"/>
        <v>-1.784718729231409E-2</v>
      </c>
      <c r="R175" s="4">
        <f t="shared" ca="1" si="23"/>
        <v>-1.1365455891342188E-2</v>
      </c>
      <c r="S175" s="4" cm="1">
        <f t="array" aca="1" ref="S175" ca="1">_xlfn._xlws.SORT(SUMPRODUCT($V$2:$X$2,P175:R175))</f>
        <v>-2.8001992421094326E-2</v>
      </c>
      <c r="T175" s="4">
        <f ca="1"/>
        <v>1.0841185453434033E-2</v>
      </c>
    </row>
    <row r="176" spans="1:20" x14ac:dyDescent="0.25">
      <c r="A176" s="1">
        <v>45791</v>
      </c>
      <c r="B176" s="4">
        <f>IFERROR(BTCUSD[[#This Row],[Close]]/BTCUSD!B175-1,"")</f>
        <v>2.5785832050942314E-2</v>
      </c>
      <c r="C176" s="4">
        <f>IFERROR(XAUUSD[[#This Row],[Close]]/XAUUSD!B175-1, "")</f>
        <v>-1.9605072025619341E-2</v>
      </c>
      <c r="D176" s="4">
        <f>IFERROR(AAPL_US[[#This Row],[Close]]/AAPL_US!B175-1,"")</f>
        <v>-2.8178274550321181E-3</v>
      </c>
      <c r="E176" s="4">
        <f t="shared" si="16"/>
        <v>-9.5162743147467774E-4</v>
      </c>
      <c r="F176">
        <f t="shared" ca="1" si="17"/>
        <v>0.24946965904759053</v>
      </c>
      <c r="G176">
        <f t="shared" ca="1" si="17"/>
        <v>1.1910284759638703</v>
      </c>
      <c r="H176">
        <f t="shared" ca="1" si="17"/>
        <v>-0.37565306328289017</v>
      </c>
      <c r="I176">
        <f ca="1"/>
        <v>0.24946965904759053</v>
      </c>
      <c r="J176">
        <f ca="1"/>
        <v>1.2024837667932595</v>
      </c>
      <c r="K176">
        <f ca="1"/>
        <v>-0.29829009765669373</v>
      </c>
      <c r="L176">
        <v>174</v>
      </c>
      <c r="M176">
        <f t="shared" ca="1" si="18"/>
        <v>49.61479294570136</v>
      </c>
      <c r="N176">
        <f t="shared" ca="1" si="19"/>
        <v>331.39153886896679</v>
      </c>
      <c r="O176">
        <f t="shared" ca="1" si="20"/>
        <v>237.24995861517402</v>
      </c>
      <c r="P176" s="4">
        <f t="shared" ca="1" si="21"/>
        <v>2.1787371016290611E-2</v>
      </c>
      <c r="Q176" s="4">
        <f t="shared" ca="1" si="22"/>
        <v>3.3008647207749556E-2</v>
      </c>
      <c r="R176" s="4">
        <f t="shared" ca="1" si="23"/>
        <v>-1.524825547485034E-2</v>
      </c>
      <c r="S176" s="4" cm="1">
        <f t="array" aca="1" ref="S176" ca="1">_xlfn._xlws.SORT(SUMPRODUCT($V$2:$X$2,P176:R176))</f>
        <v>1.5165193545531907E-2</v>
      </c>
      <c r="T176" s="4">
        <f ca="1"/>
        <v>1.0867993679869065E-2</v>
      </c>
    </row>
    <row r="177" spans="1:20" x14ac:dyDescent="0.25">
      <c r="A177" s="1">
        <v>45792</v>
      </c>
      <c r="B177" s="4">
        <f>IFERROR(BTCUSD[[#This Row],[Close]]/BTCUSD!B176-1,"")</f>
        <v>5.8243660247546014E-2</v>
      </c>
      <c r="C177" s="4">
        <f>IFERROR(XAUUSD[[#This Row],[Close]]/XAUUSD!B176-1, "")</f>
        <v>-1.752868566808885E-2</v>
      </c>
      <c r="D177" s="4">
        <f>IFERROR(AAPL_US[[#This Row],[Close]]/AAPL_US!B176-1,"")</f>
        <v>-4.1444920642397243E-3</v>
      </c>
      <c r="E177" s="4">
        <f t="shared" si="16"/>
        <v>9.2182761877563461E-3</v>
      </c>
      <c r="F177">
        <f t="shared" ca="1" si="17"/>
        <v>-0.70170857330562175</v>
      </c>
      <c r="G177">
        <f t="shared" ca="1" si="17"/>
        <v>-1.3670197517199962</v>
      </c>
      <c r="H177">
        <f t="shared" ca="1" si="17"/>
        <v>-0.62113001546181956</v>
      </c>
      <c r="I177">
        <f ca="1"/>
        <v>-0.70170857330562175</v>
      </c>
      <c r="J177">
        <f ca="1"/>
        <v>-1.401976426979705</v>
      </c>
      <c r="K177">
        <f ca="1"/>
        <v>-0.7830573088796563</v>
      </c>
      <c r="L177">
        <v>175</v>
      </c>
      <c r="M177">
        <f t="shared" ca="1" si="18"/>
        <v>48.341630837488928</v>
      </c>
      <c r="N177">
        <f t="shared" ca="1" si="19"/>
        <v>322.15951572670104</v>
      </c>
      <c r="O177">
        <f t="shared" ca="1" si="20"/>
        <v>234.97192300162803</v>
      </c>
      <c r="P177" s="4">
        <f t="shared" ca="1" si="21"/>
        <v>-2.5995922619533575E-2</v>
      </c>
      <c r="Q177" s="4">
        <f t="shared" ca="1" si="22"/>
        <v>-2.8253759856210776E-2</v>
      </c>
      <c r="R177" s="4">
        <f t="shared" ca="1" si="23"/>
        <v>-9.6482326370609835E-3</v>
      </c>
      <c r="S177" s="4" cm="1">
        <f t="array" aca="1" ref="S177" ca="1">_xlfn._xlws.SORT(SUMPRODUCT($V$2:$X$2,P177:R177))</f>
        <v>-2.1994750519462678E-2</v>
      </c>
      <c r="T177" s="4">
        <f ca="1"/>
        <v>1.1001260118248556E-2</v>
      </c>
    </row>
    <row r="178" spans="1:20" x14ac:dyDescent="0.25">
      <c r="A178" s="1">
        <v>45793</v>
      </c>
      <c r="B178" s="4">
        <f>IFERROR(BTCUSD[[#This Row],[Close]]/BTCUSD!B177-1,"")</f>
        <v>3.9502617291637954E-3</v>
      </c>
      <c r="C178" s="4">
        <f>IFERROR(XAUUSD[[#This Row],[Close]]/XAUUSD!B177-1, "")</f>
        <v>7.0896775384130528E-3</v>
      </c>
      <c r="D178" s="4">
        <f>IFERROR(AAPL_US[[#This Row],[Close]]/AAPL_US!B177-1,"")</f>
        <v>-8.9855757862378205E-4</v>
      </c>
      <c r="E178" s="4">
        <f t="shared" si="16"/>
        <v>3.7513822605272249E-3</v>
      </c>
      <c r="F178">
        <f t="shared" ca="1" si="17"/>
        <v>-0.21246374826386907</v>
      </c>
      <c r="G178">
        <f t="shared" ca="1" si="17"/>
        <v>2.9138212876327441E-2</v>
      </c>
      <c r="H178">
        <f t="shared" ca="1" si="17"/>
        <v>-0.82615058427915133</v>
      </c>
      <c r="I178">
        <f ca="1"/>
        <v>-0.21246374826386907</v>
      </c>
      <c r="J178">
        <f ca="1"/>
        <v>1.7942935081746748E-2</v>
      </c>
      <c r="K178">
        <f ca="1"/>
        <v>-0.85291792860815019</v>
      </c>
      <c r="L178">
        <v>176</v>
      </c>
      <c r="M178">
        <f t="shared" ca="1" si="18"/>
        <v>49.004163183159427</v>
      </c>
      <c r="N178">
        <f t="shared" ca="1" si="19"/>
        <v>327.24144620062384</v>
      </c>
      <c r="O178">
        <f t="shared" ca="1" si="20"/>
        <v>234.67753865557702</v>
      </c>
      <c r="P178" s="4">
        <f t="shared" ca="1" si="21"/>
        <v>1.3612145904904647E-2</v>
      </c>
      <c r="Q178" s="4">
        <f t="shared" ca="1" si="22"/>
        <v>1.5651452689361821E-2</v>
      </c>
      <c r="R178" s="4">
        <f t="shared" ca="1" si="23"/>
        <v>-1.2536345024936606E-3</v>
      </c>
      <c r="S178" s="4" cm="1">
        <f t="array" aca="1" ref="S178" ca="1">_xlfn._xlws.SORT(SUMPRODUCT($V$2:$X$2,P178:R178))</f>
        <v>9.9681344964680247E-3</v>
      </c>
      <c r="T178" s="4">
        <f ca="1"/>
        <v>1.1569348106399906E-2</v>
      </c>
    </row>
    <row r="179" spans="1:20" x14ac:dyDescent="0.25">
      <c r="A179" s="1">
        <v>45796</v>
      </c>
      <c r="B179" s="4">
        <f>IFERROR(BTCUSD[[#This Row],[Close]]/BTCUSD!B178-1,"")</f>
        <v>-6.8033803690494832E-3</v>
      </c>
      <c r="C179" s="4">
        <f>IFERROR(XAUUSD[[#This Row],[Close]]/XAUUSD!B178-1, "")</f>
        <v>-2.7945790633368883E-2</v>
      </c>
      <c r="D179" s="4">
        <f>IFERROR(AAPL_US[[#This Row],[Close]]/AAPL_US!B178-1,"")</f>
        <v>-1.1739089273880454E-2</v>
      </c>
      <c r="E179" s="4">
        <f t="shared" si="16"/>
        <v>-1.6741057146226535E-2</v>
      </c>
      <c r="F179">
        <f t="shared" ca="1" si="17"/>
        <v>-2.1807605818469494E-2</v>
      </c>
      <c r="G179">
        <f t="shared" ca="1" si="17"/>
        <v>1.7193152144757058</v>
      </c>
      <c r="H179">
        <f t="shared" ca="1" si="17"/>
        <v>2.1084289806603445</v>
      </c>
      <c r="I179">
        <f ca="1"/>
        <v>-2.1807605818469494E-2</v>
      </c>
      <c r="J179">
        <f ca="1"/>
        <v>1.7157988571868006</v>
      </c>
      <c r="K179">
        <f ca="1"/>
        <v>2.0178682546287843</v>
      </c>
      <c r="L179">
        <v>177</v>
      </c>
      <c r="M179">
        <f t="shared" ca="1" si="18"/>
        <v>49.269585006095028</v>
      </c>
      <c r="N179">
        <f t="shared" ca="1" si="19"/>
        <v>333.41299725155011</v>
      </c>
      <c r="O179">
        <f t="shared" ca="1" si="20"/>
        <v>248.75174760312623</v>
      </c>
      <c r="P179" s="4">
        <f t="shared" ca="1" si="21"/>
        <v>5.401696245561579E-3</v>
      </c>
      <c r="Q179" s="4">
        <f t="shared" ca="1" si="22"/>
        <v>1.8683687490676188E-2</v>
      </c>
      <c r="R179" s="4">
        <f t="shared" ca="1" si="23"/>
        <v>5.8243005639276965E-2</v>
      </c>
      <c r="S179" s="4" cm="1">
        <f t="array" aca="1" ref="S179" ca="1">_xlfn._xlws.SORT(SUMPRODUCT($V$2:$X$2,P179:R179))</f>
        <v>2.6566885561722035E-2</v>
      </c>
      <c r="T179" s="4">
        <f ca="1"/>
        <v>1.1664894736134286E-2</v>
      </c>
    </row>
    <row r="180" spans="1:20" x14ac:dyDescent="0.25">
      <c r="A180" s="1">
        <v>45797</v>
      </c>
      <c r="B180" s="4">
        <f>IFERROR(BTCUSD[[#This Row],[Close]]/BTCUSD!B179-1,"")</f>
        <v>1.8149528697722461E-2</v>
      </c>
      <c r="C180" s="4">
        <f>IFERROR(XAUUSD[[#This Row],[Close]]/XAUUSD!B179-1, "")</f>
        <v>4.4222422406026141E-3</v>
      </c>
      <c r="D180" s="4">
        <f>IFERROR(AAPL_US[[#This Row],[Close]]/AAPL_US!B179-1,"")</f>
        <v>-9.196283168885877E-3</v>
      </c>
      <c r="E180" s="4">
        <f t="shared" si="16"/>
        <v>4.4548705548920209E-3</v>
      </c>
      <c r="F180">
        <f t="shared" ca="1" si="17"/>
        <v>0.59917689534479268</v>
      </c>
      <c r="G180">
        <f t="shared" ca="1" si="17"/>
        <v>-0.58827741597191907</v>
      </c>
      <c r="H180">
        <f t="shared" ca="1" si="17"/>
        <v>-0.78188108743197471</v>
      </c>
      <c r="I180">
        <f ca="1"/>
        <v>0.59917689534479268</v>
      </c>
      <c r="J180">
        <f ca="1"/>
        <v>-0.5560071496236455</v>
      </c>
      <c r="K180">
        <f ca="1"/>
        <v>-0.58853232030355618</v>
      </c>
      <c r="L180">
        <v>178</v>
      </c>
      <c r="M180">
        <f t="shared" ca="1" si="18"/>
        <v>50.126089174856652</v>
      </c>
      <c r="N180">
        <f t="shared" ca="1" si="19"/>
        <v>325.30310787980648</v>
      </c>
      <c r="O180">
        <f t="shared" ca="1" si="20"/>
        <v>236.01166203703292</v>
      </c>
      <c r="P180" s="4">
        <f t="shared" ca="1" si="21"/>
        <v>1.7234660896191193E-2</v>
      </c>
      <c r="Q180" s="4">
        <f t="shared" ca="1" si="22"/>
        <v>-2.4624566192906726E-2</v>
      </c>
      <c r="R180" s="4">
        <f t="shared" ca="1" si="23"/>
        <v>-5.257418233836382E-2</v>
      </c>
      <c r="S180" s="4" cm="1">
        <f t="array" aca="1" ref="S180" ca="1">_xlfn._xlws.SORT(SUMPRODUCT($V$2:$X$2,P180:R180))</f>
        <v>-2.045168290981448E-2</v>
      </c>
      <c r="T180" s="4">
        <f ca="1"/>
        <v>1.2330866740013959E-2</v>
      </c>
    </row>
    <row r="181" spans="1:20" x14ac:dyDescent="0.25">
      <c r="A181" s="1">
        <v>45798</v>
      </c>
      <c r="B181" s="4">
        <f>IFERROR(BTCUSD[[#This Row],[Close]]/BTCUSD!B180-1,"")</f>
        <v>-6.9578884821068776E-3</v>
      </c>
      <c r="C181" s="4">
        <f>IFERROR(XAUUSD[[#This Row],[Close]]/XAUUSD!B180-1, "")</f>
        <v>-2.2366143882346479E-2</v>
      </c>
      <c r="D181" s="4">
        <f>IFERROR(AAPL_US[[#This Row],[Close]]/AAPL_US!B180-1,"")</f>
        <v>-2.3059073769699401E-2</v>
      </c>
      <c r="E181" s="4">
        <f t="shared" si="16"/>
        <v>-1.7951546228480476E-2</v>
      </c>
      <c r="F181">
        <f t="shared" ca="1" si="17"/>
        <v>1.2718832098166948</v>
      </c>
      <c r="G181">
        <f t="shared" ca="1" si="17"/>
        <v>0.43760326996890347</v>
      </c>
      <c r="H181">
        <f t="shared" ca="1" si="17"/>
        <v>0.73556287950721522</v>
      </c>
      <c r="I181">
        <f ca="1"/>
        <v>1.2718832098166948</v>
      </c>
      <c r="J181">
        <f ca="1"/>
        <v>0.50377801101809294</v>
      </c>
      <c r="K181">
        <f ca="1"/>
        <v>1.0507406659328118</v>
      </c>
      <c r="L181">
        <v>179</v>
      </c>
      <c r="M181">
        <f t="shared" ca="1" si="18"/>
        <v>51.070064176532462</v>
      </c>
      <c r="N181">
        <f t="shared" ca="1" si="19"/>
        <v>329.13889819577838</v>
      </c>
      <c r="O181">
        <f t="shared" ca="1" si="20"/>
        <v>244.00961555938252</v>
      </c>
      <c r="P181" s="4">
        <f t="shared" ca="1" si="21"/>
        <v>1.8656882732490814E-2</v>
      </c>
      <c r="Q181" s="4">
        <f t="shared" ca="1" si="22"/>
        <v>1.1722457315319618E-2</v>
      </c>
      <c r="R181" s="4">
        <f t="shared" ca="1" si="23"/>
        <v>3.3326413331116848E-2</v>
      </c>
      <c r="S181" s="4" cm="1">
        <f t="array" aca="1" ref="S181" ca="1">_xlfn._xlws.SORT(SUMPRODUCT($V$2:$X$2,P181:R181))</f>
        <v>2.0283971745210145E-2</v>
      </c>
      <c r="T181" s="4">
        <f ca="1"/>
        <v>1.2522887943641134E-2</v>
      </c>
    </row>
    <row r="182" spans="1:20" x14ac:dyDescent="0.25">
      <c r="A182" s="1">
        <v>45799</v>
      </c>
      <c r="B182" s="4">
        <f>IFERROR(BTCUSD[[#This Row],[Close]]/BTCUSD!B181-1,"")</f>
        <v>-3.1655342804199904E-3</v>
      </c>
      <c r="C182" s="4">
        <f>IFERROR(XAUUSD[[#This Row],[Close]]/XAUUSD!B181-1, "")</f>
        <v>1.9606423857524424E-2</v>
      </c>
      <c r="D182" s="4">
        <f>IFERROR(AAPL_US[[#This Row],[Close]]/AAPL_US!B181-1,"")</f>
        <v>-3.6122519669453679E-3</v>
      </c>
      <c r="E182" s="4">
        <f t="shared" si="16"/>
        <v>5.8092336688001624E-3</v>
      </c>
      <c r="F182">
        <f t="shared" ca="1" si="17"/>
        <v>2.3411207088931985</v>
      </c>
      <c r="G182">
        <f t="shared" ca="1" si="17"/>
        <v>9.2152652780146643E-2</v>
      </c>
      <c r="H182">
        <f t="shared" ca="1" si="17"/>
        <v>0.31516598006336322</v>
      </c>
      <c r="I182">
        <f ca="1"/>
        <v>2.3411207088931985</v>
      </c>
      <c r="J182">
        <f ca="1"/>
        <v>0.21494256200291337</v>
      </c>
      <c r="K182">
        <f ca="1"/>
        <v>0.93654836267600727</v>
      </c>
      <c r="L182">
        <v>180</v>
      </c>
      <c r="M182">
        <f t="shared" ca="1" si="18"/>
        <v>52.602255868204224</v>
      </c>
      <c r="N182">
        <f t="shared" ca="1" si="19"/>
        <v>328.15600115864027</v>
      </c>
      <c r="O182">
        <f t="shared" ca="1" si="20"/>
        <v>243.48541836097016</v>
      </c>
      <c r="P182" s="4">
        <f t="shared" ca="1" si="21"/>
        <v>2.9560508754903875E-2</v>
      </c>
      <c r="Q182" s="4">
        <f t="shared" ca="1" si="22"/>
        <v>-2.9907360325797409E-3</v>
      </c>
      <c r="R182" s="4">
        <f t="shared" ca="1" si="23"/>
        <v>-2.1505753452709768E-3</v>
      </c>
      <c r="S182" s="4" cm="1">
        <f t="array" aca="1" ref="S182" ca="1">_xlfn._xlws.SORT(SUMPRODUCT($V$2:$X$2,P182:R182))</f>
        <v>7.0266856098579727E-3</v>
      </c>
      <c r="T182" s="4">
        <f ca="1"/>
        <v>1.2792729563957064E-2</v>
      </c>
    </row>
    <row r="183" spans="1:20" x14ac:dyDescent="0.25">
      <c r="A183" s="1">
        <v>45800</v>
      </c>
      <c r="B183" s="4">
        <f>IFERROR(BTCUSD[[#This Row],[Close]]/BTCUSD!B182-1,"")</f>
        <v>6.1575400821005655E-3</v>
      </c>
      <c r="C183" s="4">
        <f>IFERROR(XAUUSD[[#This Row],[Close]]/XAUUSD!B182-1, "")</f>
        <v>-1.4621137528820882E-2</v>
      </c>
      <c r="D183" s="4">
        <f>IFERROR(AAPL_US[[#This Row],[Close]]/AAPL_US!B182-1,"")</f>
        <v>-3.0244338498212175E-2</v>
      </c>
      <c r="E183" s="4">
        <f t="shared" si="16"/>
        <v>-1.3074494536361836E-2</v>
      </c>
      <c r="F183">
        <f t="shared" ca="1" si="17"/>
        <v>-0.59714012302158892</v>
      </c>
      <c r="G183">
        <f t="shared" ca="1" si="17"/>
        <v>-0.38788250778387406</v>
      </c>
      <c r="H183">
        <f t="shared" ca="1" si="17"/>
        <v>0.59588280400993199</v>
      </c>
      <c r="I183">
        <f ca="1"/>
        <v>-0.59714012302158892</v>
      </c>
      <c r="J183">
        <f ca="1"/>
        <v>-0.41869945862771657</v>
      </c>
      <c r="K183">
        <f ca="1"/>
        <v>0.41342915811605763</v>
      </c>
      <c r="L183">
        <v>181</v>
      </c>
      <c r="M183">
        <f t="shared" ca="1" si="18"/>
        <v>48.527140078220476</v>
      </c>
      <c r="N183">
        <f t="shared" ca="1" si="19"/>
        <v>325.94758906820607</v>
      </c>
      <c r="O183">
        <f t="shared" ca="1" si="20"/>
        <v>240.96046341463696</v>
      </c>
      <c r="P183" s="4">
        <f t="shared" ca="1" si="21"/>
        <v>-8.0635775378827948E-2</v>
      </c>
      <c r="Q183" s="4">
        <f t="shared" ca="1" si="22"/>
        <v>-6.7525098920905276E-3</v>
      </c>
      <c r="R183" s="4">
        <f t="shared" ca="1" si="23"/>
        <v>-1.0424189390517119E-2</v>
      </c>
      <c r="S183" s="4" cm="1">
        <f t="array" aca="1" ref="S183" ca="1">_xlfn._xlws.SORT(SUMPRODUCT($V$2:$X$2,P183:R183))</f>
        <v>-3.0018993387639734E-2</v>
      </c>
      <c r="T183" s="4">
        <f ca="1"/>
        <v>1.3131126715219796E-2</v>
      </c>
    </row>
    <row r="184" spans="1:20" x14ac:dyDescent="0.25">
      <c r="A184" s="1">
        <v>45804</v>
      </c>
      <c r="B184" s="4">
        <f>IFERROR(BTCUSD[[#This Row],[Close]]/BTCUSD!B183-1,"")</f>
        <v>1.4914745390862461E-2</v>
      </c>
      <c r="C184" s="4">
        <f>IFERROR(XAUUSD[[#This Row],[Close]]/XAUUSD!B183-1, "")</f>
        <v>1.168221371606859E-2</v>
      </c>
      <c r="D184" s="4">
        <f>IFERROR(AAPL_US[[#This Row],[Close]]/AAPL_US!B183-1,"")</f>
        <v>2.5298304911148595E-2</v>
      </c>
      <c r="E184" s="4">
        <f t="shared" si="16"/>
        <v>1.6736800577030753E-2</v>
      </c>
      <c r="F184">
        <f t="shared" ca="1" si="17"/>
        <v>-0.43540753765369788</v>
      </c>
      <c r="G184">
        <f t="shared" ca="1" si="17"/>
        <v>0.37723151161817176</v>
      </c>
      <c r="H184">
        <f t="shared" ca="1" si="17"/>
        <v>0.8671709269223038</v>
      </c>
      <c r="I184">
        <f ca="1"/>
        <v>-0.43540753765369788</v>
      </c>
      <c r="J184">
        <f ca="1"/>
        <v>0.35385079544563225</v>
      </c>
      <c r="K184">
        <f ca="1"/>
        <v>0.71568899461129332</v>
      </c>
      <c r="L184">
        <v>182</v>
      </c>
      <c r="M184">
        <f t="shared" ca="1" si="18"/>
        <v>48.751189673025429</v>
      </c>
      <c r="N184">
        <f t="shared" ca="1" si="19"/>
        <v>328.7591375850684</v>
      </c>
      <c r="O184">
        <f t="shared" ca="1" si="20"/>
        <v>242.47731531461622</v>
      </c>
      <c r="P184" s="4">
        <f t="shared" ca="1" si="21"/>
        <v>4.6063700219113142E-3</v>
      </c>
      <c r="Q184" s="4">
        <f t="shared" ca="1" si="22"/>
        <v>8.5887793288313471E-3</v>
      </c>
      <c r="R184" s="4">
        <f t="shared" ca="1" si="23"/>
        <v>6.275293096362545E-3</v>
      </c>
      <c r="S184" s="4" cm="1">
        <f t="array" aca="1" ref="S184" ca="1">_xlfn._xlws.SORT(SUMPRODUCT($V$2:$X$2,P184:R184))</f>
        <v>6.7000106670146962E-3</v>
      </c>
      <c r="T184" s="4">
        <f ca="1"/>
        <v>1.313717046648365E-2</v>
      </c>
    </row>
    <row r="185" spans="1:20" x14ac:dyDescent="0.25">
      <c r="A185" s="1">
        <v>45805</v>
      </c>
      <c r="B185" s="4">
        <f>IFERROR(BTCUSD[[#This Row],[Close]]/BTCUSD!B184-1,"")</f>
        <v>1.0855755920890386E-2</v>
      </c>
      <c r="C185" s="4">
        <f>IFERROR(XAUUSD[[#This Row],[Close]]/XAUUSD!B184-1, "")</f>
        <v>1.864847333621289E-2</v>
      </c>
      <c r="D185" s="4">
        <f>IFERROR(AAPL_US[[#This Row],[Close]]/AAPL_US!B184-1,"")</f>
        <v>1.0488986564105574E-3</v>
      </c>
      <c r="E185" s="4">
        <f t="shared" si="16"/>
        <v>1.1030785707675439E-2</v>
      </c>
      <c r="F185">
        <f t="shared" ca="1" si="17"/>
        <v>-0.36795578918031413</v>
      </c>
      <c r="G185">
        <f t="shared" ca="1" si="17"/>
        <v>-8.950909081053221E-2</v>
      </c>
      <c r="H185">
        <f t="shared" ca="1" si="17"/>
        <v>-2.1081859002089338</v>
      </c>
      <c r="I185">
        <f ca="1"/>
        <v>-0.36795578918031413</v>
      </c>
      <c r="J185">
        <f ca="1"/>
        <v>-0.10870459826011218</v>
      </c>
      <c r="K185">
        <f ca="1"/>
        <v>-2.1287810742574078</v>
      </c>
      <c r="L185">
        <v>183</v>
      </c>
      <c r="M185">
        <f t="shared" ca="1" si="18"/>
        <v>48.849467664524717</v>
      </c>
      <c r="N185">
        <f t="shared" ca="1" si="19"/>
        <v>327.1567423909076</v>
      </c>
      <c r="O185">
        <f t="shared" ca="1" si="20"/>
        <v>228.95311331312564</v>
      </c>
      <c r="P185" s="4">
        <f t="shared" ca="1" si="21"/>
        <v>2.0138803855596272E-3</v>
      </c>
      <c r="Q185" s="4">
        <f t="shared" ca="1" si="22"/>
        <v>-4.885987459346269E-3</v>
      </c>
      <c r="R185" s="4">
        <f t="shared" ca="1" si="23"/>
        <v>-5.7390923674039064E-2</v>
      </c>
      <c r="S185" s="4" cm="1">
        <f t="array" aca="1" ref="S185" ca="1">_xlfn._xlws.SORT(SUMPRODUCT($V$2:$X$2,P185:R185))</f>
        <v>-1.8567507970282338E-2</v>
      </c>
      <c r="T185" s="4">
        <f ca="1"/>
        <v>1.3720293542727097E-2</v>
      </c>
    </row>
    <row r="186" spans="1:20" x14ac:dyDescent="0.25">
      <c r="A186" s="1">
        <v>45806</v>
      </c>
      <c r="B186" s="4">
        <f>IFERROR(BTCUSD[[#This Row],[Close]]/BTCUSD!B185-1,"")</f>
        <v>1.7229574466089526E-2</v>
      </c>
      <c r="C186" s="4">
        <f>IFERROR(XAUUSD[[#This Row],[Close]]/XAUUSD!B185-1, "")</f>
        <v>7.7340778149443956E-3</v>
      </c>
      <c r="D186" s="4">
        <f>IFERROR(AAPL_US[[#This Row],[Close]]/AAPL_US!B185-1,"")</f>
        <v>-2.3450753417822989E-3</v>
      </c>
      <c r="E186" s="4">
        <f t="shared" si="16"/>
        <v>7.5589808632699268E-3</v>
      </c>
      <c r="F186">
        <f t="shared" ca="1" si="17"/>
        <v>-0.38231640481552764</v>
      </c>
      <c r="G186">
        <f t="shared" ca="1" si="17"/>
        <v>-0.17512692560822557</v>
      </c>
      <c r="H186">
        <f t="shared" ca="1" si="17"/>
        <v>1.6514030060906848</v>
      </c>
      <c r="I186">
        <f ca="1"/>
        <v>-0.38231640481552764</v>
      </c>
      <c r="J186">
        <f ca="1"/>
        <v>-0.1949583263094421</v>
      </c>
      <c r="K186">
        <f ca="1"/>
        <v>1.4869540420218255</v>
      </c>
      <c r="L186">
        <v>184</v>
      </c>
      <c r="M186">
        <f t="shared" ca="1" si="18"/>
        <v>48.837952412509331</v>
      </c>
      <c r="N186">
        <f t="shared" ca="1" si="19"/>
        <v>326.90146082596493</v>
      </c>
      <c r="O186">
        <f t="shared" ca="1" si="20"/>
        <v>246.36949545890081</v>
      </c>
      <c r="P186" s="4">
        <f t="shared" ca="1" si="21"/>
        <v>-2.3575711303745113E-4</v>
      </c>
      <c r="Q186" s="4">
        <f t="shared" ca="1" si="22"/>
        <v>-7.8060813747173865E-4</v>
      </c>
      <c r="R186" s="4">
        <f t="shared" ca="1" si="23"/>
        <v>7.331518586456541E-2</v>
      </c>
      <c r="S186" s="4" cm="1">
        <f t="array" aca="1" ref="S186" ca="1">_xlfn._xlws.SORT(SUMPRODUCT($V$2:$X$2,P186:R186))</f>
        <v>2.1611585370469692E-2</v>
      </c>
      <c r="T186" s="4">
        <f ca="1"/>
        <v>1.4004192601530059E-2</v>
      </c>
    </row>
    <row r="187" spans="1:20" x14ac:dyDescent="0.25">
      <c r="A187" s="1">
        <v>45807</v>
      </c>
      <c r="B187" s="4">
        <f>IFERROR(BTCUSD[[#This Row],[Close]]/BTCUSD!B186-1,"")</f>
        <v>2.2239433502987405E-2</v>
      </c>
      <c r="C187" s="4">
        <f>IFERROR(XAUUSD[[#This Row],[Close]]/XAUUSD!B186-1, "")</f>
        <v>-6.2390097212126072E-3</v>
      </c>
      <c r="D187" s="4">
        <f>IFERROR(AAPL_US[[#This Row],[Close]]/AAPL_US!B186-1,"")</f>
        <v>4.5011252813202951E-3</v>
      </c>
      <c r="E187" s="4">
        <f t="shared" si="16"/>
        <v>5.526563746807267E-3</v>
      </c>
      <c r="F187">
        <f t="shared" ca="1" si="17"/>
        <v>-0.10284784724594052</v>
      </c>
      <c r="G187">
        <f t="shared" ca="1" si="17"/>
        <v>0.61824807513640323</v>
      </c>
      <c r="H187">
        <f t="shared" ca="1" si="17"/>
        <v>-0.51294595424558709</v>
      </c>
      <c r="I187">
        <f ca="1"/>
        <v>-0.10284784724594052</v>
      </c>
      <c r="J187">
        <f ca="1"/>
        <v>0.61199547951564692</v>
      </c>
      <c r="K187">
        <f ca="1"/>
        <v>-0.52379336820178002</v>
      </c>
      <c r="L187">
        <v>185</v>
      </c>
      <c r="M187">
        <f t="shared" ca="1" si="18"/>
        <v>49.222534738964093</v>
      </c>
      <c r="N187">
        <f t="shared" ca="1" si="19"/>
        <v>329.84501675786902</v>
      </c>
      <c r="O187">
        <f t="shared" ca="1" si="20"/>
        <v>236.58553060635759</v>
      </c>
      <c r="P187" s="4">
        <f t="shared" ca="1" si="21"/>
        <v>7.8438178194981754E-3</v>
      </c>
      <c r="Q187" s="4">
        <f t="shared" ca="1" si="22"/>
        <v>8.9641155094839151E-3</v>
      </c>
      <c r="R187" s="4">
        <f t="shared" ca="1" si="23"/>
        <v>-4.0522628933771301E-2</v>
      </c>
      <c r="S187" s="4" cm="1">
        <f t="array" aca="1" ref="S187" ca="1">_xlfn._xlws.SORT(SUMPRODUCT($V$2:$X$2,P187:R187))</f>
        <v>-6.2179971304883713E-3</v>
      </c>
      <c r="T187" s="4">
        <f ca="1"/>
        <v>1.4107172777434267E-2</v>
      </c>
    </row>
    <row r="188" spans="1:20" x14ac:dyDescent="0.25">
      <c r="A188" s="1">
        <v>45810</v>
      </c>
      <c r="B188" s="4">
        <f>IFERROR(BTCUSD[[#This Row],[Close]]/BTCUSD!B187-1,"")</f>
        <v>-1.9590864812209063E-2</v>
      </c>
      <c r="C188" s="4">
        <f>IFERROR(XAUUSD[[#This Row],[Close]]/XAUUSD!B187-1, "")</f>
        <v>2.0081979030243557E-2</v>
      </c>
      <c r="D188" s="4">
        <f>IFERROR(AAPL_US[[#This Row],[Close]]/AAPL_US!B187-1,"")</f>
        <v>4.2320139407516777E-3</v>
      </c>
      <c r="E188" s="4">
        <f t="shared" si="16"/>
        <v>3.4251363506602088E-3</v>
      </c>
      <c r="F188">
        <f t="shared" ca="1" si="17"/>
        <v>-5.4539047207548194E-2</v>
      </c>
      <c r="G188">
        <f t="shared" ca="1" si="17"/>
        <v>0.99468591591949973</v>
      </c>
      <c r="H188">
        <f t="shared" ca="1" si="17"/>
        <v>-1.0986285216099201</v>
      </c>
      <c r="I188">
        <f ca="1"/>
        <v>-5.4539047207548194E-2</v>
      </c>
      <c r="J188">
        <f ca="1"/>
        <v>0.99045049551223852</v>
      </c>
      <c r="K188">
        <f ca="1"/>
        <v>-1.0758661570986101</v>
      </c>
      <c r="L188">
        <v>186</v>
      </c>
      <c r="M188">
        <f t="shared" ca="1" si="18"/>
        <v>49.295807579462171</v>
      </c>
      <c r="N188">
        <f t="shared" ca="1" si="19"/>
        <v>331.26285148485584</v>
      </c>
      <c r="O188">
        <f t="shared" ca="1" si="20"/>
        <v>233.99501257353816</v>
      </c>
      <c r="P188" s="4">
        <f t="shared" ca="1" si="21"/>
        <v>1.4874966891306497E-3</v>
      </c>
      <c r="Q188" s="4">
        <f t="shared" ca="1" si="22"/>
        <v>4.2892755293268952E-3</v>
      </c>
      <c r="R188" s="4">
        <f t="shared" ca="1" si="23"/>
        <v>-1.1009992822050674E-2</v>
      </c>
      <c r="S188" s="4" cm="1">
        <f t="array" aca="1" ref="S188" ca="1">_xlfn._xlws.SORT(SUMPRODUCT($V$2:$X$2,P188:R188))</f>
        <v>-1.141038628145249E-3</v>
      </c>
      <c r="T188" s="4">
        <f ca="1"/>
        <v>1.4149662741781708E-2</v>
      </c>
    </row>
    <row r="189" spans="1:20" x14ac:dyDescent="0.25">
      <c r="A189" s="1">
        <v>45811</v>
      </c>
      <c r="B189" s="4">
        <f>IFERROR(BTCUSD[[#This Row],[Close]]/BTCUSD!B188-1,"")</f>
        <v>5.7775815117391272E-3</v>
      </c>
      <c r="C189" s="4">
        <f>IFERROR(XAUUSD[[#This Row],[Close]]/XAUUSD!B188-1, "")</f>
        <v>-5.5520677435575427E-3</v>
      </c>
      <c r="D189" s="4">
        <f>IFERROR(AAPL_US[[#This Row],[Close]]/AAPL_US!B188-1,"")</f>
        <v>7.7838373822509688E-3</v>
      </c>
      <c r="E189" s="4">
        <f t="shared" si="16"/>
        <v>1.8475985707740118E-3</v>
      </c>
      <c r="F189">
        <f t="shared" ca="1" si="17"/>
        <v>-0.84142549782995701</v>
      </c>
      <c r="G189">
        <f t="shared" ca="1" si="17"/>
        <v>-0.13988789154201117</v>
      </c>
      <c r="H189">
        <f t="shared" ca="1" si="17"/>
        <v>-5.492015712767144E-2</v>
      </c>
      <c r="I189">
        <f ca="1"/>
        <v>-0.84142549782995701</v>
      </c>
      <c r="J189">
        <f ca="1"/>
        <v>-0.18387272645761346</v>
      </c>
      <c r="K189">
        <f ca="1"/>
        <v>-0.28005683605189463</v>
      </c>
      <c r="L189">
        <v>187</v>
      </c>
      <c r="M189">
        <f t="shared" ca="1" si="18"/>
        <v>48.248306714760119</v>
      </c>
      <c r="N189">
        <f t="shared" ca="1" si="19"/>
        <v>327.09836462741345</v>
      </c>
      <c r="O189">
        <f t="shared" ca="1" si="20"/>
        <v>237.83111834405813</v>
      </c>
      <c r="P189" s="4">
        <f t="shared" ca="1" si="21"/>
        <v>-2.1478305301907388E-2</v>
      </c>
      <c r="Q189" s="4">
        <f t="shared" ca="1" si="22"/>
        <v>-1.2651238561899638E-2</v>
      </c>
      <c r="R189" s="4">
        <f t="shared" ca="1" si="23"/>
        <v>1.6261033663676996E-2</v>
      </c>
      <c r="S189" s="4" cm="1">
        <f t="array" aca="1" ref="S189" ca="1">_xlfn._xlws.SORT(SUMPRODUCT($V$2:$X$2,P189:R189))</f>
        <v>-6.6256769162289742E-3</v>
      </c>
      <c r="T189" s="4">
        <f ca="1"/>
        <v>1.4373800376693549E-2</v>
      </c>
    </row>
    <row r="190" spans="1:20" x14ac:dyDescent="0.25">
      <c r="A190" s="1">
        <v>45812</v>
      </c>
      <c r="B190" s="4">
        <f>IFERROR(BTCUSD[[#This Row],[Close]]/BTCUSD!B189-1,"")</f>
        <v>-4.1436464088397962E-3</v>
      </c>
      <c r="C190" s="4">
        <f>IFERROR(XAUUSD[[#This Row],[Close]]/XAUUSD!B189-1, "")</f>
        <v>-1.2430249083701161E-2</v>
      </c>
      <c r="D190" s="4">
        <f>IFERROR(AAPL_US[[#This Row],[Close]]/AAPL_US!B189-1,"")</f>
        <v>-2.2138042996999729E-3</v>
      </c>
      <c r="E190" s="4">
        <f t="shared" si="16"/>
        <v>-6.8793348460423958E-3</v>
      </c>
      <c r="F190">
        <f t="shared" ca="1" si="17"/>
        <v>0.66184972681869625</v>
      </c>
      <c r="G190">
        <f t="shared" ca="1" si="17"/>
        <v>1.7222552344972244</v>
      </c>
      <c r="H190">
        <f t="shared" ca="1" si="17"/>
        <v>-1.3907650343455711</v>
      </c>
      <c r="I190">
        <f ca="1"/>
        <v>0.66184972681869625</v>
      </c>
      <c r="J190">
        <f ca="1"/>
        <v>1.7546292192289235</v>
      </c>
      <c r="K190">
        <f ca="1"/>
        <v>-1.1657998523593269</v>
      </c>
      <c r="L190">
        <v>188</v>
      </c>
      <c r="M190">
        <f t="shared" ca="1" si="18"/>
        <v>50.292512289779843</v>
      </c>
      <c r="N190">
        <f t="shared" ca="1" si="19"/>
        <v>334.14332729952434</v>
      </c>
      <c r="O190">
        <f t="shared" ca="1" si="20"/>
        <v>233.64429661269986</v>
      </c>
      <c r="P190" s="4">
        <f t="shared" ca="1" si="21"/>
        <v>4.1495471812038075E-2</v>
      </c>
      <c r="Q190" s="4">
        <f t="shared" ca="1" si="22"/>
        <v>2.1309089659384446E-2</v>
      </c>
      <c r="R190" s="4">
        <f t="shared" ca="1" si="23"/>
        <v>-1.7760976118056184E-2</v>
      </c>
      <c r="S190" s="4" cm="1">
        <f t="array" aca="1" ref="S190" ca="1">_xlfn._xlws.SORT(SUMPRODUCT($V$2:$X$2,P190:R190))</f>
        <v>1.5643984571948346E-2</v>
      </c>
      <c r="T190" s="4">
        <f ca="1"/>
        <v>1.466715800607165E-2</v>
      </c>
    </row>
    <row r="191" spans="1:20" x14ac:dyDescent="0.25">
      <c r="A191" s="1">
        <v>45813</v>
      </c>
      <c r="B191" s="4">
        <f>IFERROR(BTCUSD[[#This Row],[Close]]/BTCUSD!B190-1,"")</f>
        <v>-1.2207107494190406E-2</v>
      </c>
      <c r="C191" s="4">
        <f>IFERROR(XAUUSD[[#This Row],[Close]]/XAUUSD!B190-1, "")</f>
        <v>-3.9930863254971083E-3</v>
      </c>
      <c r="D191" s="4">
        <f>IFERROR(AAPL_US[[#This Row],[Close]]/AAPL_US!B190-1,"")</f>
        <v>-1.0797751701015712E-2</v>
      </c>
      <c r="E191" s="4">
        <f t="shared" si="16"/>
        <v>-8.498692288760679E-3</v>
      </c>
      <c r="F191">
        <f t="shared" ca="1" si="17"/>
        <v>-0.31150773766300383</v>
      </c>
      <c r="G191">
        <f t="shared" ca="1" si="17"/>
        <v>1.8673875925143741</v>
      </c>
      <c r="H191">
        <f t="shared" ca="1" si="17"/>
        <v>-0.3754234643266447</v>
      </c>
      <c r="I191">
        <f ca="1"/>
        <v>-0.31150773766300383</v>
      </c>
      <c r="J191">
        <f ca="1"/>
        <v>1.8484567365318731</v>
      </c>
      <c r="K191">
        <f ca="1"/>
        <v>-0.45221774503212386</v>
      </c>
      <c r="L191">
        <v>189</v>
      </c>
      <c r="M191">
        <f t="shared" ca="1" si="18"/>
        <v>48.972083358900974</v>
      </c>
      <c r="N191">
        <f t="shared" ca="1" si="19"/>
        <v>334.53920197645101</v>
      </c>
      <c r="O191">
        <f t="shared" ca="1" si="20"/>
        <v>237.07990360965943</v>
      </c>
      <c r="P191" s="4">
        <f t="shared" ca="1" si="21"/>
        <v>-2.6605796601663213E-2</v>
      </c>
      <c r="Q191" s="4">
        <f t="shared" ca="1" si="22"/>
        <v>1.1840438648974862E-3</v>
      </c>
      <c r="R191" s="4">
        <f t="shared" ca="1" si="23"/>
        <v>1.4597371458615071E-2</v>
      </c>
      <c r="S191" s="4" cm="1">
        <f t="array" aca="1" ref="S191" ca="1">_xlfn._xlws.SORT(SUMPRODUCT($V$2:$X$2,P191:R191))</f>
        <v>-3.1289099969554488E-3</v>
      </c>
      <c r="T191" s="4">
        <f ca="1"/>
        <v>1.4949136439775544E-2</v>
      </c>
    </row>
    <row r="192" spans="1:20" x14ac:dyDescent="0.25">
      <c r="A192" s="1">
        <v>45814</v>
      </c>
      <c r="B192" s="4">
        <f>IFERROR(BTCUSD[[#This Row],[Close]]/BTCUSD!B191-1,"")</f>
        <v>-1.042383440888206E-2</v>
      </c>
      <c r="C192" s="4">
        <f>IFERROR(XAUUSD[[#This Row],[Close]]/XAUUSD!B191-1, "")</f>
        <v>9.1847210287372416E-3</v>
      </c>
      <c r="D192" s="4">
        <f>IFERROR(AAPL_US[[#This Row],[Close]]/AAPL_US!B191-1,"")</f>
        <v>1.6398345212580434E-2</v>
      </c>
      <c r="E192" s="4">
        <f t="shared" si="16"/>
        <v>5.466241652604409E-3</v>
      </c>
      <c r="F192">
        <f t="shared" ca="1" si="17"/>
        <v>0.20119386380801735</v>
      </c>
      <c r="G192">
        <f t="shared" ca="1" si="17"/>
        <v>-1.1899531142747699</v>
      </c>
      <c r="H192">
        <f t="shared" ca="1" si="17"/>
        <v>-0.35317734232345543</v>
      </c>
      <c r="I192">
        <f ca="1"/>
        <v>0.20119386380801735</v>
      </c>
      <c r="J192">
        <f ca="1"/>
        <v>-1.1777484797875131</v>
      </c>
      <c r="K192">
        <f ca="1"/>
        <v>-0.28141118778920166</v>
      </c>
      <c r="L192">
        <v>190</v>
      </c>
      <c r="M192">
        <f t="shared" ca="1" si="18"/>
        <v>49.675286582856444</v>
      </c>
      <c r="N192">
        <f t="shared" ca="1" si="19"/>
        <v>323.72654124734481</v>
      </c>
      <c r="O192">
        <f t="shared" ca="1" si="20"/>
        <v>237.9386565366321</v>
      </c>
      <c r="P192" s="4">
        <f t="shared" ca="1" si="21"/>
        <v>1.4257149192933801E-2</v>
      </c>
      <c r="Q192" s="4">
        <f t="shared" ca="1" si="22"/>
        <v>-3.2854917524873906E-2</v>
      </c>
      <c r="R192" s="4">
        <f t="shared" ca="1" si="23"/>
        <v>3.6156644584575642E-3</v>
      </c>
      <c r="S192" s="4" cm="1">
        <f t="array" aca="1" ref="S192" ca="1">_xlfn._xlws.SORT(SUMPRODUCT($V$2:$X$2,P192:R192))</f>
        <v>-7.7801229145321536E-3</v>
      </c>
      <c r="T192" s="4">
        <f ca="1"/>
        <v>1.5165193545531907E-2</v>
      </c>
    </row>
    <row r="193" spans="1:20" x14ac:dyDescent="0.25">
      <c r="A193" s="1">
        <v>45817</v>
      </c>
      <c r="B193" s="4">
        <f>IFERROR(BTCUSD[[#This Row],[Close]]/BTCUSD!B192-1,"")</f>
        <v>-1.72616306931902E-2</v>
      </c>
      <c r="C193" s="4">
        <f>IFERROR(XAUUSD[[#This Row],[Close]]/XAUUSD!B192-1, "")</f>
        <v>-6.8797246301676163E-3</v>
      </c>
      <c r="D193" s="4">
        <f>IFERROR(AAPL_US[[#This Row],[Close]]/AAPL_US!B192-1,"")</f>
        <v>-1.2112593173793651E-2</v>
      </c>
      <c r="E193" s="4">
        <f t="shared" si="16"/>
        <v>-1.1564157012162202E-2</v>
      </c>
      <c r="F193">
        <f t="shared" ca="1" si="17"/>
        <v>1.7173752726202158</v>
      </c>
      <c r="G193">
        <f t="shared" ca="1" si="17"/>
        <v>-0.24355679244717818</v>
      </c>
      <c r="H193">
        <f t="shared" ca="1" si="17"/>
        <v>1.14694393519737</v>
      </c>
      <c r="I193">
        <f ca="1"/>
        <v>1.7173752726202158</v>
      </c>
      <c r="J193">
        <f ca="1"/>
        <v>-0.15305266610303403</v>
      </c>
      <c r="K193">
        <f ca="1"/>
        <v>1.5696907944929488</v>
      </c>
      <c r="L193">
        <v>191</v>
      </c>
      <c r="M193">
        <f t="shared" ca="1" si="18"/>
        <v>51.798330421823664</v>
      </c>
      <c r="N193">
        <f t="shared" ca="1" si="19"/>
        <v>327.41837591389697</v>
      </c>
      <c r="O193">
        <f t="shared" ca="1" si="20"/>
        <v>247.05849700431079</v>
      </c>
      <c r="P193" s="4">
        <f t="shared" ca="1" si="21"/>
        <v>4.1850359929188362E-2</v>
      </c>
      <c r="Q193" s="4">
        <f t="shared" ca="1" si="22"/>
        <v>1.1339639239919881E-2</v>
      </c>
      <c r="R193" s="4">
        <f t="shared" ca="1" si="23"/>
        <v>3.7612243760197485E-2</v>
      </c>
      <c r="S193" s="4" cm="1">
        <f t="array" aca="1" ref="S193" ca="1">_xlfn._xlws.SORT(SUMPRODUCT($V$2:$X$2,P193:R193))</f>
        <v>2.8374636802783706E-2</v>
      </c>
      <c r="T193" s="4">
        <f ca="1"/>
        <v>1.5643984571948346E-2</v>
      </c>
    </row>
    <row r="194" spans="1:20" x14ac:dyDescent="0.25">
      <c r="A194" s="1">
        <v>45818</v>
      </c>
      <c r="B194" s="4">
        <f>IFERROR(BTCUSD[[#This Row],[Close]]/BTCUSD!B193-1,"")</f>
        <v>3.5187026696243962E-3</v>
      </c>
      <c r="C194" s="4">
        <f>IFERROR(XAUUSD[[#This Row],[Close]]/XAUUSD!B193-1, "")</f>
        <v>2.6321020851954202E-2</v>
      </c>
      <c r="D194" s="4">
        <f>IFERROR(AAPL_US[[#This Row],[Close]]/AAPL_US!B193-1,"")</f>
        <v>6.0560933234052872E-3</v>
      </c>
      <c r="E194" s="4">
        <f t="shared" si="16"/>
        <v>1.3400847138690587E-2</v>
      </c>
      <c r="F194">
        <f t="shared" ca="1" si="17"/>
        <v>0.3779655093894409</v>
      </c>
      <c r="G194">
        <f t="shared" ca="1" si="17"/>
        <v>-1.6656148040741234</v>
      </c>
      <c r="H194">
        <f t="shared" ca="1" si="17"/>
        <v>0.84340879596076468</v>
      </c>
      <c r="I194">
        <f ca="1"/>
        <v>0.3779655093894409</v>
      </c>
      <c r="J194">
        <f ca="1"/>
        <v>-1.643472980061945</v>
      </c>
      <c r="K194">
        <f ca="1"/>
        <v>0.92002145473598573</v>
      </c>
      <c r="L194">
        <v>192</v>
      </c>
      <c r="M194">
        <f t="shared" ca="1" si="18"/>
        <v>49.933223798847024</v>
      </c>
      <c r="N194">
        <f t="shared" ca="1" si="19"/>
        <v>322.1892135487829</v>
      </c>
      <c r="O194">
        <f t="shared" ca="1" si="20"/>
        <v>243.87127470655597</v>
      </c>
      <c r="P194" s="4">
        <f t="shared" ca="1" si="21"/>
        <v>-3.6671328709016605E-2</v>
      </c>
      <c r="Q194" s="4">
        <f t="shared" ca="1" si="22"/>
        <v>-1.6099797480428328E-2</v>
      </c>
      <c r="R194" s="4">
        <f t="shared" ca="1" si="23"/>
        <v>-1.2984615160152611E-2</v>
      </c>
      <c r="S194" s="4" cm="1">
        <f t="array" aca="1" ref="S194" ca="1">_xlfn._xlws.SORT(SUMPRODUCT($V$2:$X$2,P194:R194))</f>
        <v>-2.1336702152922098E-2</v>
      </c>
      <c r="T194" s="4">
        <f ca="1"/>
        <v>1.576507990850402E-2</v>
      </c>
    </row>
    <row r="195" spans="1:20" x14ac:dyDescent="0.25">
      <c r="A195" s="1">
        <v>45819</v>
      </c>
      <c r="B195" s="4">
        <f>IFERROR(BTCUSD[[#This Row],[Close]]/BTCUSD!B194-1,"")</f>
        <v>4.7926671240186014E-3</v>
      </c>
      <c r="C195" s="4">
        <f>IFERROR(XAUUSD[[#This Row],[Close]]/XAUUSD!B194-1, "")</f>
        <v>-8.330326884747552E-3</v>
      </c>
      <c r="D195" s="4">
        <f>IFERROR(AAPL_US[[#This Row],[Close]]/AAPL_US!B194-1,"")</f>
        <v>-1.9193763260472618E-2</v>
      </c>
      <c r="E195" s="4">
        <f t="shared" si="16"/>
        <v>-7.6524595948352257E-3</v>
      </c>
      <c r="F195">
        <f t="shared" ca="1" si="17"/>
        <v>-0.20508848854097839</v>
      </c>
      <c r="G195">
        <f t="shared" ca="1" si="17"/>
        <v>1.6633687280668317</v>
      </c>
      <c r="H195">
        <f t="shared" ca="1" si="17"/>
        <v>-0.34433343056828497</v>
      </c>
      <c r="I195">
        <f ca="1"/>
        <v>-0.20508848854097839</v>
      </c>
      <c r="J195">
        <f ca="1"/>
        <v>1.6503066492008478</v>
      </c>
      <c r="K195">
        <f ca="1"/>
        <v>-0.3927810802529299</v>
      </c>
      <c r="L195">
        <v>193</v>
      </c>
      <c r="M195">
        <f t="shared" ca="1" si="18"/>
        <v>49.146870463310265</v>
      </c>
      <c r="N195">
        <f t="shared" ca="1" si="19"/>
        <v>334.03103342045347</v>
      </c>
      <c r="O195">
        <f t="shared" ca="1" si="20"/>
        <v>237.51696797733234</v>
      </c>
      <c r="P195" s="4">
        <f t="shared" ca="1" si="21"/>
        <v>-1.587341740992276E-2</v>
      </c>
      <c r="Q195" s="4">
        <f t="shared" ca="1" si="22"/>
        <v>3.6094910412653024E-2</v>
      </c>
      <c r="R195" s="4">
        <f t="shared" ca="1" si="23"/>
        <v>-2.6401458367229194E-2</v>
      </c>
      <c r="S195" s="4" cm="1">
        <f t="array" aca="1" ref="S195" ca="1">_xlfn._xlws.SORT(SUMPRODUCT($V$2:$X$2,P195:R195))</f>
        <v>1.7555014319156244E-3</v>
      </c>
      <c r="T195" s="4">
        <f ca="1"/>
        <v>1.593560514023605E-2</v>
      </c>
    </row>
    <row r="196" spans="1:20" x14ac:dyDescent="0.25">
      <c r="A196" s="1">
        <v>45820</v>
      </c>
      <c r="B196" s="4">
        <f>IFERROR(BTCUSD[[#This Row],[Close]]/BTCUSD!B195-1,"")</f>
        <v>-4.4758427765397846E-3</v>
      </c>
      <c r="C196" s="4">
        <f>IFERROR(XAUUSD[[#This Row],[Close]]/XAUUSD!B195-1, "")</f>
        <v>5.7388659440278378E-3</v>
      </c>
      <c r="D196" s="4">
        <f>IFERROR(AAPL_US[[#This Row],[Close]]/AAPL_US!B195-1,"")</f>
        <v>2.1128886205854513E-3</v>
      </c>
      <c r="E196" s="4">
        <f t="shared" ref="E196:E251" si="24">SUMPRODUCT(B196:D196,$V$2:$X$2)</f>
        <v>1.5866601308248355E-3</v>
      </c>
      <c r="F196">
        <f t="shared" ref="F196:H251" ca="1" si="25">_xlfn.NORM.S.INV(RAND())</f>
        <v>1.7211492241701272</v>
      </c>
      <c r="G196">
        <f t="shared" ca="1" si="25"/>
        <v>0.54136318094178937</v>
      </c>
      <c r="H196">
        <f t="shared" ca="1" si="25"/>
        <v>0.90800310815922836</v>
      </c>
      <c r="I196">
        <f ca="1"/>
        <v>1.7211492241701272</v>
      </c>
      <c r="J196">
        <f ca="1"/>
        <v>0.63098284459179321</v>
      </c>
      <c r="K196">
        <f ca="1"/>
        <v>1.3379481865514222</v>
      </c>
      <c r="L196">
        <v>194</v>
      </c>
      <c r="M196">
        <f t="shared" ref="M196:M251" ca="1" si="26">$V$18*EXP(($V$16-(($V$17)^2/2))*L196/249+$V$17*I196)</f>
        <v>51.828441621756596</v>
      </c>
      <c r="N196">
        <f t="shared" ref="N196:N251" ca="1" si="27">$W$18*EXP(($W$16-(($W$17)^2/2))*L196/249+$W$17*J196)</f>
        <v>330.38996819471794</v>
      </c>
      <c r="O196">
        <f t="shared" ref="O196:O251" ca="1" si="28">$X$18*EXP(($X$16-(($X$17)^2/2))*L196/249+$X$17*K196)</f>
        <v>246.02074648484165</v>
      </c>
      <c r="P196" s="4">
        <f t="shared" ca="1" si="21"/>
        <v>5.3125893252765385E-2</v>
      </c>
      <c r="Q196" s="4">
        <f t="shared" ca="1" si="22"/>
        <v>-1.096022451383347E-2</v>
      </c>
      <c r="R196" s="4">
        <f t="shared" ca="1" si="23"/>
        <v>3.5176802642805115E-2</v>
      </c>
      <c r="S196" s="4" cm="1">
        <f t="array" aca="1" ref="S196" ca="1">_xlfn._xlws.SORT(SUMPRODUCT($V$2:$X$2,P196:R196))</f>
        <v>2.2106718963137761E-2</v>
      </c>
      <c r="T196" s="4">
        <f ca="1"/>
        <v>1.5973109106179467E-2</v>
      </c>
    </row>
    <row r="197" spans="1:20" x14ac:dyDescent="0.25">
      <c r="A197" s="1">
        <v>45821</v>
      </c>
      <c r="B197" s="4">
        <f>IFERROR(BTCUSD[[#This Row],[Close]]/BTCUSD!B196-1,"")</f>
        <v>-3.2043283198232131E-2</v>
      </c>
      <c r="C197" s="4">
        <f>IFERROR(XAUUSD[[#This Row],[Close]]/XAUUSD!B196-1, "")</f>
        <v>-5.8929135305741953E-3</v>
      </c>
      <c r="D197" s="4">
        <f>IFERROR(AAPL_US[[#This Row],[Close]]/AAPL_US!B196-1,"")</f>
        <v>-1.3805220883534086E-2</v>
      </c>
      <c r="E197" s="4">
        <f t="shared" si="24"/>
        <v>-1.6111716636759543E-2</v>
      </c>
      <c r="F197">
        <f t="shared" ca="1" si="25"/>
        <v>0.23482350533426569</v>
      </c>
      <c r="G197">
        <f t="shared" ca="1" si="25"/>
        <v>-1.023344525667629</v>
      </c>
      <c r="H197">
        <f t="shared" ca="1" si="25"/>
        <v>-0.34748557797929602</v>
      </c>
      <c r="I197">
        <f ca="1"/>
        <v>0.23482350533426569</v>
      </c>
      <c r="J197">
        <f ca="1"/>
        <v>-1.009604014054708</v>
      </c>
      <c r="K197">
        <f ca="1"/>
        <v>-0.26741332936396844</v>
      </c>
      <c r="L197">
        <v>195</v>
      </c>
      <c r="M197">
        <f t="shared" ca="1" si="26"/>
        <v>49.760819175294394</v>
      </c>
      <c r="N197">
        <f t="shared" ca="1" si="27"/>
        <v>324.5811535207244</v>
      </c>
      <c r="O197">
        <f t="shared" ca="1" si="28"/>
        <v>238.19632042019271</v>
      </c>
      <c r="P197" s="4">
        <f t="shared" ref="P197:P251" ca="1" si="29">LN(M197/M196)</f>
        <v>-4.0711153819469714E-2</v>
      </c>
      <c r="Q197" s="4">
        <f t="shared" ref="Q197:Q251" ca="1" si="30">LN(N197/N196)</f>
        <v>-1.7738085810410475E-2</v>
      </c>
      <c r="R197" s="4">
        <f t="shared" ref="R197:R251" ca="1" si="31">LN(O197/O196)</f>
        <v>-3.2320658317006298E-2</v>
      </c>
      <c r="S197" s="4" cm="1">
        <f t="array" aca="1" ref="S197" ca="1">_xlfn._xlws.SORT(SUMPRODUCT($V$2:$X$2,P197:R197))</f>
        <v>-2.900477796510699E-2</v>
      </c>
      <c r="T197" s="4">
        <f ca="1"/>
        <v>1.5993061847470486E-2</v>
      </c>
    </row>
    <row r="198" spans="1:20" x14ac:dyDescent="0.25">
      <c r="A198" s="1">
        <v>45824</v>
      </c>
      <c r="B198" s="4">
        <f>IFERROR(BTCUSD[[#This Row],[Close]]/BTCUSD!B197-1,"")</f>
        <v>2.6412383510957538E-2</v>
      </c>
      <c r="C198" s="4">
        <f>IFERROR(XAUUSD[[#This Row],[Close]]/XAUUSD!B197-1, "")</f>
        <v>-1.2045084436384967E-2</v>
      </c>
      <c r="D198" s="4">
        <f>IFERROR(AAPL_US[[#This Row],[Close]]/AAPL_US!B197-1,"")</f>
        <v>1.0027996945787709E-2</v>
      </c>
      <c r="E198" s="4">
        <f t="shared" si="24"/>
        <v>6.1140803624695865E-3</v>
      </c>
      <c r="F198">
        <f t="shared" ca="1" si="25"/>
        <v>-6.5427648627810447E-2</v>
      </c>
      <c r="G198">
        <f t="shared" ca="1" si="25"/>
        <v>1.4387135006765128</v>
      </c>
      <c r="H198">
        <f t="shared" ca="1" si="25"/>
        <v>-0.10085598788766277</v>
      </c>
      <c r="I198">
        <f ca="1"/>
        <v>-6.5427648627810447E-2</v>
      </c>
      <c r="J198">
        <f ca="1"/>
        <v>1.4332939614119171</v>
      </c>
      <c r="K198">
        <f ca="1"/>
        <v>-0.11981446860909389</v>
      </c>
      <c r="L198">
        <v>196</v>
      </c>
      <c r="M198">
        <f t="shared" ca="1" si="26"/>
        <v>49.359530686707167</v>
      </c>
      <c r="N198">
        <f t="shared" ca="1" si="27"/>
        <v>333.40152580448904</v>
      </c>
      <c r="O198">
        <f t="shared" ca="1" si="28"/>
        <v>238.94689344306221</v>
      </c>
      <c r="P198" s="4">
        <f t="shared" ca="1" si="29"/>
        <v>-8.0970392373445922E-3</v>
      </c>
      <c r="Q198" s="4">
        <f t="shared" ca="1" si="30"/>
        <v>2.6811954035715596E-2</v>
      </c>
      <c r="R198" s="4">
        <f t="shared" ca="1" si="31"/>
        <v>3.146114710056542E-3</v>
      </c>
      <c r="S198" s="4" cm="1">
        <f t="array" aca="1" ref="S198" ca="1">_xlfn._xlws.SORT(SUMPRODUCT($V$2:$X$2,P198:R198))</f>
        <v>9.2395042560998245E-3</v>
      </c>
      <c r="T198" s="4">
        <f ca="1"/>
        <v>1.6316300162041785E-2</v>
      </c>
    </row>
    <row r="199" spans="1:20" x14ac:dyDescent="0.25">
      <c r="A199" s="1">
        <v>45825</v>
      </c>
      <c r="B199" s="4">
        <f>IFERROR(BTCUSD[[#This Row],[Close]]/BTCUSD!B198-1,"")</f>
        <v>5.4111578765711377E-2</v>
      </c>
      <c r="C199" s="4">
        <f>IFERROR(XAUUSD[[#This Row],[Close]]/XAUUSD!B198-1, "")</f>
        <v>3.9940406377785287E-3</v>
      </c>
      <c r="D199" s="4">
        <f>IFERROR(AAPL_US[[#This Row],[Close]]/AAPL_US!B198-1,"")</f>
        <v>-1.4010684406813856E-2</v>
      </c>
      <c r="E199" s="4">
        <f t="shared" si="24"/>
        <v>1.3627884562780666E-2</v>
      </c>
      <c r="F199">
        <f t="shared" ca="1" si="25"/>
        <v>1.3742514183375452</v>
      </c>
      <c r="G199">
        <f t="shared" ca="1" si="25"/>
        <v>0.81827592262529569</v>
      </c>
      <c r="H199">
        <f t="shared" ca="1" si="25"/>
        <v>1.1391759358772746</v>
      </c>
      <c r="I199">
        <f ca="1"/>
        <v>1.3742514183375452</v>
      </c>
      <c r="J199">
        <f ca="1"/>
        <v>0.88930030568657825</v>
      </c>
      <c r="K199">
        <f ca="1"/>
        <v>1.4656664879799348</v>
      </c>
      <c r="L199">
        <v>197</v>
      </c>
      <c r="M199">
        <f t="shared" ca="1" si="26"/>
        <v>51.360921771378713</v>
      </c>
      <c r="N199">
        <f t="shared" ca="1" si="27"/>
        <v>331.48185877111013</v>
      </c>
      <c r="O199">
        <f t="shared" ca="1" si="28"/>
        <v>246.7755922096909</v>
      </c>
      <c r="P199" s="4">
        <f t="shared" ca="1" si="29"/>
        <v>3.974673489861591E-2</v>
      </c>
      <c r="Q199" s="4">
        <f t="shared" ca="1" si="30"/>
        <v>-5.774463348288887E-3</v>
      </c>
      <c r="R199" s="4">
        <f t="shared" ca="1" si="31"/>
        <v>3.2238066023580245E-2</v>
      </c>
      <c r="S199" s="4" cm="1">
        <f t="array" aca="1" ref="S199" ca="1">_xlfn._xlws.SORT(SUMPRODUCT($V$2:$X$2,P199:R199))</f>
        <v>1.9285654937343293E-2</v>
      </c>
      <c r="T199" s="4">
        <f ca="1"/>
        <v>1.6352855817009203E-2</v>
      </c>
    </row>
    <row r="200" spans="1:20" x14ac:dyDescent="0.25">
      <c r="A200" s="1">
        <v>45826</v>
      </c>
      <c r="B200" s="4">
        <f>IFERROR(BTCUSD[[#This Row],[Close]]/BTCUSD!B199-1,"")</f>
        <v>-2.6376344966205778E-4</v>
      </c>
      <c r="C200" s="4">
        <f>IFERROR(XAUUSD[[#This Row],[Close]]/XAUUSD!B199-1, "")</f>
        <v>-7.336878488963805E-4</v>
      </c>
      <c r="D200" s="4">
        <f>IFERROR(AAPL_US[[#This Row],[Close]]/AAPL_US!B199-1,"")</f>
        <v>4.8047434062565841E-3</v>
      </c>
      <c r="E200" s="4">
        <f t="shared" si="24"/>
        <v>1.0688188474198056E-3</v>
      </c>
      <c r="F200">
        <f t="shared" ca="1" si="25"/>
        <v>-0.86931431845864526</v>
      </c>
      <c r="G200">
        <f t="shared" ca="1" si="25"/>
        <v>7.0544046501477983E-2</v>
      </c>
      <c r="H200">
        <f t="shared" ca="1" si="25"/>
        <v>-1.4116800668125715</v>
      </c>
      <c r="I200">
        <f ca="1"/>
        <v>-0.86931431845864526</v>
      </c>
      <c r="J200">
        <f ca="1"/>
        <v>2.4804710875153076E-2</v>
      </c>
      <c r="K200">
        <f ca="1"/>
        <v>-1.594477431660607</v>
      </c>
      <c r="L200">
        <v>198</v>
      </c>
      <c r="M200">
        <f t="shared" ca="1" si="26"/>
        <v>48.295781949398631</v>
      </c>
      <c r="N200">
        <f t="shared" ca="1" si="27"/>
        <v>328.4228664901251</v>
      </c>
      <c r="O200">
        <f t="shared" ca="1" si="28"/>
        <v>231.99709382373106</v>
      </c>
      <c r="P200" s="4">
        <f t="shared" ca="1" si="29"/>
        <v>-6.1533379877876569E-2</v>
      </c>
      <c r="Q200" s="4">
        <f t="shared" ca="1" si="30"/>
        <v>-9.2710783075916157E-3</v>
      </c>
      <c r="R200" s="4">
        <f t="shared" ca="1" si="31"/>
        <v>-6.1754545131203542E-2</v>
      </c>
      <c r="S200" s="4" cm="1">
        <f t="array" aca="1" ref="S200" ca="1">_xlfn._xlws.SORT(SUMPRODUCT($V$2:$X$2,P200:R200))</f>
        <v>-4.0694808825760681E-2</v>
      </c>
      <c r="T200" s="4">
        <f ca="1"/>
        <v>1.6505112769378046E-2</v>
      </c>
    </row>
    <row r="201" spans="1:20" x14ac:dyDescent="0.25">
      <c r="A201" s="1">
        <v>45828</v>
      </c>
      <c r="B201" s="4">
        <f>IFERROR(BTCUSD[[#This Row],[Close]]/BTCUSD!B200-1,"")</f>
        <v>-1.2436543605232941E-2</v>
      </c>
      <c r="C201" s="4">
        <f>IFERROR(XAUUSD[[#This Row],[Close]]/XAUUSD!B200-1, "")</f>
        <v>9.5840636730886164E-3</v>
      </c>
      <c r="D201" s="4">
        <f>IFERROR(AAPL_US[[#This Row],[Close]]/AAPL_US!B200-1,"")</f>
        <v>2.248448468816755E-2</v>
      </c>
      <c r="E201" s="4">
        <f t="shared" si="24"/>
        <v>6.8480077941158292E-3</v>
      </c>
      <c r="F201">
        <f t="shared" ca="1" si="25"/>
        <v>-0.30680806286092932</v>
      </c>
      <c r="G201">
        <f t="shared" ca="1" si="25"/>
        <v>0.27993937278292269</v>
      </c>
      <c r="H201">
        <f t="shared" ca="1" si="25"/>
        <v>-0.32047086242810002</v>
      </c>
      <c r="I201">
        <f ca="1"/>
        <v>-0.30680806286092932</v>
      </c>
      <c r="J201">
        <f ca="1"/>
        <v>0.26344476917078824</v>
      </c>
      <c r="K201">
        <f ca="1"/>
        <v>-0.3925071270342968</v>
      </c>
      <c r="L201">
        <v>199</v>
      </c>
      <c r="M201">
        <f t="shared" ca="1" si="26"/>
        <v>49.05641098370608</v>
      </c>
      <c r="N201">
        <f t="shared" ca="1" si="27"/>
        <v>329.33185697008804</v>
      </c>
      <c r="O201">
        <f t="shared" ca="1" si="28"/>
        <v>237.74615556974229</v>
      </c>
      <c r="P201" s="4">
        <f t="shared" ca="1" si="29"/>
        <v>1.5626653897373791E-2</v>
      </c>
      <c r="Q201" s="4">
        <f t="shared" ca="1" si="30"/>
        <v>2.7639210368535249E-3</v>
      </c>
      <c r="R201" s="4">
        <f t="shared" ca="1" si="31"/>
        <v>2.4478686275100345E-2</v>
      </c>
      <c r="S201" s="4" cm="1">
        <f t="array" aca="1" ref="S201" ca="1">_xlfn._xlws.SORT(SUMPRODUCT($V$2:$X$2,P201:R201))</f>
        <v>1.313717046648365E-2</v>
      </c>
      <c r="T201" s="4">
        <f ca="1"/>
        <v>1.7013775613323005E-2</v>
      </c>
    </row>
    <row r="202" spans="1:20" x14ac:dyDescent="0.25">
      <c r="A202" s="1">
        <v>45831</v>
      </c>
      <c r="B202" s="4">
        <f>IFERROR(BTCUSD[[#This Row],[Close]]/BTCUSD!B201-1,"")</f>
        <v>-2.3767629961953363E-2</v>
      </c>
      <c r="C202" s="4">
        <f>IFERROR(XAUUSD[[#This Row],[Close]]/XAUUSD!B201-1, "")</f>
        <v>9.1816129296662385E-3</v>
      </c>
      <c r="D202" s="4">
        <f>IFERROR(AAPL_US[[#This Row],[Close]]/AAPL_US!B201-1,"")</f>
        <v>2.4875621890547706E-3</v>
      </c>
      <c r="E202" s="4">
        <f t="shared" si="24"/>
        <v>-2.7113751600030818E-3</v>
      </c>
      <c r="F202">
        <f t="shared" ca="1" si="25"/>
        <v>1.005289892004096</v>
      </c>
      <c r="G202">
        <f t="shared" ca="1" si="25"/>
        <v>-0.10319327201544481</v>
      </c>
      <c r="H202">
        <f t="shared" ca="1" si="25"/>
        <v>0.22227757009946572</v>
      </c>
      <c r="I202">
        <f ca="1"/>
        <v>1.005289892004096</v>
      </c>
      <c r="J202">
        <f ca="1"/>
        <v>-5.0269712241407201E-2</v>
      </c>
      <c r="K202">
        <f ca="1"/>
        <v>0.48635666617062023</v>
      </c>
      <c r="L202">
        <v>200</v>
      </c>
      <c r="M202">
        <f t="shared" ca="1" si="26"/>
        <v>50.866749093315953</v>
      </c>
      <c r="N202">
        <f t="shared" ca="1" si="27"/>
        <v>328.25927367825244</v>
      </c>
      <c r="O202">
        <f t="shared" ca="1" si="28"/>
        <v>242.05015690449525</v>
      </c>
      <c r="P202" s="4">
        <f t="shared" ca="1" si="29"/>
        <v>3.6238570124002362E-2</v>
      </c>
      <c r="Q202" s="4">
        <f t="shared" ca="1" si="30"/>
        <v>-3.262161525668798E-3</v>
      </c>
      <c r="R202" s="4">
        <f t="shared" ca="1" si="31"/>
        <v>1.7941433376141187E-2</v>
      </c>
      <c r="S202" s="4" cm="1">
        <f t="array" aca="1" ref="S202" ca="1">_xlfn._xlws.SORT(SUMPRODUCT($V$2:$X$2,P202:R202))</f>
        <v>1.4949136439775544E-2</v>
      </c>
      <c r="T202" s="4">
        <f ca="1"/>
        <v>1.7025413849361133E-2</v>
      </c>
    </row>
    <row r="203" spans="1:20" x14ac:dyDescent="0.25">
      <c r="A203" s="1">
        <v>45832</v>
      </c>
      <c r="B203" s="4">
        <f>IFERROR(BTCUSD[[#This Row],[Close]]/BTCUSD!B202-1,"")</f>
        <v>-6.8226212831812294E-3</v>
      </c>
      <c r="C203" s="4">
        <f>IFERROR(XAUUSD[[#This Row],[Close]]/XAUUSD!B202-1, "")</f>
        <v>1.377780665587669E-2</v>
      </c>
      <c r="D203" s="4">
        <f>IFERROR(AAPL_US[[#This Row],[Close]]/AAPL_US!B202-1,"")</f>
        <v>-5.9553349875930417E-3</v>
      </c>
      <c r="E203" s="4">
        <f t="shared" si="24"/>
        <v>1.6777357811183951E-3</v>
      </c>
      <c r="F203">
        <f t="shared" ca="1" si="25"/>
        <v>0.52295123505297947</v>
      </c>
      <c r="G203">
        <f t="shared" ca="1" si="25"/>
        <v>-1.1974554153021149</v>
      </c>
      <c r="H203">
        <f t="shared" ca="1" si="25"/>
        <v>-1.2226722999954931</v>
      </c>
      <c r="I203">
        <f ca="1"/>
        <v>0.52295123505297947</v>
      </c>
      <c r="J203">
        <f ca="1"/>
        <v>-1.1683470477331033</v>
      </c>
      <c r="K203">
        <f ca="1"/>
        <v>-1.0313785781889231</v>
      </c>
      <c r="L203">
        <v>201</v>
      </c>
      <c r="M203">
        <f t="shared" ca="1" si="26"/>
        <v>50.20453974555825</v>
      </c>
      <c r="N203">
        <f t="shared" ca="1" si="27"/>
        <v>324.33150554561848</v>
      </c>
      <c r="O203">
        <f t="shared" ca="1" si="28"/>
        <v>234.76786207023846</v>
      </c>
      <c r="P203" s="4">
        <f t="shared" ca="1" si="29"/>
        <v>-1.3103994838900478E-2</v>
      </c>
      <c r="Q203" s="4">
        <f t="shared" ca="1" si="30"/>
        <v>-1.2037606679922522E-2</v>
      </c>
      <c r="R203" s="4">
        <f t="shared" ca="1" si="31"/>
        <v>-3.0547759667475971E-2</v>
      </c>
      <c r="S203" s="4" cm="1">
        <f t="array" aca="1" ref="S203" ca="1">_xlfn._xlws.SORT(SUMPRODUCT($V$2:$X$2,P203:R203))</f>
        <v>-1.7910569023881946E-2</v>
      </c>
      <c r="T203" s="4">
        <f ca="1"/>
        <v>1.7271492759808466E-2</v>
      </c>
    </row>
    <row r="204" spans="1:20" x14ac:dyDescent="0.25">
      <c r="A204" s="1">
        <v>45833</v>
      </c>
      <c r="B204" s="4">
        <f>IFERROR(BTCUSD[[#This Row],[Close]]/BTCUSD!B203-1,"")</f>
        <v>3.1535041045910539E-2</v>
      </c>
      <c r="C204" s="4">
        <f>IFERROR(XAUUSD[[#This Row],[Close]]/XAUUSD!B203-1, "")</f>
        <v>-1.3777009960583175E-2</v>
      </c>
      <c r="D204" s="4">
        <f>IFERROR(AAPL_US[[#This Row],[Close]]/AAPL_US!B203-1,"")</f>
        <v>6.2905641537693846E-3</v>
      </c>
      <c r="E204" s="4">
        <f t="shared" si="24"/>
        <v>5.8368775756707063E-3</v>
      </c>
      <c r="F204">
        <f t="shared" ca="1" si="25"/>
        <v>-1.5835082152287281</v>
      </c>
      <c r="G204">
        <f t="shared" ca="1" si="25"/>
        <v>-1.3339606623631279</v>
      </c>
      <c r="H204">
        <f t="shared" ca="1" si="25"/>
        <v>0.70522863810604819</v>
      </c>
      <c r="I204">
        <f ca="1"/>
        <v>-1.5835082152287281</v>
      </c>
      <c r="J204">
        <f ca="1"/>
        <v>-1.4152604948425622</v>
      </c>
      <c r="K204">
        <f ca="1"/>
        <v>0.25510280137982655</v>
      </c>
      <c r="L204">
        <v>202</v>
      </c>
      <c r="M204">
        <f t="shared" ca="1" si="26"/>
        <v>47.386726574064994</v>
      </c>
      <c r="N204">
        <f t="shared" ca="1" si="27"/>
        <v>323.51089211861364</v>
      </c>
      <c r="O204">
        <f t="shared" ca="1" si="28"/>
        <v>240.99730760264615</v>
      </c>
      <c r="P204" s="4">
        <f t="shared" ca="1" si="29"/>
        <v>-5.7763296385032484E-2</v>
      </c>
      <c r="Q204" s="4">
        <f t="shared" ca="1" si="30"/>
        <v>-2.533374996308152E-3</v>
      </c>
      <c r="R204" s="4">
        <f t="shared" ca="1" si="31"/>
        <v>2.6188556705229793E-2</v>
      </c>
      <c r="S204" s="4" cm="1">
        <f t="array" aca="1" ref="S204" ca="1">_xlfn._xlws.SORT(SUMPRODUCT($V$2:$X$2,P204:R204))</f>
        <v>-1.0485771902464068E-2</v>
      </c>
      <c r="T204" s="4">
        <f ca="1"/>
        <v>1.7298667151515089E-2</v>
      </c>
    </row>
    <row r="205" spans="1:20" x14ac:dyDescent="0.25">
      <c r="A205" s="1">
        <v>45834</v>
      </c>
      <c r="B205" s="4">
        <f>IFERROR(BTCUSD[[#This Row],[Close]]/BTCUSD!B204-1,"")</f>
        <v>-3.6733077270257097E-2</v>
      </c>
      <c r="C205" s="4">
        <f>IFERROR(XAUUSD[[#This Row],[Close]]/XAUUSD!B204-1, "")</f>
        <v>1.0014061041463407E-3</v>
      </c>
      <c r="D205" s="4">
        <f>IFERROR(AAPL_US[[#This Row],[Close]]/AAPL_US!B204-1,"")</f>
        <v>-2.7783290335383626E-3</v>
      </c>
      <c r="E205" s="4">
        <f t="shared" si="24"/>
        <v>-1.14528594494801E-2</v>
      </c>
      <c r="F205">
        <f t="shared" ca="1" si="25"/>
        <v>0.38699388397702261</v>
      </c>
      <c r="G205">
        <f t="shared" ca="1" si="25"/>
        <v>1.2727141490933482</v>
      </c>
      <c r="H205">
        <f t="shared" ca="1" si="25"/>
        <v>8.1646940544788882E-2</v>
      </c>
      <c r="I205">
        <f ca="1"/>
        <v>0.38699388397702261</v>
      </c>
      <c r="J205">
        <f ca="1"/>
        <v>1.2912772761806666</v>
      </c>
      <c r="K205">
        <f ca="1"/>
        <v>0.17887499435808912</v>
      </c>
      <c r="L205">
        <v>203</v>
      </c>
      <c r="M205">
        <f t="shared" ca="1" si="26"/>
        <v>50.033121379693604</v>
      </c>
      <c r="N205">
        <f t="shared" ca="1" si="27"/>
        <v>333.25934372481311</v>
      </c>
      <c r="O205">
        <f t="shared" ca="1" si="28"/>
        <v>240.66436898552413</v>
      </c>
      <c r="P205" s="4">
        <f t="shared" ca="1" si="29"/>
        <v>5.4343054311436018E-2</v>
      </c>
      <c r="Q205" s="4">
        <f t="shared" ca="1" si="30"/>
        <v>2.9688213866278398E-2</v>
      </c>
      <c r="R205" s="4">
        <f t="shared" ca="1" si="31"/>
        <v>-1.3824586274173236E-3</v>
      </c>
      <c r="S205" s="4" cm="1">
        <f t="array" aca="1" ref="S205" ca="1">_xlfn._xlws.SORT(SUMPRODUCT($V$2:$X$2,P205:R205))</f>
        <v>2.7763464251716968E-2</v>
      </c>
      <c r="T205" s="4">
        <f ca="1"/>
        <v>1.773703447227221E-2</v>
      </c>
    </row>
    <row r="206" spans="1:20" x14ac:dyDescent="0.25">
      <c r="A206" s="1">
        <v>45835</v>
      </c>
      <c r="B206" s="4">
        <f>IFERROR(BTCUSD[[#This Row],[Close]]/BTCUSD!B205-1,"")</f>
        <v>5.0392526224194434E-3</v>
      </c>
      <c r="C206" s="4">
        <f>IFERROR(XAUUSD[[#This Row],[Close]]/XAUUSD!B205-1, "")</f>
        <v>-5.6719087064684981E-3</v>
      </c>
      <c r="D206" s="4">
        <f>IFERROR(AAPL_US[[#This Row],[Close]]/AAPL_US!B205-1,"")</f>
        <v>3.9800995024874553E-4</v>
      </c>
      <c r="E206" s="4">
        <f t="shared" si="24"/>
        <v>-6.3758471078694261E-4</v>
      </c>
      <c r="F206">
        <f t="shared" ca="1" si="25"/>
        <v>0.36222276706231021</v>
      </c>
      <c r="G206">
        <f t="shared" ca="1" si="25"/>
        <v>0.57440946638320256</v>
      </c>
      <c r="H206">
        <f t="shared" ca="1" si="25"/>
        <v>-0.90927381817016539</v>
      </c>
      <c r="I206">
        <f ca="1"/>
        <v>0.36222276706231021</v>
      </c>
      <c r="J206">
        <f ca="1"/>
        <v>0.59263516670549887</v>
      </c>
      <c r="K206">
        <f ca="1"/>
        <v>-0.77934253577421519</v>
      </c>
      <c r="L206">
        <v>204</v>
      </c>
      <c r="M206">
        <f t="shared" ca="1" si="26"/>
        <v>50.007009899190386</v>
      </c>
      <c r="N206">
        <f t="shared" ca="1" si="27"/>
        <v>330.78193393398607</v>
      </c>
      <c r="O206">
        <f t="shared" ca="1" si="28"/>
        <v>236.08124074121716</v>
      </c>
      <c r="P206" s="4">
        <f t="shared" ca="1" si="29"/>
        <v>-5.2202012856993106E-4</v>
      </c>
      <c r="Q206" s="4">
        <f t="shared" ca="1" si="30"/>
        <v>-7.4616484503715955E-3</v>
      </c>
      <c r="R206" s="4">
        <f t="shared" ca="1" si="31"/>
        <v>-1.9227316810226394E-2</v>
      </c>
      <c r="S206" s="4" cm="1">
        <f t="array" aca="1" ref="S206" ca="1">_xlfn._xlws.SORT(SUMPRODUCT($V$2:$X$2,P206:R206))</f>
        <v>-8.9094604617875363E-3</v>
      </c>
      <c r="T206" s="4">
        <f ca="1"/>
        <v>1.7842527629288278E-2</v>
      </c>
    </row>
    <row r="207" spans="1:20" x14ac:dyDescent="0.25">
      <c r="A207" s="1">
        <v>45838</v>
      </c>
      <c r="B207" s="4">
        <f>IFERROR(BTCUSD[[#This Row],[Close]]/BTCUSD!B206-1,"")</f>
        <v>-6.7645995471238285E-3</v>
      </c>
      <c r="C207" s="4">
        <f>IFERROR(XAUUSD[[#This Row],[Close]]/XAUUSD!B206-1, "")</f>
        <v>3.6059725589954184E-4</v>
      </c>
      <c r="D207" s="4">
        <f>IFERROR(AAPL_US[[#This Row],[Close]]/AAPL_US!B206-1,"")</f>
        <v>2.0340163119156429E-2</v>
      </c>
      <c r="E207" s="4">
        <f t="shared" si="24"/>
        <v>4.2169079739695966E-3</v>
      </c>
      <c r="F207">
        <f t="shared" ca="1" si="25"/>
        <v>-0.5852893660756614</v>
      </c>
      <c r="G207">
        <f t="shared" ca="1" si="25"/>
        <v>0.11948305106229752</v>
      </c>
      <c r="H207">
        <f t="shared" ca="1" si="25"/>
        <v>0.56916224679696503</v>
      </c>
      <c r="I207">
        <f ca="1"/>
        <v>-0.5852893660756614</v>
      </c>
      <c r="J207">
        <f ca="1"/>
        <v>8.8588517571441705E-2</v>
      </c>
      <c r="K207">
        <f ca="1"/>
        <v>0.38914254869791709</v>
      </c>
      <c r="L207">
        <v>205</v>
      </c>
      <c r="M207">
        <f t="shared" ca="1" si="26"/>
        <v>48.728695162746121</v>
      </c>
      <c r="N207">
        <f t="shared" ca="1" si="27"/>
        <v>329.02071070841356</v>
      </c>
      <c r="O207">
        <f t="shared" ca="1" si="28"/>
        <v>241.76766009574706</v>
      </c>
      <c r="P207" s="4">
        <f t="shared" ca="1" si="29"/>
        <v>-2.5895113966000156E-2</v>
      </c>
      <c r="Q207" s="4">
        <f t="shared" ca="1" si="30"/>
        <v>-5.3386491337955068E-3</v>
      </c>
      <c r="R207" s="4">
        <f t="shared" ca="1" si="31"/>
        <v>2.3801196516190493E-2</v>
      </c>
      <c r="S207" s="4" cm="1">
        <f t="array" aca="1" ref="S207" ca="1">_xlfn._xlws.SORT(SUMPRODUCT($V$2:$X$2,P207:R207))</f>
        <v>-2.7636348884611008E-3</v>
      </c>
      <c r="T207" s="4">
        <f ca="1"/>
        <v>1.8550898196004622E-2</v>
      </c>
    </row>
    <row r="208" spans="1:20" x14ac:dyDescent="0.25">
      <c r="A208" s="1">
        <v>45839</v>
      </c>
      <c r="B208" s="4">
        <f>IFERROR(BTCUSD[[#This Row],[Close]]/BTCUSD!B207-1,"")</f>
        <v>-9.1766847071219626E-3</v>
      </c>
      <c r="C208" s="4">
        <f>IFERROR(XAUUSD[[#This Row],[Close]]/XAUUSD!B207-1, "")</f>
        <v>-1.5308733543482056E-3</v>
      </c>
      <c r="D208" s="4">
        <f>IFERROR(AAPL_US[[#This Row],[Close]]/AAPL_US!B207-1,"")</f>
        <v>1.2916118340888127E-2</v>
      </c>
      <c r="E208" s="4">
        <f t="shared" si="24"/>
        <v>5.0948074839056749E-4</v>
      </c>
      <c r="F208">
        <f t="shared" ca="1" si="25"/>
        <v>-2.2768647615641635</v>
      </c>
      <c r="G208">
        <f t="shared" ca="1" si="25"/>
        <v>0.91847792099310999</v>
      </c>
      <c r="H208">
        <f t="shared" ca="1" si="25"/>
        <v>-2.3693519957891636</v>
      </c>
      <c r="I208">
        <f ca="1"/>
        <v>-2.2768647615641635</v>
      </c>
      <c r="J208">
        <f ca="1"/>
        <v>0.79766775154872394</v>
      </c>
      <c r="K208">
        <f ca="1"/>
        <v>-2.9002330355569654</v>
      </c>
      <c r="L208">
        <v>206</v>
      </c>
      <c r="M208">
        <f t="shared" ca="1" si="26"/>
        <v>46.521430051730839</v>
      </c>
      <c r="N208">
        <f t="shared" ca="1" si="27"/>
        <v>331.62904897571718</v>
      </c>
      <c r="O208">
        <f t="shared" ca="1" si="28"/>
        <v>226.23735865240963</v>
      </c>
      <c r="P208" s="4">
        <f t="shared" ca="1" si="29"/>
        <v>-4.635501186224418E-2</v>
      </c>
      <c r="Q208" s="4">
        <f t="shared" ca="1" si="30"/>
        <v>7.8963226186380998E-3</v>
      </c>
      <c r="R208" s="4">
        <f t="shared" ca="1" si="31"/>
        <v>-6.6392475073998786E-2</v>
      </c>
      <c r="S208" s="4" cm="1">
        <f t="array" aca="1" ref="S208" ca="1">_xlfn._xlws.SORT(SUMPRODUCT($V$2:$X$2,P208:R208))</f>
        <v>-3.0665717033417653E-2</v>
      </c>
      <c r="T208" s="4">
        <f ca="1"/>
        <v>1.8731978954729115E-2</v>
      </c>
    </row>
    <row r="209" spans="1:20" x14ac:dyDescent="0.25">
      <c r="A209" s="1">
        <v>45840</v>
      </c>
      <c r="B209" s="4">
        <f>IFERROR(BTCUSD[[#This Row],[Close]]/BTCUSD!B208-1,"")</f>
        <v>3.3933698773165322E-3</v>
      </c>
      <c r="C209" s="4">
        <f>IFERROR(XAUUSD[[#This Row],[Close]]/XAUUSD!B208-1, "")</f>
        <v>9.7757664988340487E-4</v>
      </c>
      <c r="D209" s="4">
        <f>IFERROR(AAPL_US[[#This Row],[Close]]/AAPL_US!B208-1,"")</f>
        <v>2.2230776633625382E-2</v>
      </c>
      <c r="E209" s="4">
        <f t="shared" si="24"/>
        <v>8.0782746132359359E-3</v>
      </c>
      <c r="F209">
        <f t="shared" ca="1" si="25"/>
        <v>-1.2786207868207433</v>
      </c>
      <c r="G209">
        <f t="shared" ca="1" si="25"/>
        <v>-0.6854027384234298</v>
      </c>
      <c r="H209">
        <f t="shared" ca="1" si="25"/>
        <v>0.32699120035264323</v>
      </c>
      <c r="I209">
        <f ca="1"/>
        <v>-1.2786207868207433</v>
      </c>
      <c r="J209">
        <f ca="1"/>
        <v>-0.75158944602045508</v>
      </c>
      <c r="K209">
        <f ca="1"/>
        <v>-2.8788270182844855E-2</v>
      </c>
      <c r="L209">
        <v>207</v>
      </c>
      <c r="M209">
        <f t="shared" ca="1" si="26"/>
        <v>47.823704677430001</v>
      </c>
      <c r="N209">
        <f t="shared" ca="1" si="27"/>
        <v>326.12323298809065</v>
      </c>
      <c r="O209">
        <f t="shared" ca="1" si="28"/>
        <v>239.80858390717646</v>
      </c>
      <c r="P209" s="4">
        <f t="shared" ca="1" si="29"/>
        <v>2.7608362569698241E-2</v>
      </c>
      <c r="Q209" s="4">
        <f t="shared" ca="1" si="30"/>
        <v>-1.6741696646395909E-2</v>
      </c>
      <c r="R209" s="4">
        <f t="shared" ca="1" si="31"/>
        <v>5.8256330403196256E-2</v>
      </c>
      <c r="S209" s="4" cm="1">
        <f t="array" aca="1" ref="S209" ca="1">_xlfn._xlws.SORT(SUMPRODUCT($V$2:$X$2,P209:R209))</f>
        <v>1.9062729233309983E-2</v>
      </c>
      <c r="T209" s="4">
        <f ca="1"/>
        <v>1.8893484155895035E-2</v>
      </c>
    </row>
    <row r="210" spans="1:20" x14ac:dyDescent="0.25">
      <c r="A210" s="1">
        <v>45841</v>
      </c>
      <c r="B210" s="4">
        <f>IFERROR(BTCUSD[[#This Row],[Close]]/BTCUSD!B209-1,"")</f>
        <v>2.2324353489806104E-2</v>
      </c>
      <c r="C210" s="4">
        <f>IFERROR(XAUUSD[[#This Row],[Close]]/XAUUSD!B209-1, "")</f>
        <v>-1.3274933914754983E-2</v>
      </c>
      <c r="D210" s="4">
        <f>IFERROR(AAPL_US[[#This Row],[Close]]/AAPL_US!B209-1,"")</f>
        <v>5.2250047072115446E-3</v>
      </c>
      <c r="E210" s="4">
        <f t="shared" si="24"/>
        <v>2.9548338932033004E-3</v>
      </c>
      <c r="F210">
        <f t="shared" ca="1" si="25"/>
        <v>2.2825750100738555</v>
      </c>
      <c r="G210">
        <f t="shared" ca="1" si="25"/>
        <v>-0.33753005153630966</v>
      </c>
      <c r="H210">
        <f t="shared" ca="1" si="25"/>
        <v>1.7107485735071051</v>
      </c>
      <c r="I210">
        <f ca="1"/>
        <v>2.2825750100738555</v>
      </c>
      <c r="J210">
        <f ca="1"/>
        <v>-0.21722135197322803</v>
      </c>
      <c r="K210">
        <f ca="1"/>
        <v>2.2657203717825238</v>
      </c>
      <c r="L210">
        <v>208</v>
      </c>
      <c r="M210">
        <f t="shared" ca="1" si="26"/>
        <v>52.752154957563654</v>
      </c>
      <c r="N210">
        <f t="shared" ca="1" si="27"/>
        <v>328.08265798208009</v>
      </c>
      <c r="O210">
        <f t="shared" ca="1" si="28"/>
        <v>251.24398219481023</v>
      </c>
      <c r="P210" s="4">
        <f t="shared" ca="1" si="29"/>
        <v>9.8083193471243835E-2</v>
      </c>
      <c r="Q210" s="4">
        <f t="shared" ca="1" si="30"/>
        <v>5.9902574410659014E-3</v>
      </c>
      <c r="R210" s="4">
        <f t="shared" ca="1" si="31"/>
        <v>4.6583469560260833E-2</v>
      </c>
      <c r="S210" s="4" cm="1">
        <f t="array" aca="1" ref="S210" ca="1">_xlfn._xlws.SORT(SUMPRODUCT($V$2:$X$2,P210:R210))</f>
        <v>4.5796101885877759E-2</v>
      </c>
      <c r="T210" s="4">
        <f ca="1"/>
        <v>1.9044128031231334E-2</v>
      </c>
    </row>
    <row r="211" spans="1:20" x14ac:dyDescent="0.25">
      <c r="A211" s="1">
        <v>45845</v>
      </c>
      <c r="B211" s="4">
        <f>IFERROR(BTCUSD[[#This Row],[Close]]/BTCUSD!B210-1,"")</f>
        <v>1.4815512935300035E-2</v>
      </c>
      <c r="C211" s="4">
        <f>IFERROR(XAUUSD[[#This Row],[Close]]/XAUUSD!B210-1, "")</f>
        <v>2.4849317170247964E-3</v>
      </c>
      <c r="D211" s="4">
        <f>IFERROR(AAPL_US[[#This Row],[Close]]/AAPL_US!B210-1,"")</f>
        <v>-1.6857878716928232E-2</v>
      </c>
      <c r="E211" s="4">
        <f t="shared" si="24"/>
        <v>3.8126295232145981E-4</v>
      </c>
      <c r="F211">
        <f t="shared" ca="1" si="25"/>
        <v>0.64396966954222656</v>
      </c>
      <c r="G211">
        <f t="shared" ca="1" si="25"/>
        <v>0.31312768401115226</v>
      </c>
      <c r="H211">
        <f t="shared" ca="1" si="25"/>
        <v>-0.51504842617508373</v>
      </c>
      <c r="I211">
        <f ca="1"/>
        <v>0.64396966954222656</v>
      </c>
      <c r="J211">
        <f ca="1"/>
        <v>0.3465064558614378</v>
      </c>
      <c r="K211">
        <f ca="1"/>
        <v>-0.32267873249573131</v>
      </c>
      <c r="L211">
        <v>209</v>
      </c>
      <c r="M211">
        <f t="shared" ca="1" si="26"/>
        <v>50.436047990703848</v>
      </c>
      <c r="N211">
        <f t="shared" ca="1" si="27"/>
        <v>330.15959177297805</v>
      </c>
      <c r="O211">
        <f t="shared" ca="1" si="28"/>
        <v>238.46309014788417</v>
      </c>
      <c r="P211" s="4">
        <f t="shared" ca="1" si="29"/>
        <v>-4.4898466470455353E-2</v>
      </c>
      <c r="Q211" s="4">
        <f t="shared" ca="1" si="30"/>
        <v>6.3105663125904944E-3</v>
      </c>
      <c r="R211" s="4">
        <f t="shared" ca="1" si="31"/>
        <v>-5.2209967560700427E-2</v>
      </c>
      <c r="S211" s="4" cm="1">
        <f t="array" aca="1" ref="S211" ca="1">_xlfn._xlws.SORT(SUMPRODUCT($V$2:$X$2,P211:R211))</f>
        <v>-2.6608303684310532E-2</v>
      </c>
      <c r="T211" s="4">
        <f ca="1"/>
        <v>1.9062729233309983E-2</v>
      </c>
    </row>
    <row r="212" spans="1:20" x14ac:dyDescent="0.25">
      <c r="A212" s="1">
        <v>45846</v>
      </c>
      <c r="B212" s="4">
        <f>IFERROR(BTCUSD[[#This Row],[Close]]/BTCUSD!B211-1,"")</f>
        <v>-5.3028966260204591E-3</v>
      </c>
      <c r="C212" s="4">
        <f>IFERROR(XAUUSD[[#This Row],[Close]]/XAUUSD!B211-1, "")</f>
        <v>-1.3174103733312181E-3</v>
      </c>
      <c r="D212" s="4">
        <f>IFERROR(AAPL_US[[#This Row],[Close]]/AAPL_US!B211-1,"")</f>
        <v>2.8578232912601642E-4</v>
      </c>
      <c r="E212" s="4">
        <f t="shared" si="24"/>
        <v>-2.03209843840082E-3</v>
      </c>
      <c r="F212">
        <f t="shared" ca="1" si="25"/>
        <v>-3.2587913852532166E-2</v>
      </c>
      <c r="G212">
        <f t="shared" ca="1" si="25"/>
        <v>1.795257627682544</v>
      </c>
      <c r="H212">
        <f t="shared" ca="1" si="25"/>
        <v>1.3537952856736211</v>
      </c>
      <c r="I212">
        <f ca="1"/>
        <v>-3.2587913852532166E-2</v>
      </c>
      <c r="J212">
        <f ca="1"/>
        <v>1.7910705222858796</v>
      </c>
      <c r="K212">
        <f ca="1"/>
        <v>1.2882074152348528</v>
      </c>
      <c r="L212">
        <v>210</v>
      </c>
      <c r="M212">
        <f t="shared" ca="1" si="26"/>
        <v>49.514305249916745</v>
      </c>
      <c r="N212">
        <f t="shared" ca="1" si="27"/>
        <v>335.45790218504231</v>
      </c>
      <c r="O212">
        <f t="shared" ca="1" si="28"/>
        <v>246.40255887439457</v>
      </c>
      <c r="P212" s="4">
        <f t="shared" ca="1" si="29"/>
        <v>-1.8444534555915826E-2</v>
      </c>
      <c r="Q212" s="4">
        <f t="shared" ca="1" si="30"/>
        <v>1.5920321708341498E-2</v>
      </c>
      <c r="R212" s="4">
        <f t="shared" ca="1" si="31"/>
        <v>3.2752076585324065E-2</v>
      </c>
      <c r="S212" s="4" cm="1">
        <f t="array" aca="1" ref="S212" ca="1">_xlfn._xlws.SORT(SUMPRODUCT($V$2:$X$2,P212:R212))</f>
        <v>1.0660391292159069E-2</v>
      </c>
      <c r="T212" s="4">
        <f ca="1"/>
        <v>1.9132056469675144E-2</v>
      </c>
    </row>
    <row r="213" spans="1:20" x14ac:dyDescent="0.25">
      <c r="A213" s="1">
        <v>45847</v>
      </c>
      <c r="B213" s="4">
        <f>IFERROR(BTCUSD[[#This Row],[Close]]/BTCUSD!B212-1,"")</f>
        <v>-2.0820495583814269E-3</v>
      </c>
      <c r="C213" s="4">
        <f>IFERROR(XAUUSD[[#This Row],[Close]]/XAUUSD!B212-1, "")</f>
        <v>-1.7058780223594083E-2</v>
      </c>
      <c r="D213" s="4">
        <f>IFERROR(AAPL_US[[#This Row],[Close]]/AAPL_US!B212-1,"")</f>
        <v>5.3806961573257261E-3</v>
      </c>
      <c r="E213" s="4">
        <f t="shared" si="24"/>
        <v>-5.8339181097543441E-3</v>
      </c>
      <c r="F213">
        <f t="shared" ca="1" si="25"/>
        <v>1.6742499008527862</v>
      </c>
      <c r="G213">
        <f t="shared" ca="1" si="25"/>
        <v>-0.67368291505243139</v>
      </c>
      <c r="H213">
        <f t="shared" ca="1" si="25"/>
        <v>0.38150909824730161</v>
      </c>
      <c r="I213">
        <f ca="1"/>
        <v>1.6742499008527862</v>
      </c>
      <c r="J213">
        <f ca="1"/>
        <v>-0.5848497657661248</v>
      </c>
      <c r="K213">
        <f ca="1"/>
        <v>0.82264487459695657</v>
      </c>
      <c r="L213">
        <v>211</v>
      </c>
      <c r="M213">
        <f t="shared" ca="1" si="26"/>
        <v>51.901856586988657</v>
      </c>
      <c r="N213">
        <f t="shared" ca="1" si="27"/>
        <v>326.92671661752684</v>
      </c>
      <c r="O213">
        <f t="shared" ca="1" si="28"/>
        <v>244.13148241909437</v>
      </c>
      <c r="P213" s="4">
        <f t="shared" ca="1" si="29"/>
        <v>4.7092939149556458E-2</v>
      </c>
      <c r="Q213" s="4">
        <f t="shared" ca="1" si="30"/>
        <v>-2.5760433121838188E-2</v>
      </c>
      <c r="R213" s="4">
        <f t="shared" ca="1" si="31"/>
        <v>-9.2596741152796893E-3</v>
      </c>
      <c r="S213" s="4" cm="1">
        <f t="array" aca="1" ref="S213" ca="1">_xlfn._xlws.SORT(SUMPRODUCT($V$2:$X$2,P213:R213))</f>
        <v>1.0458062615477555E-3</v>
      </c>
      <c r="T213" s="4">
        <f ca="1"/>
        <v>1.9285654937343293E-2</v>
      </c>
    </row>
    <row r="214" spans="1:20" x14ac:dyDescent="0.25">
      <c r="A214" s="1">
        <v>45848</v>
      </c>
      <c r="B214" s="4">
        <f>IFERROR(BTCUSD[[#This Row],[Close]]/BTCUSD!B213-1,"")</f>
        <v>2.7132471955315651E-3</v>
      </c>
      <c r="C214" s="4">
        <f>IFERROR(XAUUSD[[#This Row],[Close]]/XAUUSD!B213-1, "")</f>
        <v>9.7565523893083927E-3</v>
      </c>
      <c r="D214" s="4">
        <f>IFERROR(AAPL_US[[#This Row],[Close]]/AAPL_US!B213-1,"")</f>
        <v>6.0149663730226788E-3</v>
      </c>
      <c r="E214" s="4">
        <f t="shared" si="24"/>
        <v>6.5210850262896304E-3</v>
      </c>
      <c r="F214">
        <f t="shared" ca="1" si="25"/>
        <v>0.42036250771026767</v>
      </c>
      <c r="G214">
        <f t="shared" ca="1" si="25"/>
        <v>-0.79404463194367481</v>
      </c>
      <c r="H214">
        <f t="shared" ca="1" si="25"/>
        <v>1.1029632664351747</v>
      </c>
      <c r="I214">
        <f ca="1"/>
        <v>0.42036250771026767</v>
      </c>
      <c r="J214">
        <f ca="1"/>
        <v>-0.77087893892067993</v>
      </c>
      <c r="K214">
        <f ca="1"/>
        <v>1.1783241996016822</v>
      </c>
      <c r="L214">
        <v>212</v>
      </c>
      <c r="M214">
        <f t="shared" ca="1" si="26"/>
        <v>50.150821076740151</v>
      </c>
      <c r="N214">
        <f t="shared" ca="1" si="27"/>
        <v>326.31621581161994</v>
      </c>
      <c r="O214">
        <f t="shared" ca="1" si="28"/>
        <v>245.93396021887276</v>
      </c>
      <c r="P214" s="4">
        <f t="shared" ca="1" si="29"/>
        <v>-3.4319675229549387E-2</v>
      </c>
      <c r="Q214" s="4">
        <f t="shared" ca="1" si="30"/>
        <v>-1.8691391926061866E-3</v>
      </c>
      <c r="R214" s="4">
        <f t="shared" ca="1" si="31"/>
        <v>7.3561029648587335E-3</v>
      </c>
      <c r="S214" s="4" cm="1">
        <f t="array" aca="1" ref="S214" ca="1">_xlfn._xlws.SORT(SUMPRODUCT($V$2:$X$2,P214:R214))</f>
        <v>-8.8367273564496692E-3</v>
      </c>
      <c r="T214" s="4">
        <f ca="1"/>
        <v>1.9384604342478743E-2</v>
      </c>
    </row>
    <row r="215" spans="1:20" x14ac:dyDescent="0.25">
      <c r="A215" s="1">
        <v>45849</v>
      </c>
      <c r="B215" s="4">
        <f>IFERROR(BTCUSD[[#This Row],[Close]]/BTCUSD!B214-1,"")</f>
        <v>-1.273641682140092E-2</v>
      </c>
      <c r="C215" s="4">
        <f>IFERROR(XAUUSD[[#This Row],[Close]]/XAUUSD!B214-1, "")</f>
        <v>1.0740073568368702E-2</v>
      </c>
      <c r="D215" s="4">
        <f>IFERROR(AAPL_US[[#This Row],[Close]]/AAPL_US!B214-1,"")</f>
        <v>-5.8848453462643224E-3</v>
      </c>
      <c r="E215" s="4">
        <f t="shared" si="24"/>
        <v>-1.2903492229520913E-3</v>
      </c>
      <c r="F215">
        <f t="shared" ca="1" si="25"/>
        <v>-1.5646746636347586</v>
      </c>
      <c r="G215">
        <f t="shared" ca="1" si="25"/>
        <v>-2.3147300498241923</v>
      </c>
      <c r="H215">
        <f t="shared" ca="1" si="25"/>
        <v>1.6848292648402341</v>
      </c>
      <c r="I215">
        <f ca="1"/>
        <v>-1.5646746636347586</v>
      </c>
      <c r="J215">
        <f ca="1"/>
        <v>-2.3936883195920302</v>
      </c>
      <c r="K215">
        <f ca="1"/>
        <v>1.2066721224226928</v>
      </c>
      <c r="L215">
        <v>213</v>
      </c>
      <c r="M215">
        <f t="shared" ca="1" si="26"/>
        <v>47.49433317830939</v>
      </c>
      <c r="N215">
        <f t="shared" ca="1" si="27"/>
        <v>320.641206573418</v>
      </c>
      <c r="O215">
        <f t="shared" ca="1" si="28"/>
        <v>246.11438694869179</v>
      </c>
      <c r="P215" s="4">
        <f t="shared" ca="1" si="29"/>
        <v>-5.4424484277139952E-2</v>
      </c>
      <c r="Q215" s="4">
        <f t="shared" ca="1" si="30"/>
        <v>-1.7544136920104782E-2</v>
      </c>
      <c r="R215" s="4">
        <f t="shared" ca="1" si="31"/>
        <v>7.3336995823376641E-4</v>
      </c>
      <c r="S215" s="4" cm="1">
        <f t="array" aca="1" ref="S215" ca="1">_xlfn._xlws.SORT(SUMPRODUCT($V$2:$X$2,P215:R215))</f>
        <v>-2.3124989063713769E-2</v>
      </c>
      <c r="T215" s="4">
        <f ca="1"/>
        <v>1.9617890614309828E-2</v>
      </c>
    </row>
    <row r="216" spans="1:20" x14ac:dyDescent="0.25">
      <c r="A216" s="1">
        <v>45852</v>
      </c>
      <c r="B216" s="4">
        <f>IFERROR(BTCUSD[[#This Row],[Close]]/BTCUSD!B215-1,"")</f>
        <v>3.4855587479207584E-2</v>
      </c>
      <c r="C216" s="4">
        <f>IFERROR(XAUUSD[[#This Row],[Close]]/XAUUSD!B215-1, "")</f>
        <v>5.7360660770848781E-3</v>
      </c>
      <c r="D216" s="4">
        <f>IFERROR(AAPL_US[[#This Row],[Close]]/AAPL_US!B215-1,"")</f>
        <v>-1.2028793332070409E-2</v>
      </c>
      <c r="E216" s="4">
        <f t="shared" si="24"/>
        <v>9.142464674975103E-3</v>
      </c>
      <c r="F216">
        <f t="shared" ca="1" si="25"/>
        <v>-2.689097516668578</v>
      </c>
      <c r="G216">
        <f t="shared" ca="1" si="25"/>
        <v>-0.28220299733968246</v>
      </c>
      <c r="H216">
        <f t="shared" ca="1" si="25"/>
        <v>-0.73137764957969464</v>
      </c>
      <c r="I216">
        <f ca="1"/>
        <v>-2.689097516668578</v>
      </c>
      <c r="J216">
        <f ca="1"/>
        <v>-0.4230007752491014</v>
      </c>
      <c r="K216">
        <f ca="1"/>
        <v>-1.430724569254433</v>
      </c>
      <c r="L216">
        <v>214</v>
      </c>
      <c r="M216">
        <f t="shared" ca="1" si="26"/>
        <v>46.055660761686731</v>
      </c>
      <c r="N216">
        <f t="shared" ca="1" si="27"/>
        <v>327.66213126104941</v>
      </c>
      <c r="O216">
        <f t="shared" ca="1" si="28"/>
        <v>233.36298203001317</v>
      </c>
      <c r="P216" s="4">
        <f t="shared" ca="1" si="29"/>
        <v>-3.0759720846852825E-2</v>
      </c>
      <c r="Q216" s="4">
        <f t="shared" ca="1" si="30"/>
        <v>2.1660228395259155E-2</v>
      </c>
      <c r="R216" s="4">
        <f t="shared" ca="1" si="31"/>
        <v>-5.3201311309410929E-2</v>
      </c>
      <c r="S216" s="4" cm="1">
        <f t="array" aca="1" ref="S216" ca="1">_xlfn._xlws.SORT(SUMPRODUCT($V$2:$X$2,P216:R216))</f>
        <v>-1.6524218288775462E-2</v>
      </c>
      <c r="T216" s="4">
        <f ca="1"/>
        <v>1.9914000696882525E-2</v>
      </c>
    </row>
    <row r="217" spans="1:20" x14ac:dyDescent="0.25">
      <c r="A217" s="1">
        <v>45853</v>
      </c>
      <c r="B217" s="4">
        <f>IFERROR(BTCUSD[[#This Row],[Close]]/BTCUSD!B216-1,"")</f>
        <v>3.360853364506422E-3</v>
      </c>
      <c r="C217" s="4">
        <f>IFERROR(XAUUSD[[#This Row],[Close]]/XAUUSD!B216-1, "")</f>
        <v>-9.4023394164116647E-3</v>
      </c>
      <c r="D217" s="4">
        <f>IFERROR(AAPL_US[[#This Row],[Close]]/AAPL_US!B216-1,"")</f>
        <v>2.3487680951010947E-3</v>
      </c>
      <c r="E217" s="4">
        <f t="shared" si="24"/>
        <v>-2.0480493286824113E-3</v>
      </c>
      <c r="F217">
        <f t="shared" ca="1" si="25"/>
        <v>0.19442237991006592</v>
      </c>
      <c r="G217">
        <f t="shared" ca="1" si="25"/>
        <v>-1.4958642237141266</v>
      </c>
      <c r="H217">
        <f t="shared" ca="1" si="25"/>
        <v>-1.5931750033564178</v>
      </c>
      <c r="I217">
        <f ca="1"/>
        <v>0.19442237991006592</v>
      </c>
      <c r="J217">
        <f ca="1"/>
        <v>-1.4835931849722952</v>
      </c>
      <c r="K217">
        <f ca="1"/>
        <v>-1.4759110081105404</v>
      </c>
      <c r="L217">
        <v>215</v>
      </c>
      <c r="M217">
        <f t="shared" ca="1" si="26"/>
        <v>49.864008265447104</v>
      </c>
      <c r="N217">
        <f t="shared" ca="1" si="27"/>
        <v>323.94460622838676</v>
      </c>
      <c r="O217">
        <f t="shared" ca="1" si="28"/>
        <v>233.18699609581435</v>
      </c>
      <c r="P217" s="4">
        <f t="shared" ca="1" si="29"/>
        <v>7.9448783698868902E-2</v>
      </c>
      <c r="Q217" s="4">
        <f t="shared" ca="1" si="30"/>
        <v>-1.1410457115867648E-2</v>
      </c>
      <c r="R217" s="4">
        <f t="shared" ca="1" si="31"/>
        <v>-7.5441410694092477E-4</v>
      </c>
      <c r="S217" s="4" cm="1">
        <f t="array" aca="1" ref="S217" ca="1">_xlfn._xlws.SORT(SUMPRODUCT($V$2:$X$2,P217:R217))</f>
        <v>1.9044128031231334E-2</v>
      </c>
      <c r="T217" s="4">
        <f ca="1"/>
        <v>2.0283971745210145E-2</v>
      </c>
    </row>
    <row r="218" spans="1:20" x14ac:dyDescent="0.25">
      <c r="A218" s="1">
        <v>45854</v>
      </c>
      <c r="B218" s="4">
        <f>IFERROR(BTCUSD[[#This Row],[Close]]/BTCUSD!B217-1,"")</f>
        <v>-2.1663147163766161E-2</v>
      </c>
      <c r="C218" s="4">
        <f>IFERROR(XAUUSD[[#This Row],[Close]]/XAUUSD!B217-1, "")</f>
        <v>3.3793280729261799E-3</v>
      </c>
      <c r="D218" s="4">
        <f>IFERROR(AAPL_US[[#This Row],[Close]]/AAPL_US!B217-1,"")</f>
        <v>5.0212806656781961E-3</v>
      </c>
      <c r="E218" s="4">
        <f t="shared" si="24"/>
        <v>-3.640828720255917E-3</v>
      </c>
      <c r="F218">
        <f t="shared" ca="1" si="25"/>
        <v>0.88669601357682071</v>
      </c>
      <c r="G218">
        <f t="shared" ca="1" si="25"/>
        <v>-0.53372354105457787</v>
      </c>
      <c r="H218">
        <f t="shared" ca="1" si="25"/>
        <v>0.16259159101234058</v>
      </c>
      <c r="I218">
        <f ca="1"/>
        <v>0.88669601357682071</v>
      </c>
      <c r="J218">
        <f ca="1"/>
        <v>-0.48643276102654193</v>
      </c>
      <c r="K218">
        <f ca="1"/>
        <v>0.39830986386618455</v>
      </c>
      <c r="L218">
        <v>216</v>
      </c>
      <c r="M218">
        <f t="shared" ca="1" si="26"/>
        <v>50.830389836175982</v>
      </c>
      <c r="N218">
        <f t="shared" ca="1" si="27"/>
        <v>327.54051787991978</v>
      </c>
      <c r="O218">
        <f t="shared" ca="1" si="28"/>
        <v>242.23799341691432</v>
      </c>
      <c r="P218" s="4">
        <f t="shared" ca="1" si="29"/>
        <v>1.9194935574348981E-2</v>
      </c>
      <c r="Q218" s="4">
        <f t="shared" ca="1" si="30"/>
        <v>1.1039233395433433E-2</v>
      </c>
      <c r="R218" s="4">
        <f t="shared" ca="1" si="31"/>
        <v>3.807999672503784E-2</v>
      </c>
      <c r="S218" s="4" cm="1">
        <f t="array" aca="1" ref="S218" ca="1">_xlfn._xlws.SORT(SUMPRODUCT($V$2:$X$2,P218:R218))</f>
        <v>2.1598173047989423E-2</v>
      </c>
      <c r="T218" s="4">
        <f ca="1"/>
        <v>2.0637740104833411E-2</v>
      </c>
    </row>
    <row r="219" spans="1:20" x14ac:dyDescent="0.25">
      <c r="A219" s="1">
        <v>45855</v>
      </c>
      <c r="B219" s="4">
        <f>IFERROR(BTCUSD[[#This Row],[Close]]/BTCUSD!B218-1,"")</f>
        <v>6.8568345056008173E-3</v>
      </c>
      <c r="C219" s="4">
        <f>IFERROR(XAUUSD[[#This Row],[Close]]/XAUUSD!B218-1, "")</f>
        <v>-1.1386296592041933E-4</v>
      </c>
      <c r="D219" s="4">
        <f>IFERROR(AAPL_US[[#This Row],[Close]]/AAPL_US!B218-1,"")</f>
        <v>-6.6615911686329632E-4</v>
      </c>
      <c r="E219" s="4">
        <f t="shared" si="24"/>
        <v>1.8116574302530887E-3</v>
      </c>
      <c r="F219">
        <f t="shared" ca="1" si="25"/>
        <v>1.2892148594438058</v>
      </c>
      <c r="G219">
        <f t="shared" ca="1" si="25"/>
        <v>-7.6637745851714734E-2</v>
      </c>
      <c r="H219">
        <f t="shared" ca="1" si="25"/>
        <v>-1.3996763316088461</v>
      </c>
      <c r="I219">
        <f ca="1"/>
        <v>1.2892148594438058</v>
      </c>
      <c r="J219">
        <f ca="1"/>
        <v>-8.8437608756829073E-3</v>
      </c>
      <c r="K219">
        <f ca="1"/>
        <v>-0.99835164600280213</v>
      </c>
      <c r="L219">
        <v>217</v>
      </c>
      <c r="M219">
        <f t="shared" ca="1" si="26"/>
        <v>51.404298480799412</v>
      </c>
      <c r="N219">
        <f t="shared" ca="1" si="27"/>
        <v>329.30440775140426</v>
      </c>
      <c r="O219">
        <f t="shared" ca="1" si="28"/>
        <v>235.52629224616635</v>
      </c>
      <c r="P219" s="4">
        <f t="shared" ca="1" si="29"/>
        <v>1.1227396154913886E-2</v>
      </c>
      <c r="Q219" s="4">
        <f t="shared" ca="1" si="30"/>
        <v>5.3708083679658734E-3</v>
      </c>
      <c r="R219" s="4">
        <f t="shared" ca="1" si="31"/>
        <v>-2.8098135182025866E-2</v>
      </c>
      <c r="S219" s="4" cm="1">
        <f t="array" aca="1" ref="S219" ca="1">_xlfn._xlws.SORT(SUMPRODUCT($V$2:$X$2,P219:R219))</f>
        <v>-2.912898360947244E-3</v>
      </c>
      <c r="T219" s="4">
        <f ca="1"/>
        <v>2.0641811457307636E-2</v>
      </c>
    </row>
    <row r="220" spans="1:20" x14ac:dyDescent="0.25">
      <c r="A220" s="1">
        <v>45856</v>
      </c>
      <c r="B220" s="4">
        <f>IFERROR(BTCUSD[[#This Row],[Close]]/BTCUSD!B219-1,"")</f>
        <v>6.2741981685625614E-3</v>
      </c>
      <c r="C220" s="4">
        <f>IFERROR(XAUUSD[[#This Row],[Close]]/XAUUSD!B219-1, "")</f>
        <v>-1.0596455162100948E-2</v>
      </c>
      <c r="D220" s="4">
        <f>IFERROR(AAPL_US[[#This Row],[Close]]/AAPL_US!B219-1,"")</f>
        <v>5.5232834968097499E-3</v>
      </c>
      <c r="E220" s="4">
        <f t="shared" si="24"/>
        <v>-6.9933756522868652E-4</v>
      </c>
      <c r="F220">
        <f t="shared" ca="1" si="25"/>
        <v>-1.063409233333813</v>
      </c>
      <c r="G220">
        <f t="shared" ca="1" si="25"/>
        <v>-1.0778039907002799</v>
      </c>
      <c r="H220">
        <f t="shared" ca="1" si="25"/>
        <v>-0.71098926497331993</v>
      </c>
      <c r="I220">
        <f ca="1"/>
        <v>-1.063409233333813</v>
      </c>
      <c r="J220">
        <f ca="1"/>
        <v>-1.132150117136967</v>
      </c>
      <c r="K220">
        <f ca="1"/>
        <v>-0.96844196036338825</v>
      </c>
      <c r="L220">
        <v>218</v>
      </c>
      <c r="M220">
        <f t="shared" ca="1" si="26"/>
        <v>48.191833743121393</v>
      </c>
      <c r="N220">
        <f t="shared" ca="1" si="27"/>
        <v>325.34557340552129</v>
      </c>
      <c r="O220">
        <f t="shared" ca="1" si="28"/>
        <v>235.70653132958012</v>
      </c>
      <c r="P220" s="4">
        <f t="shared" ca="1" si="29"/>
        <v>-6.4532214709559263E-2</v>
      </c>
      <c r="Q220" s="4">
        <f t="shared" ca="1" si="30"/>
        <v>-1.2094654298097687E-2</v>
      </c>
      <c r="R220" s="4">
        <f t="shared" ca="1" si="31"/>
        <v>7.6496832642266005E-4</v>
      </c>
      <c r="S220" s="4" cm="1">
        <f t="array" aca="1" ref="S220" ca="1">_xlfn._xlws.SORT(SUMPRODUCT($V$2:$X$2,P220:R220))</f>
        <v>-2.3968035634180051E-2</v>
      </c>
      <c r="T220" s="4">
        <f ca="1"/>
        <v>2.1224370648296475E-2</v>
      </c>
    </row>
    <row r="221" spans="1:20" x14ac:dyDescent="0.25">
      <c r="A221" s="1">
        <v>45859</v>
      </c>
      <c r="B221" s="4">
        <f>IFERROR(BTCUSD[[#This Row],[Close]]/BTCUSD!B220-1,"")</f>
        <v>1.7970615243342536E-2</v>
      </c>
      <c r="C221" s="4">
        <f>IFERROR(XAUUSD[[#This Row],[Close]]/XAUUSD!B220-1, "")</f>
        <v>3.6588265404249309E-3</v>
      </c>
      <c r="D221" s="4">
        <f>IFERROR(AAPL_US[[#This Row],[Close]]/AAPL_US!B220-1,"")</f>
        <v>6.155885974050479E-3</v>
      </c>
      <c r="E221" s="4">
        <f t="shared" si="24"/>
        <v>8.7014809813878782E-3</v>
      </c>
      <c r="F221">
        <f t="shared" ca="1" si="25"/>
        <v>1.2081095981927537</v>
      </c>
      <c r="G221">
        <f t="shared" ca="1" si="25"/>
        <v>-1.6923412525980506</v>
      </c>
      <c r="H221">
        <f t="shared" ca="1" si="25"/>
        <v>-0.19052877695232118</v>
      </c>
      <c r="I221">
        <f ca="1"/>
        <v>1.2081095981927537</v>
      </c>
      <c r="J221">
        <f ca="1"/>
        <v>-1.6265771026242357</v>
      </c>
      <c r="K221">
        <f ca="1"/>
        <v>0.14937338416893278</v>
      </c>
      <c r="L221">
        <v>219</v>
      </c>
      <c r="M221">
        <f t="shared" ca="1" si="26"/>
        <v>51.306110164982229</v>
      </c>
      <c r="N221">
        <f t="shared" ca="1" si="27"/>
        <v>323.64726024258238</v>
      </c>
      <c r="O221">
        <f t="shared" ca="1" si="28"/>
        <v>241.13659106612391</v>
      </c>
      <c r="P221" s="4">
        <f t="shared" ca="1" si="29"/>
        <v>6.2620269327924097E-2</v>
      </c>
      <c r="Q221" s="4">
        <f t="shared" ca="1" si="30"/>
        <v>-5.2337004401719787E-3</v>
      </c>
      <c r="R221" s="4">
        <f t="shared" ca="1" si="31"/>
        <v>2.2776020939090647E-2</v>
      </c>
      <c r="S221" s="4" cm="1">
        <f t="array" aca="1" ref="S221" ca="1">_xlfn._xlws.SORT(SUMPRODUCT($V$2:$X$2,P221:R221))</f>
        <v>2.352540690403563E-2</v>
      </c>
      <c r="T221" s="4">
        <f ca="1"/>
        <v>2.1594453675950975E-2</v>
      </c>
    </row>
    <row r="222" spans="1:20" x14ac:dyDescent="0.25">
      <c r="A222" s="1">
        <v>45860</v>
      </c>
      <c r="B222" s="4">
        <f>IFERROR(BTCUSD[[#This Row],[Close]]/BTCUSD!B221-1,"")</f>
        <v>5.0741044769387678E-2</v>
      </c>
      <c r="C222" s="4">
        <f>IFERROR(XAUUSD[[#This Row],[Close]]/XAUUSD!B221-1, "")</f>
        <v>3.1264287341736807E-3</v>
      </c>
      <c r="D222" s="4">
        <f>IFERROR(AAPL_US[[#This Row],[Close]]/AAPL_US!B221-1,"")</f>
        <v>9.0361445783133654E-3</v>
      </c>
      <c r="E222" s="4">
        <f t="shared" si="24"/>
        <v>1.9183728297979784E-2</v>
      </c>
      <c r="F222">
        <f t="shared" ca="1" si="25"/>
        <v>-1.2384266814327722</v>
      </c>
      <c r="G222">
        <f t="shared" ca="1" si="25"/>
        <v>-0.53076796104110824</v>
      </c>
      <c r="H222">
        <f t="shared" ca="1" si="25"/>
        <v>-0.46675681992637197</v>
      </c>
      <c r="I222">
        <f ca="1"/>
        <v>-1.2384266814327722</v>
      </c>
      <c r="J222">
        <f ca="1"/>
        <v>-0.59505761924591871</v>
      </c>
      <c r="K222">
        <f ca="1"/>
        <v>-0.7825858769397559</v>
      </c>
      <c r="L222">
        <v>220</v>
      </c>
      <c r="M222">
        <f t="shared" ca="1" si="26"/>
        <v>47.975731256740495</v>
      </c>
      <c r="N222">
        <f t="shared" ca="1" si="27"/>
        <v>327.36256035146556</v>
      </c>
      <c r="O222">
        <f t="shared" ca="1" si="28"/>
        <v>236.67017246701676</v>
      </c>
      <c r="P222" s="4">
        <f t="shared" ca="1" si="29"/>
        <v>-6.7114567382168547E-2</v>
      </c>
      <c r="Q222" s="4">
        <f t="shared" ca="1" si="30"/>
        <v>1.1414084173378761E-2</v>
      </c>
      <c r="R222" s="4">
        <f t="shared" ca="1" si="31"/>
        <v>-1.8696046349160146E-2</v>
      </c>
      <c r="S222" s="4" cm="1">
        <f t="array" aca="1" ref="S222" ca="1">_xlfn._xlws.SORT(SUMPRODUCT($V$2:$X$2,P222:R222))</f>
        <v>-2.1177550450047104E-2</v>
      </c>
      <c r="T222" s="4">
        <f ca="1"/>
        <v>2.1598173047989423E-2</v>
      </c>
    </row>
    <row r="223" spans="1:20" x14ac:dyDescent="0.25">
      <c r="A223" s="1">
        <v>45861</v>
      </c>
      <c r="B223" s="4">
        <f>IFERROR(BTCUSD[[#This Row],[Close]]/BTCUSD!B222-1,"")</f>
        <v>1.3272436943047028E-2</v>
      </c>
      <c r="C223" s="4">
        <f>IFERROR(XAUUSD[[#This Row],[Close]]/XAUUSD!B222-1, "")</f>
        <v>9.7471604626291342E-3</v>
      </c>
      <c r="D223" s="4">
        <f>IFERROR(AAPL_US[[#This Row],[Close]]/AAPL_US!B222-1,"")</f>
        <v>-1.1660447761193682E-3</v>
      </c>
      <c r="E223" s="4">
        <f t="shared" si="24"/>
        <v>7.5307818351299507E-3</v>
      </c>
      <c r="F223">
        <f t="shared" ca="1" si="25"/>
        <v>-0.31719214695513659</v>
      </c>
      <c r="G223">
        <f t="shared" ca="1" si="25"/>
        <v>-0.5875757439903837</v>
      </c>
      <c r="H223">
        <f t="shared" ca="1" si="25"/>
        <v>-5.1265453485107609E-2</v>
      </c>
      <c r="I223">
        <f ca="1"/>
        <v>-0.31719214695513659</v>
      </c>
      <c r="J223">
        <f ca="1"/>
        <v>-0.60341901981142976</v>
      </c>
      <c r="K223">
        <f ca="1"/>
        <v>-0.13312958479303344</v>
      </c>
      <c r="L223">
        <v>221</v>
      </c>
      <c r="M223">
        <f t="shared" ca="1" si="26"/>
        <v>49.214390856844119</v>
      </c>
      <c r="N223">
        <f t="shared" ca="1" si="27"/>
        <v>327.38520882410205</v>
      </c>
      <c r="O223">
        <f t="shared" ca="1" si="28"/>
        <v>239.83889816952166</v>
      </c>
      <c r="P223" s="4">
        <f t="shared" ca="1" si="29"/>
        <v>2.5490793587852043E-2</v>
      </c>
      <c r="Q223" s="4">
        <f t="shared" ca="1" si="30"/>
        <v>6.9182282740922434E-5</v>
      </c>
      <c r="R223" s="4">
        <f t="shared" ca="1" si="31"/>
        <v>1.3299945822274348E-2</v>
      </c>
      <c r="S223" s="4" cm="1">
        <f t="array" aca="1" ref="S223" ca="1">_xlfn._xlws.SORT(SUMPRODUCT($V$2:$X$2,P223:R223))</f>
        <v>1.1664894736134286E-2</v>
      </c>
      <c r="T223" s="4">
        <f ca="1"/>
        <v>2.1611585370469692E-2</v>
      </c>
    </row>
    <row r="224" spans="1:20" x14ac:dyDescent="0.25">
      <c r="A224" s="1">
        <v>45862</v>
      </c>
      <c r="B224" s="4">
        <f>IFERROR(BTCUSD[[#This Row],[Close]]/BTCUSD!B223-1,"")</f>
        <v>1.7004439624495937E-2</v>
      </c>
      <c r="C224" s="4">
        <f>IFERROR(XAUUSD[[#This Row],[Close]]/XAUUSD!B223-1, "")</f>
        <v>-3.8552694889980588E-3</v>
      </c>
      <c r="D224" s="4">
        <f>IFERROR(AAPL_US[[#This Row],[Close]]/AAPL_US!B223-1,"")</f>
        <v>-1.8211533971516092E-3</v>
      </c>
      <c r="E224" s="4">
        <f t="shared" si="24"/>
        <v>3.0128780726040747E-3</v>
      </c>
      <c r="F224">
        <f t="shared" ca="1" si="25"/>
        <v>-1.6041243889097174</v>
      </c>
      <c r="G224">
        <f t="shared" ca="1" si="25"/>
        <v>-0.95675043394950943</v>
      </c>
      <c r="H224">
        <f t="shared" ca="1" si="25"/>
        <v>1.0243003902980197</v>
      </c>
      <c r="I224">
        <f ca="1"/>
        <v>-1.6041243889097174</v>
      </c>
      <c r="J224">
        <f ca="1"/>
        <v>-1.0396529583221445</v>
      </c>
      <c r="K224">
        <f ca="1"/>
        <v>0.55537633775510975</v>
      </c>
      <c r="L224">
        <v>222</v>
      </c>
      <c r="M224">
        <f t="shared" ca="1" si="26"/>
        <v>47.510833135375549</v>
      </c>
      <c r="N224">
        <f t="shared" ca="1" si="27"/>
        <v>325.88307807318517</v>
      </c>
      <c r="O224">
        <f t="shared" ca="1" si="28"/>
        <v>243.24215209666309</v>
      </c>
      <c r="P224" s="4">
        <f t="shared" ca="1" si="29"/>
        <v>-3.5228326774252437E-2</v>
      </c>
      <c r="Q224" s="4">
        <f t="shared" ca="1" si="30"/>
        <v>-4.5988254089450635E-3</v>
      </c>
      <c r="R224" s="4">
        <f t="shared" ca="1" si="31"/>
        <v>1.4090017518514604E-2</v>
      </c>
      <c r="S224" s="4" cm="1">
        <f t="array" aca="1" ref="S224" ca="1">_xlfn._xlws.SORT(SUMPRODUCT($V$2:$X$2,P224:R224))</f>
        <v>-8.1810229402993762E-3</v>
      </c>
      <c r="T224" s="4">
        <f ca="1"/>
        <v>2.2106718963137761E-2</v>
      </c>
    </row>
    <row r="225" spans="1:20" x14ac:dyDescent="0.25">
      <c r="A225" s="1">
        <v>45863</v>
      </c>
      <c r="B225" s="4">
        <f>IFERROR(BTCUSD[[#This Row],[Close]]/BTCUSD!B224-1,"")</f>
        <v>-2.071895697088344E-2</v>
      </c>
      <c r="C225" s="4">
        <f>IFERROR(XAUUSD[[#This Row],[Close]]/XAUUSD!B224-1, "")</f>
        <v>-5.8381847791464381E-3</v>
      </c>
      <c r="D225" s="4">
        <f>IFERROR(AAPL_US[[#This Row],[Close]]/AAPL_US!B224-1,"")</f>
        <v>5.6137724550908707E-4</v>
      </c>
      <c r="E225" s="4">
        <f t="shared" si="24"/>
        <v>-8.38254782927088E-3</v>
      </c>
      <c r="F225">
        <f t="shared" ca="1" si="25"/>
        <v>-0.99608958033596839</v>
      </c>
      <c r="G225">
        <f t="shared" ca="1" si="25"/>
        <v>-1.937423170757874</v>
      </c>
      <c r="H225">
        <f t="shared" ca="1" si="25"/>
        <v>-3.314336005014539</v>
      </c>
      <c r="I225">
        <f ca="1"/>
        <v>-0.99608958033596839</v>
      </c>
      <c r="J225">
        <f ca="1"/>
        <v>-1.9870491424358225</v>
      </c>
      <c r="K225">
        <f ca="1"/>
        <v>-3.4534467704819676</v>
      </c>
      <c r="L225">
        <v>223</v>
      </c>
      <c r="M225">
        <f t="shared" ca="1" si="26"/>
        <v>48.319554193225912</v>
      </c>
      <c r="N225">
        <f t="shared" ca="1" si="27"/>
        <v>322.58386627993718</v>
      </c>
      <c r="O225">
        <f t="shared" ca="1" si="28"/>
        <v>224.32788632909731</v>
      </c>
      <c r="P225" s="4">
        <f t="shared" ca="1" si="29"/>
        <v>1.6878576405025426E-2</v>
      </c>
      <c r="Q225" s="4">
        <f t="shared" ca="1" si="30"/>
        <v>-1.0175507907973226E-2</v>
      </c>
      <c r="R225" s="4">
        <f t="shared" ca="1" si="31"/>
        <v>-8.0948698008385458E-2</v>
      </c>
      <c r="S225" s="4" cm="1">
        <f t="array" aca="1" ref="S225" ca="1">_xlfn._xlws.SORT(SUMPRODUCT($V$2:$X$2,P225:R225))</f>
        <v>-2.3291239644197301E-2</v>
      </c>
      <c r="T225" s="4">
        <f ca="1"/>
        <v>2.2199055582946055E-2</v>
      </c>
    </row>
    <row r="226" spans="1:20" x14ac:dyDescent="0.25">
      <c r="A226" s="1">
        <v>45866</v>
      </c>
      <c r="B226" s="4">
        <f>IFERROR(BTCUSD[[#This Row],[Close]]/BTCUSD!B225-1,"")</f>
        <v>1.5287371967196428E-2</v>
      </c>
      <c r="C226" s="4">
        <f>IFERROR(XAUUSD[[#This Row],[Close]]/XAUUSD!B225-1, "")</f>
        <v>7.0969032652072883E-3</v>
      </c>
      <c r="D226" s="4">
        <f>IFERROR(AAPL_US[[#This Row],[Close]]/AAPL_US!B225-1,"")</f>
        <v>7.9483822704329299E-4</v>
      </c>
      <c r="E226" s="4">
        <f t="shared" si="24"/>
        <v>7.6634243643548322E-3</v>
      </c>
      <c r="F226">
        <f t="shared" ca="1" si="25"/>
        <v>1.2471768931699403</v>
      </c>
      <c r="G226">
        <f t="shared" ca="1" si="25"/>
        <v>2.1297893262048877E-2</v>
      </c>
      <c r="H226">
        <f t="shared" ca="1" si="25"/>
        <v>0.10184339464849158</v>
      </c>
      <c r="I226">
        <f ca="1"/>
        <v>1.2471768931699403</v>
      </c>
      <c r="J226">
        <f ca="1"/>
        <v>8.6749659565509313E-2</v>
      </c>
      <c r="K226">
        <f ca="1"/>
        <v>0.43543156294608998</v>
      </c>
      <c r="L226">
        <v>224</v>
      </c>
      <c r="M226">
        <f t="shared" ca="1" si="26"/>
        <v>51.402135940856873</v>
      </c>
      <c r="N226">
        <f t="shared" ca="1" si="27"/>
        <v>330.01836533338843</v>
      </c>
      <c r="O226">
        <f t="shared" ca="1" si="28"/>
        <v>242.7301460488097</v>
      </c>
      <c r="P226" s="4">
        <f t="shared" ca="1" si="29"/>
        <v>6.184339941688332E-2</v>
      </c>
      <c r="Q226" s="4">
        <f t="shared" ca="1" si="30"/>
        <v>2.2785152528413802E-2</v>
      </c>
      <c r="R226" s="4">
        <f t="shared" ca="1" si="31"/>
        <v>7.8841556349276726E-2</v>
      </c>
      <c r="S226" s="4" cm="1">
        <f t="array" aca="1" ref="S226" ca="1">_xlfn._xlws.SORT(SUMPRODUCT($V$2:$X$2,P226:R226))</f>
        <v>5.1319547741213535E-2</v>
      </c>
      <c r="T226" s="4">
        <f ca="1"/>
        <v>2.2524182929247752E-2</v>
      </c>
    </row>
    <row r="227" spans="1:20" x14ac:dyDescent="0.25">
      <c r="A227" s="1">
        <v>45867</v>
      </c>
      <c r="B227" s="4">
        <f>IFERROR(BTCUSD[[#This Row],[Close]]/BTCUSD!B226-1,"")</f>
        <v>8.2868993254849865E-3</v>
      </c>
      <c r="C227" s="4">
        <f>IFERROR(XAUUSD[[#This Row],[Close]]/XAUUSD!B226-1, "")</f>
        <v>-2.5003173939344148E-3</v>
      </c>
      <c r="D227" s="4">
        <f>IFERROR(AAPL_US[[#This Row],[Close]]/AAPL_US!B226-1,"")</f>
        <v>-1.2987619715019827E-2</v>
      </c>
      <c r="E227" s="4">
        <f t="shared" si="24"/>
        <v>-2.410343074434218E-3</v>
      </c>
      <c r="F227">
        <f t="shared" ca="1" si="25"/>
        <v>-0.78354544015312322</v>
      </c>
      <c r="G227">
        <f t="shared" ca="1" si="25"/>
        <v>-1.3105452602315817</v>
      </c>
      <c r="H227">
        <f t="shared" ca="1" si="25"/>
        <v>-1.5508913836475438</v>
      </c>
      <c r="I227">
        <f ca="1"/>
        <v>-0.78354544015312322</v>
      </c>
      <c r="J227">
        <f ca="1"/>
        <v>-1.3498765497270839</v>
      </c>
      <c r="K227">
        <f ca="1"/>
        <v>-1.7004706161287073</v>
      </c>
      <c r="L227">
        <v>225</v>
      </c>
      <c r="M227">
        <f t="shared" ca="1" si="26"/>
        <v>48.618251891287656</v>
      </c>
      <c r="N227">
        <f t="shared" ca="1" si="27"/>
        <v>324.93832379025872</v>
      </c>
      <c r="O227">
        <f t="shared" ca="1" si="28"/>
        <v>232.50122485988044</v>
      </c>
      <c r="P227" s="4">
        <f t="shared" ca="1" si="29"/>
        <v>-5.5680713144684479E-2</v>
      </c>
      <c r="Q227" s="4">
        <f t="shared" ca="1" si="30"/>
        <v>-1.5512914069878968E-2</v>
      </c>
      <c r="R227" s="4">
        <f t="shared" ca="1" si="31"/>
        <v>-4.3054822952058897E-2</v>
      </c>
      <c r="S227" s="4" cm="1">
        <f t="array" aca="1" ref="S227" ca="1">_xlfn._xlws.SORT(SUMPRODUCT($V$2:$X$2,P227:R227))</f>
        <v>-3.5825826456974602E-2</v>
      </c>
      <c r="T227" s="4">
        <f ca="1"/>
        <v>2.3206387555046608E-2</v>
      </c>
    </row>
    <row r="228" spans="1:20" x14ac:dyDescent="0.25">
      <c r="A228" s="1">
        <v>45868</v>
      </c>
      <c r="B228" s="4">
        <f>IFERROR(BTCUSD[[#This Row],[Close]]/BTCUSD!B227-1,"")</f>
        <v>-2.4074658866155896E-2</v>
      </c>
      <c r="C228" s="4">
        <f>IFERROR(XAUUSD[[#This Row],[Close]]/XAUUSD!B227-1, "")</f>
        <v>2.7222048361810192E-3</v>
      </c>
      <c r="D228" s="4">
        <f>IFERROR(AAPL_US[[#This Row],[Close]]/AAPL_US!B227-1,"")</f>
        <v>-1.0507880910682998E-2</v>
      </c>
      <c r="E228" s="4">
        <f t="shared" si="24"/>
        <v>-9.2858799985792596E-3</v>
      </c>
      <c r="F228">
        <f t="shared" ca="1" si="25"/>
        <v>-1.8617349280594446</v>
      </c>
      <c r="G228">
        <f t="shared" ca="1" si="25"/>
        <v>-0.69891214876439478</v>
      </c>
      <c r="H228">
        <f t="shared" ca="1" si="25"/>
        <v>0.57738917517011779</v>
      </c>
      <c r="I228">
        <f ca="1"/>
        <v>-1.8617349280594446</v>
      </c>
      <c r="J228">
        <f ca="1"/>
        <v>-0.7956957518377028</v>
      </c>
      <c r="K228">
        <f ca="1"/>
        <v>5.4535216109956153E-2</v>
      </c>
      <c r="L228">
        <v>226</v>
      </c>
      <c r="M228">
        <f t="shared" ca="1" si="26"/>
        <v>47.205508721040154</v>
      </c>
      <c r="N228">
        <f t="shared" ca="1" si="27"/>
        <v>326.9612955385644</v>
      </c>
      <c r="O228">
        <f t="shared" ca="1" si="28"/>
        <v>240.94374223032364</v>
      </c>
      <c r="P228" s="4">
        <f t="shared" ca="1" si="29"/>
        <v>-2.9488417749693754E-2</v>
      </c>
      <c r="Q228" s="4">
        <f t="shared" ca="1" si="30"/>
        <v>6.2064102569782424E-3</v>
      </c>
      <c r="R228" s="4">
        <f t="shared" ca="1" si="31"/>
        <v>3.5667978283506638E-2</v>
      </c>
      <c r="S228" s="4" cm="1">
        <f t="array" aca="1" ref="S228" ca="1">_xlfn._xlws.SORT(SUMPRODUCT($V$2:$X$2,P228:R228))</f>
        <v>4.3364322629351627E-3</v>
      </c>
      <c r="T228" s="4">
        <f ca="1"/>
        <v>2.352540690403563E-2</v>
      </c>
    </row>
    <row r="229" spans="1:20" x14ac:dyDescent="0.25">
      <c r="A229" s="1">
        <v>45869</v>
      </c>
      <c r="B229" s="4">
        <f>IFERROR(BTCUSD[[#This Row],[Close]]/BTCUSD!B228-1,"")</f>
        <v>-1.3879782351388092E-3</v>
      </c>
      <c r="C229" s="4">
        <f>IFERROR(XAUUSD[[#This Row],[Close]]/XAUUSD!B228-1, "")</f>
        <v>1.4586528367422913E-2</v>
      </c>
      <c r="D229" s="4">
        <f>IFERROR(AAPL_US[[#This Row],[Close]]/AAPL_US!B228-1,"")</f>
        <v>-7.0796460176991705E-3</v>
      </c>
      <c r="E229" s="4">
        <f t="shared" si="24"/>
        <v>3.2943240711177709E-3</v>
      </c>
      <c r="F229">
        <f t="shared" ca="1" si="25"/>
        <v>0.15907018401548861</v>
      </c>
      <c r="G229">
        <f t="shared" ca="1" si="25"/>
        <v>-9.8121735341820723E-3</v>
      </c>
      <c r="H229">
        <f t="shared" ca="1" si="25"/>
        <v>-0.72449012674286684</v>
      </c>
      <c r="I229">
        <f ca="1"/>
        <v>0.15907018401548861</v>
      </c>
      <c r="J229">
        <f ca="1"/>
        <v>-1.4468999188033179E-3</v>
      </c>
      <c r="K229">
        <f ca="1"/>
        <v>-0.65438452633419542</v>
      </c>
      <c r="L229">
        <v>227</v>
      </c>
      <c r="M229">
        <f t="shared" ca="1" si="26"/>
        <v>49.91077237016858</v>
      </c>
      <c r="N229">
        <f t="shared" ca="1" si="27"/>
        <v>329.85966568465966</v>
      </c>
      <c r="O229">
        <f t="shared" ca="1" si="28"/>
        <v>237.55046200468902</v>
      </c>
      <c r="P229" s="4">
        <f t="shared" ca="1" si="29"/>
        <v>5.5726262647680914E-2</v>
      </c>
      <c r="Q229" s="4">
        <f t="shared" ca="1" si="30"/>
        <v>8.8255068882308642E-3</v>
      </c>
      <c r="R229" s="4">
        <f t="shared" ca="1" si="31"/>
        <v>-1.4183399007087113E-2</v>
      </c>
      <c r="S229" s="4" cm="1">
        <f t="array" aca="1" ref="S229" ca="1">_xlfn._xlws.SORT(SUMPRODUCT($V$2:$X$2,P229:R229))</f>
        <v>1.5993061847470486E-2</v>
      </c>
      <c r="T229" s="4">
        <f ca="1"/>
        <v>2.3684181897746417E-2</v>
      </c>
    </row>
    <row r="230" spans="1:20" x14ac:dyDescent="0.25">
      <c r="A230" s="1">
        <v>45870</v>
      </c>
      <c r="B230" s="4">
        <f>IFERROR(BTCUSD[[#This Row],[Close]]/BTCUSD!B229-1,"")</f>
        <v>1.8426931800740176E-2</v>
      </c>
      <c r="C230" s="4">
        <f>IFERROR(XAUUSD[[#This Row],[Close]]/XAUUSD!B229-1, "")</f>
        <v>1.0187996650118381E-2</v>
      </c>
      <c r="D230" s="4">
        <f>IFERROR(AAPL_US[[#This Row],[Close]]/AAPL_US!B229-1,"")</f>
        <v>-2.5003613238907318E-2</v>
      </c>
      <c r="E230" s="4">
        <f t="shared" si="24"/>
        <v>2.1021942285972097E-3</v>
      </c>
      <c r="F230">
        <f t="shared" ca="1" si="25"/>
        <v>-0.77793912861210157</v>
      </c>
      <c r="G230">
        <f t="shared" ca="1" si="25"/>
        <v>-1.42798356181349</v>
      </c>
      <c r="H230">
        <f t="shared" ca="1" si="25"/>
        <v>-0.36288854756086469</v>
      </c>
      <c r="I230">
        <f ca="1"/>
        <v>-0.77793912861210157</v>
      </c>
      <c r="J230">
        <f ca="1"/>
        <v>-1.46685852248488</v>
      </c>
      <c r="K230">
        <f ca="1"/>
        <v>-0.55486448453596426</v>
      </c>
      <c r="L230">
        <v>228</v>
      </c>
      <c r="M230">
        <f t="shared" ca="1" si="26"/>
        <v>48.648965594675566</v>
      </c>
      <c r="N230">
        <f t="shared" ca="1" si="27"/>
        <v>324.68008739974573</v>
      </c>
      <c r="O230">
        <f t="shared" ca="1" si="28"/>
        <v>238.06730610441815</v>
      </c>
      <c r="P230" s="4">
        <f t="shared" ca="1" si="29"/>
        <v>-2.560631240014135E-2</v>
      </c>
      <c r="Q230" s="4">
        <f t="shared" ca="1" si="30"/>
        <v>-1.5826957432451796E-2</v>
      </c>
      <c r="R230" s="4">
        <f t="shared" ca="1" si="31"/>
        <v>2.1733599450095638E-3</v>
      </c>
      <c r="S230" s="4" cm="1">
        <f t="array" aca="1" ref="S230" ca="1">_xlfn._xlws.SORT(SUMPRODUCT($V$2:$X$2,P230:R230))</f>
        <v>-1.3360668709520254E-2</v>
      </c>
      <c r="T230" s="4">
        <f ca="1"/>
        <v>2.4082051362295617E-2</v>
      </c>
    </row>
    <row r="231" spans="1:20" x14ac:dyDescent="0.25">
      <c r="A231" s="1">
        <v>45873</v>
      </c>
      <c r="B231" s="4">
        <f>IFERROR(BTCUSD[[#This Row],[Close]]/BTCUSD!B230-1,"")</f>
        <v>-1.1010172897391923E-2</v>
      </c>
      <c r="C231" s="4">
        <f>IFERROR(XAUUSD[[#This Row],[Close]]/XAUUSD!B230-1, "")</f>
        <v>-1.2961335996701351E-2</v>
      </c>
      <c r="D231" s="4">
        <f>IFERROR(AAPL_US[[#This Row],[Close]]/AAPL_US!B230-1,"")</f>
        <v>4.792963731593991E-3</v>
      </c>
      <c r="E231" s="4">
        <f t="shared" si="24"/>
        <v>-7.0496971484199211E-3</v>
      </c>
      <c r="F231">
        <f t="shared" ca="1" si="25"/>
        <v>-0.33666265617894386</v>
      </c>
      <c r="G231">
        <f t="shared" ca="1" si="25"/>
        <v>-1.4718390225827824</v>
      </c>
      <c r="H231">
        <f t="shared" ca="1" si="25"/>
        <v>1.0211236184063652</v>
      </c>
      <c r="I231">
        <f ca="1"/>
        <v>-0.33666265617894386</v>
      </c>
      <c r="J231">
        <f ca="1"/>
        <v>-1.487484939597616</v>
      </c>
      <c r="K231">
        <f ca="1"/>
        <v>0.89706540081349673</v>
      </c>
      <c r="L231">
        <v>229</v>
      </c>
      <c r="M231">
        <f t="shared" ca="1" si="26"/>
        <v>49.250704947338093</v>
      </c>
      <c r="N231">
        <f t="shared" ca="1" si="27"/>
        <v>324.65910507323366</v>
      </c>
      <c r="O231">
        <f t="shared" ca="1" si="28"/>
        <v>245.20373251040161</v>
      </c>
      <c r="P231" s="4">
        <f t="shared" ca="1" si="29"/>
        <v>1.2293134946719906E-2</v>
      </c>
      <c r="Q231" s="4">
        <f t="shared" ca="1" si="30"/>
        <v>-6.4626705926893547E-5</v>
      </c>
      <c r="R231" s="4">
        <f t="shared" ca="1" si="31"/>
        <v>2.9535993806653067E-2</v>
      </c>
      <c r="S231" s="4" cm="1">
        <f t="array" aca="1" ref="S231" ca="1">_xlfn._xlws.SORT(SUMPRODUCT($V$2:$X$2,P231:R231))</f>
        <v>1.2522887943641134E-2</v>
      </c>
      <c r="T231" s="4">
        <f ca="1"/>
        <v>2.4087393813664142E-2</v>
      </c>
    </row>
    <row r="232" spans="1:20" x14ac:dyDescent="0.25">
      <c r="A232" s="1">
        <v>45874</v>
      </c>
      <c r="B232" s="4">
        <f>IFERROR(BTCUSD[[#This Row],[Close]]/BTCUSD!B231-1,"")</f>
        <v>4.0467321368100606E-3</v>
      </c>
      <c r="C232" s="4">
        <f>IFERROR(XAUUSD[[#This Row],[Close]]/XAUUSD!B231-1, "")</f>
        <v>-5.5029647813206184E-3</v>
      </c>
      <c r="D232" s="4">
        <f>IFERROR(AAPL_US[[#This Row],[Close]]/AAPL_US!B231-1,"")</f>
        <v>-2.1145807720679421E-3</v>
      </c>
      <c r="E232" s="4">
        <f t="shared" si="24"/>
        <v>-1.6215405031056119E-3</v>
      </c>
      <c r="F232">
        <f t="shared" ca="1" si="25"/>
        <v>1.2645512234593199</v>
      </c>
      <c r="G232">
        <f t="shared" ca="1" si="25"/>
        <v>-0.55572930173018742</v>
      </c>
      <c r="H232">
        <f t="shared" ca="1" si="25"/>
        <v>-0.57677203416780565</v>
      </c>
      <c r="I232">
        <f ca="1"/>
        <v>1.2645512234593199</v>
      </c>
      <c r="J232">
        <f ca="1"/>
        <v>-0.48856945218216719</v>
      </c>
      <c r="K232">
        <f ca="1"/>
        <v>-0.21115168789187133</v>
      </c>
      <c r="L232">
        <v>230</v>
      </c>
      <c r="M232">
        <f t="shared" ca="1" si="26"/>
        <v>51.475822095513941</v>
      </c>
      <c r="N232">
        <f t="shared" ca="1" si="27"/>
        <v>328.26923338556026</v>
      </c>
      <c r="O232">
        <f t="shared" ca="1" si="28"/>
        <v>239.8052758006954</v>
      </c>
      <c r="P232" s="4">
        <f t="shared" ca="1" si="29"/>
        <v>4.418854239161854E-2</v>
      </c>
      <c r="Q232" s="4">
        <f t="shared" ca="1" si="30"/>
        <v>1.1058380802778838E-2</v>
      </c>
      <c r="R232" s="4">
        <f t="shared" ca="1" si="31"/>
        <v>-2.226218306782847E-2</v>
      </c>
      <c r="S232" s="4" cm="1">
        <f t="array" aca="1" ref="S232" ca="1">_xlfn._xlws.SORT(SUMPRODUCT($V$2:$X$2,P232:R232))</f>
        <v>1.1001260118248556E-2</v>
      </c>
      <c r="T232" s="4">
        <f ca="1"/>
        <v>2.4881018759854549E-2</v>
      </c>
    </row>
    <row r="233" spans="1:20" x14ac:dyDescent="0.25">
      <c r="A233" s="1">
        <v>45875</v>
      </c>
      <c r="B233" s="4">
        <f>IFERROR(BTCUSD[[#This Row],[Close]]/BTCUSD!B232-1,"")</f>
        <v>-1.5514595524376507E-2</v>
      </c>
      <c r="C233" s="4">
        <f>IFERROR(XAUUSD[[#This Row],[Close]]/XAUUSD!B232-1, "")</f>
        <v>-9.2292849456381276E-3</v>
      </c>
      <c r="D233" s="4">
        <f>IFERROR(AAPL_US[[#This Row],[Close]]/AAPL_US!B232-1,"")</f>
        <v>5.0906761285235635E-2</v>
      </c>
      <c r="E233" s="4">
        <f t="shared" si="24"/>
        <v>6.9259357500024866E-3</v>
      </c>
      <c r="F233">
        <f t="shared" ca="1" si="25"/>
        <v>0.62390590266424062</v>
      </c>
      <c r="G233">
        <f t="shared" ca="1" si="25"/>
        <v>2.1094168294410292</v>
      </c>
      <c r="H233">
        <f t="shared" ca="1" si="25"/>
        <v>1.4832678299413553</v>
      </c>
      <c r="I233">
        <f ca="1"/>
        <v>0.62390590266424062</v>
      </c>
      <c r="J233">
        <f ca="1"/>
        <v>2.1392646346103872</v>
      </c>
      <c r="K233">
        <f ca="1"/>
        <v>1.5893883833167157</v>
      </c>
      <c r="L233">
        <v>231</v>
      </c>
      <c r="M233">
        <f t="shared" ca="1" si="26"/>
        <v>50.585004940690162</v>
      </c>
      <c r="N233">
        <f t="shared" ca="1" si="27"/>
        <v>337.87083479707491</v>
      </c>
      <c r="O233">
        <f t="shared" ca="1" si="28"/>
        <v>248.74206922530246</v>
      </c>
      <c r="P233" s="4">
        <f t="shared" ca="1" si="29"/>
        <v>-1.7457036229911248E-2</v>
      </c>
      <c r="Q233" s="4">
        <f t="shared" ca="1" si="30"/>
        <v>2.8829571698877145E-2</v>
      </c>
      <c r="R233" s="4">
        <f t="shared" ca="1" si="31"/>
        <v>3.6589249830769936E-2</v>
      </c>
      <c r="S233" s="4" cm="1">
        <f t="array" aca="1" ref="S233" ca="1">_xlfn._xlws.SORT(SUMPRODUCT($V$2:$X$2,P233:R233))</f>
        <v>1.7271492759808466E-2</v>
      </c>
      <c r="T233" s="4">
        <f ca="1"/>
        <v>2.5131723770778262E-2</v>
      </c>
    </row>
    <row r="234" spans="1:20" x14ac:dyDescent="0.25">
      <c r="A234" s="1">
        <v>45876</v>
      </c>
      <c r="B234" s="4">
        <f>IFERROR(BTCUSD[[#This Row],[Close]]/BTCUSD!B233-1,"")</f>
        <v>1.1648024118261713E-2</v>
      </c>
      <c r="C234" s="4">
        <f>IFERROR(XAUUSD[[#This Row],[Close]]/XAUUSD!B233-1, "")</f>
        <v>-6.8643474899888757E-3</v>
      </c>
      <c r="D234" s="4">
        <f>IFERROR(AAPL_US[[#This Row],[Close]]/AAPL_US!B233-1,"")</f>
        <v>3.1793669402110147E-2</v>
      </c>
      <c r="E234" s="4">
        <f t="shared" si="24"/>
        <v>1.0286769060116007E-2</v>
      </c>
      <c r="F234">
        <f t="shared" ca="1" si="25"/>
        <v>0.6743109579392802</v>
      </c>
      <c r="G234">
        <f t="shared" ca="1" si="25"/>
        <v>-0.37713807707087926</v>
      </c>
      <c r="H234">
        <f t="shared" ca="1" si="25"/>
        <v>-0.47946152045268742</v>
      </c>
      <c r="I234">
        <f ca="1"/>
        <v>0.6743109579392802</v>
      </c>
      <c r="J234">
        <f ca="1"/>
        <v>-0.341214226031267</v>
      </c>
      <c r="K234">
        <f ca="1"/>
        <v>-0.27780230392632654</v>
      </c>
      <c r="L234">
        <v>232</v>
      </c>
      <c r="M234">
        <f t="shared" ca="1" si="26"/>
        <v>50.663226196091287</v>
      </c>
      <c r="N234">
        <f t="shared" ca="1" si="27"/>
        <v>328.90288660235007</v>
      </c>
      <c r="O234">
        <f t="shared" ca="1" si="28"/>
        <v>239.55867482181156</v>
      </c>
      <c r="P234" s="4">
        <f t="shared" ca="1" si="29"/>
        <v>1.5451385191690068E-3</v>
      </c>
      <c r="Q234" s="4">
        <f t="shared" ca="1" si="30"/>
        <v>-2.6901147184545251E-2</v>
      </c>
      <c r="R234" s="4">
        <f t="shared" ca="1" si="31"/>
        <v>-3.7618117355402332E-2</v>
      </c>
      <c r="S234" s="4" cm="1">
        <f t="array" aca="1" ref="S234" ca="1">_xlfn._xlws.SORT(SUMPRODUCT($V$2:$X$2,P234:R234))</f>
        <v>-2.1582352524688098E-2</v>
      </c>
      <c r="T234" s="4">
        <f ca="1"/>
        <v>2.5464179705779712E-2</v>
      </c>
    </row>
    <row r="235" spans="1:20" x14ac:dyDescent="0.25">
      <c r="A235" s="1">
        <v>45877</v>
      </c>
      <c r="B235" s="4">
        <f>IFERROR(BTCUSD[[#This Row],[Close]]/BTCUSD!B234-1,"")</f>
        <v>-4.402377283733161E-3</v>
      </c>
      <c r="C235" s="4">
        <f>IFERROR(XAUUSD[[#This Row],[Close]]/XAUUSD!B234-1, "")</f>
        <v>3.6173021080816437E-3</v>
      </c>
      <c r="D235" s="4">
        <f>IFERROR(AAPL_US[[#This Row],[Close]]/AAPL_US!B234-1,"")</f>
        <v>4.235786029177846E-2</v>
      </c>
      <c r="E235" s="4">
        <f t="shared" si="24"/>
        <v>1.2833565745646248E-2</v>
      </c>
      <c r="F235">
        <f t="shared" ca="1" si="25"/>
        <v>1.0309939182420795</v>
      </c>
      <c r="G235">
        <f t="shared" ca="1" si="25"/>
        <v>7.3367833541153088E-2</v>
      </c>
      <c r="H235">
        <f t="shared" ca="1" si="25"/>
        <v>-0.62631912025147618</v>
      </c>
      <c r="I235">
        <f ca="1"/>
        <v>1.0309939182420795</v>
      </c>
      <c r="J235">
        <f ca="1"/>
        <v>0.12739742086104111</v>
      </c>
      <c r="K235">
        <f ca="1"/>
        <v>-0.32424046941025453</v>
      </c>
      <c r="L235">
        <v>233</v>
      </c>
      <c r="M235">
        <f t="shared" ca="1" si="26"/>
        <v>51.170712587785061</v>
      </c>
      <c r="N235">
        <f t="shared" ca="1" si="27"/>
        <v>330.64172814275707</v>
      </c>
      <c r="O235">
        <f t="shared" ca="1" si="28"/>
        <v>239.37195422654389</v>
      </c>
      <c r="P235" s="4">
        <f t="shared" ca="1" si="29"/>
        <v>9.9670227618441354E-3</v>
      </c>
      <c r="Q235" s="4">
        <f t="shared" ca="1" si="30"/>
        <v>5.2728671580365228E-3</v>
      </c>
      <c r="R235" s="4">
        <f t="shared" ca="1" si="31"/>
        <v>-7.7973966751343059E-4</v>
      </c>
      <c r="S235" s="4" cm="1">
        <f t="array" aca="1" ref="S235" ca="1">_xlfn._xlws.SORT(SUMPRODUCT($V$2:$X$2,P235:R235))</f>
        <v>4.8653317915138203E-3</v>
      </c>
      <c r="T235" s="4">
        <f ca="1"/>
        <v>2.5790957830573384E-2</v>
      </c>
    </row>
    <row r="236" spans="1:20" x14ac:dyDescent="0.25">
      <c r="A236" s="1">
        <v>45880</v>
      </c>
      <c r="B236" s="4">
        <f>IFERROR(BTCUSD[[#This Row],[Close]]/BTCUSD!B235-1,"")</f>
        <v>-2.4065035119644751E-3</v>
      </c>
      <c r="C236" s="4">
        <f>IFERROR(XAUUSD[[#This Row],[Close]]/XAUUSD!B235-1, "")</f>
        <v>-1.5359456985554298E-2</v>
      </c>
      <c r="D236" s="4">
        <f>IFERROR(AAPL_US[[#This Row],[Close]]/AAPL_US!B235-1,"")</f>
        <v>-9.4615216917374179E-3</v>
      </c>
      <c r="E236" s="4">
        <f t="shared" si="24"/>
        <v>-9.7041903553322876E-3</v>
      </c>
      <c r="F236">
        <f t="shared" ca="1" si="25"/>
        <v>0.37471562853849993</v>
      </c>
      <c r="G236">
        <f t="shared" ca="1" si="25"/>
        <v>0.35145506216342765</v>
      </c>
      <c r="H236">
        <f t="shared" ca="1" si="25"/>
        <v>-1.5875934017023579</v>
      </c>
      <c r="I236">
        <f ca="1"/>
        <v>0.37471562853849993</v>
      </c>
      <c r="J236">
        <f ca="1"/>
        <v>0.37064419331369231</v>
      </c>
      <c r="K236">
        <f ca="1"/>
        <v>-1.4281967239924529</v>
      </c>
      <c r="L236">
        <v>234</v>
      </c>
      <c r="M236">
        <f t="shared" ca="1" si="26"/>
        <v>50.263564179406544</v>
      </c>
      <c r="N236">
        <f t="shared" ca="1" si="27"/>
        <v>331.57352379086461</v>
      </c>
      <c r="O236">
        <f t="shared" ca="1" si="28"/>
        <v>234.1220733377605</v>
      </c>
      <c r="P236" s="4">
        <f t="shared" ca="1" si="29"/>
        <v>-1.7886904177796221E-2</v>
      </c>
      <c r="Q236" s="4">
        <f t="shared" ca="1" si="30"/>
        <v>2.8141794087079299E-3</v>
      </c>
      <c r="R236" s="4">
        <f t="shared" ca="1" si="31"/>
        <v>-2.2175975736069414E-2</v>
      </c>
      <c r="S236" s="4" cm="1">
        <f t="array" aca="1" ref="S236" ca="1">_xlfn._xlws.SORT(SUMPRODUCT($V$2:$X$2,P236:R236))</f>
        <v>-1.0893192210676519E-2</v>
      </c>
      <c r="T236" s="4">
        <f ca="1"/>
        <v>2.6566885561722035E-2</v>
      </c>
    </row>
    <row r="237" spans="1:20" x14ac:dyDescent="0.25">
      <c r="A237" s="1">
        <v>45881</v>
      </c>
      <c r="B237" s="4">
        <f>IFERROR(BTCUSD[[#This Row],[Close]]/BTCUSD!B236-1,"")</f>
        <v>-6.5635255508673662E-3</v>
      </c>
      <c r="C237" s="4">
        <f>IFERROR(XAUUSD[[#This Row],[Close]]/XAUUSD!B236-1, "")</f>
        <v>4.416092711996944E-3</v>
      </c>
      <c r="D237" s="4">
        <f>IFERROR(AAPL_US[[#This Row],[Close]]/AAPL_US!B236-1,"")</f>
        <v>1.0872435953869219E-2</v>
      </c>
      <c r="E237" s="4">
        <f t="shared" si="24"/>
        <v>3.0591102056993337E-3</v>
      </c>
      <c r="F237">
        <f t="shared" ca="1" si="25"/>
        <v>2.3547112662222681E-2</v>
      </c>
      <c r="G237">
        <f t="shared" ca="1" si="25"/>
        <v>-1.4197417900214011</v>
      </c>
      <c r="H237">
        <f t="shared" ca="1" si="25"/>
        <v>0.92269617708958396</v>
      </c>
      <c r="I237">
        <f ca="1"/>
        <v>2.3547112662222681E-2</v>
      </c>
      <c r="J237">
        <f ca="1"/>
        <v>-1.4165472920402267</v>
      </c>
      <c r="K237">
        <f ca="1"/>
        <v>0.89959434239420855</v>
      </c>
      <c r="L237">
        <v>235</v>
      </c>
      <c r="M237">
        <f t="shared" ca="1" si="26"/>
        <v>49.78846365996835</v>
      </c>
      <c r="N237">
        <f t="shared" ca="1" si="27"/>
        <v>325.22331256641536</v>
      </c>
      <c r="O237">
        <f t="shared" ca="1" si="28"/>
        <v>245.45153554253145</v>
      </c>
      <c r="P237" s="4">
        <f t="shared" ca="1" si="29"/>
        <v>-9.497140651597567E-3</v>
      </c>
      <c r="Q237" s="4">
        <f t="shared" ca="1" si="30"/>
        <v>-1.9337514295336117E-2</v>
      </c>
      <c r="R237" s="4">
        <f t="shared" ca="1" si="31"/>
        <v>4.7256856254249961E-2</v>
      </c>
      <c r="S237" s="4" cm="1">
        <f t="array" aca="1" ref="S237" ca="1">_xlfn._xlws.SORT(SUMPRODUCT($V$2:$X$2,P237:R237))</f>
        <v>3.592908962661269E-3</v>
      </c>
      <c r="T237" s="4">
        <f ca="1"/>
        <v>2.6706298976490902E-2</v>
      </c>
    </row>
    <row r="238" spans="1:20" x14ac:dyDescent="0.25">
      <c r="A238" s="1">
        <v>45882</v>
      </c>
      <c r="B238" s="4">
        <f>IFERROR(BTCUSD[[#This Row],[Close]]/BTCUSD!B237-1,"")</f>
        <v>-2.7929126088635292E-2</v>
      </c>
      <c r="C238" s="4">
        <f>IFERROR(XAUUSD[[#This Row],[Close]]/XAUUSD!B237-1, "")</f>
        <v>2.039826929302091E-2</v>
      </c>
      <c r="D238" s="4">
        <f>IFERROR(AAPL_US[[#This Row],[Close]]/AAPL_US!B237-1,"")</f>
        <v>1.6024384933594593E-2</v>
      </c>
      <c r="E238" s="4">
        <f t="shared" si="24"/>
        <v>4.5878853706961559E-3</v>
      </c>
      <c r="F238">
        <f t="shared" ca="1" si="25"/>
        <v>0.9244803928121077</v>
      </c>
      <c r="G238">
        <f t="shared" ca="1" si="25"/>
        <v>1.3740681249289464</v>
      </c>
      <c r="H238">
        <f t="shared" ca="1" si="25"/>
        <v>-1.0395593874574349</v>
      </c>
      <c r="I238">
        <f ca="1"/>
        <v>0.9244803928121077</v>
      </c>
      <c r="J238">
        <f ca="1"/>
        <v>1.4207113770233517</v>
      </c>
      <c r="K238">
        <f ca="1"/>
        <v>-0.75542015197606327</v>
      </c>
      <c r="L238">
        <v>236</v>
      </c>
      <c r="M238">
        <f t="shared" ca="1" si="26"/>
        <v>51.045421965549409</v>
      </c>
      <c r="N238">
        <f t="shared" ca="1" si="27"/>
        <v>335.50149615062088</v>
      </c>
      <c r="O238">
        <f t="shared" ca="1" si="28"/>
        <v>237.40659318161457</v>
      </c>
      <c r="P238" s="4">
        <f t="shared" ca="1" si="29"/>
        <v>2.4932559346586548E-2</v>
      </c>
      <c r="Q238" s="4">
        <f t="shared" ca="1" si="30"/>
        <v>3.1114353904259817E-2</v>
      </c>
      <c r="R238" s="4">
        <f t="shared" ca="1" si="31"/>
        <v>-3.332526226608231E-2</v>
      </c>
      <c r="S238" s="4" cm="1">
        <f t="array" aca="1" ref="S238" ca="1">_xlfn._xlws.SORT(SUMPRODUCT($V$2:$X$2,P238:R238))</f>
        <v>9.927930685855197E-3</v>
      </c>
      <c r="T238" s="4">
        <f ca="1"/>
        <v>2.6863512278737144E-2</v>
      </c>
    </row>
    <row r="239" spans="1:20" x14ac:dyDescent="0.25">
      <c r="A239" s="1">
        <v>45883</v>
      </c>
      <c r="B239" s="4">
        <f>IFERROR(BTCUSD[[#This Row],[Close]]/BTCUSD!B238-1,"")</f>
        <v>1.6020831494394816E-2</v>
      </c>
      <c r="C239" s="4">
        <f>IFERROR(XAUUSD[[#This Row],[Close]]/XAUUSD!B238-1, "")</f>
        <v>4.9477301059397405E-3</v>
      </c>
      <c r="D239" s="4">
        <f>IFERROR(AAPL_US[[#This Row],[Close]]/AAPL_US!B238-1,"")</f>
        <v>-2.3571765310933523E-3</v>
      </c>
      <c r="E239" s="4">
        <f t="shared" si="24"/>
        <v>6.0781885313663346E-3</v>
      </c>
      <c r="F239">
        <f t="shared" ca="1" si="25"/>
        <v>0.72442354965520139</v>
      </c>
      <c r="G239">
        <f t="shared" ca="1" si="25"/>
        <v>0.74518242171242177</v>
      </c>
      <c r="H239">
        <f t="shared" ca="1" si="25"/>
        <v>-0.32884012811577595</v>
      </c>
      <c r="I239">
        <f ca="1"/>
        <v>0.72442354965520139</v>
      </c>
      <c r="J239">
        <f ca="1"/>
        <v>0.78218938758693413</v>
      </c>
      <c r="K239">
        <f ca="1"/>
        <v>-0.12315530738746244</v>
      </c>
      <c r="L239">
        <v>237</v>
      </c>
      <c r="M239">
        <f t="shared" ca="1" si="26"/>
        <v>50.773467225114452</v>
      </c>
      <c r="N239">
        <f t="shared" ca="1" si="27"/>
        <v>333.22590935795751</v>
      </c>
      <c r="O239">
        <f t="shared" ca="1" si="28"/>
        <v>240.50151143671147</v>
      </c>
      <c r="P239" s="4">
        <f t="shared" ca="1" si="29"/>
        <v>-5.3419437063781453E-3</v>
      </c>
      <c r="Q239" s="4">
        <f t="shared" ca="1" si="30"/>
        <v>-6.8057494199880086E-3</v>
      </c>
      <c r="R239" s="4">
        <f t="shared" ca="1" si="31"/>
        <v>1.2952119837919331E-2</v>
      </c>
      <c r="S239" s="4" cm="1">
        <f t="array" aca="1" ref="S239" ca="1">_xlfn._xlws.SORT(SUMPRODUCT($V$2:$X$2,P239:R239))</f>
        <v>-4.3924692853284817E-4</v>
      </c>
      <c r="T239" s="4">
        <f ca="1"/>
        <v>2.6978060459845118E-2</v>
      </c>
    </row>
    <row r="240" spans="1:20" x14ac:dyDescent="0.25">
      <c r="A240" s="1">
        <v>45884</v>
      </c>
      <c r="B240" s="4">
        <f>IFERROR(BTCUSD[[#This Row],[Close]]/BTCUSD!B239-1,"")</f>
        <v>-1.3022892141957398E-2</v>
      </c>
      <c r="C240" s="4">
        <f>IFERROR(XAUUSD[[#This Row],[Close]]/XAUUSD!B239-1, "")</f>
        <v>2.1311881151435674E-3</v>
      </c>
      <c r="D240" s="4">
        <f>IFERROR(AAPL_US[[#This Row],[Close]]/AAPL_US!B239-1,"")</f>
        <v>-5.112123034624938E-3</v>
      </c>
      <c r="E240" s="4">
        <f t="shared" si="24"/>
        <v>-4.5880293069172733E-3</v>
      </c>
      <c r="F240">
        <f t="shared" ca="1" si="25"/>
        <v>-0.85949235162336535</v>
      </c>
      <c r="G240">
        <f t="shared" ca="1" si="25"/>
        <v>-0.26004962592975128</v>
      </c>
      <c r="H240">
        <f t="shared" ca="1" si="25"/>
        <v>-0.89836806150948767</v>
      </c>
      <c r="I240">
        <f ca="1"/>
        <v>-0.85949235162336535</v>
      </c>
      <c r="J240">
        <f ca="1"/>
        <v>-0.30481729953968295</v>
      </c>
      <c r="K240">
        <f ca="1"/>
        <v>-1.0965059504512622</v>
      </c>
      <c r="L240">
        <v>238</v>
      </c>
      <c r="M240">
        <f t="shared" ca="1" si="26"/>
        <v>48.617292343297912</v>
      </c>
      <c r="N240">
        <f t="shared" ca="1" si="27"/>
        <v>329.35033577961076</v>
      </c>
      <c r="O240">
        <f t="shared" ca="1" si="28"/>
        <v>235.84926104048265</v>
      </c>
      <c r="P240" s="4">
        <f t="shared" ca="1" si="29"/>
        <v>-4.3394642266602633E-2</v>
      </c>
      <c r="Q240" s="4">
        <f t="shared" ca="1" si="30"/>
        <v>-1.1698631838839119E-2</v>
      </c>
      <c r="R240" s="4">
        <f t="shared" ca="1" si="31"/>
        <v>-1.9533497536657566E-2</v>
      </c>
      <c r="S240" s="4" cm="1">
        <f t="array" aca="1" ref="S240" ca="1">_xlfn._xlws.SORT(SUMPRODUCT($V$2:$X$2,P240:R240))</f>
        <v>-2.3557894676513709E-2</v>
      </c>
      <c r="T240" s="4">
        <f ca="1"/>
        <v>2.7763464251716968E-2</v>
      </c>
    </row>
    <row r="241" spans="1:20" x14ac:dyDescent="0.25">
      <c r="A241" s="1">
        <v>45887</v>
      </c>
      <c r="B241" s="4">
        <f>IFERROR(BTCUSD[[#This Row],[Close]]/BTCUSD!B240-1,"")</f>
        <v>1.3001073886942605E-2</v>
      </c>
      <c r="C241" s="4">
        <f>IFERROR(XAUUSD[[#This Row],[Close]]/XAUUSD!B240-1, "")</f>
        <v>-3.410339569847709E-3</v>
      </c>
      <c r="D241" s="4">
        <f>IFERROR(AAPL_US[[#This Row],[Close]]/AAPL_US!B240-1,"")</f>
        <v>-3.0225830130835574E-3</v>
      </c>
      <c r="E241" s="4">
        <f t="shared" si="24"/>
        <v>1.6294114342186301E-3</v>
      </c>
      <c r="F241">
        <f t="shared" ca="1" si="25"/>
        <v>1.4401571087398073</v>
      </c>
      <c r="G241">
        <f t="shared" ca="1" si="25"/>
        <v>-0.14649984764034452</v>
      </c>
      <c r="H241">
        <f t="shared" ca="1" si="25"/>
        <v>-0.87173500328602316</v>
      </c>
      <c r="I241">
        <f ca="1"/>
        <v>1.4401571087398073</v>
      </c>
      <c r="J241">
        <f ca="1"/>
        <v>-7.0684509567938383E-2</v>
      </c>
      <c r="K241">
        <f ca="1"/>
        <v>-0.44902157147722715</v>
      </c>
      <c r="L241">
        <v>239</v>
      </c>
      <c r="M241">
        <f t="shared" ca="1" si="26"/>
        <v>51.799115257154057</v>
      </c>
      <c r="N241">
        <f t="shared" ca="1" si="27"/>
        <v>330.24565354425721</v>
      </c>
      <c r="O241">
        <f t="shared" ca="1" si="28"/>
        <v>238.99746032888277</v>
      </c>
      <c r="P241" s="4">
        <f t="shared" ca="1" si="29"/>
        <v>6.3393791987725739E-2</v>
      </c>
      <c r="Q241" s="4">
        <f t="shared" ca="1" si="30"/>
        <v>2.7147476000501918E-3</v>
      </c>
      <c r="R241" s="4">
        <f t="shared" ca="1" si="31"/>
        <v>1.3260049086526064E-2</v>
      </c>
      <c r="S241" s="4" cm="1">
        <f t="array" aca="1" ref="S241" ca="1">_xlfn._xlws.SORT(SUMPRODUCT($V$2:$X$2,P241:R241))</f>
        <v>2.4082051362295617E-2</v>
      </c>
      <c r="T241" s="4">
        <f ca="1"/>
        <v>2.8374636802783706E-2</v>
      </c>
    </row>
    <row r="242" spans="1:20" x14ac:dyDescent="0.25">
      <c r="A242" s="1">
        <v>45888</v>
      </c>
      <c r="B242" s="4">
        <f>IFERROR(BTCUSD[[#This Row],[Close]]/BTCUSD!B241-1,"")</f>
        <v>1.7978328684514544E-2</v>
      </c>
      <c r="C242" s="4">
        <f>IFERROR(XAUUSD[[#This Row],[Close]]/XAUUSD!B241-1, "")</f>
        <v>8.4333398132883097E-3</v>
      </c>
      <c r="D242" s="4">
        <f>IFERROR(AAPL_US[[#This Row],[Close]]/AAPL_US!B241-1,"")</f>
        <v>-1.4292520247736196E-3</v>
      </c>
      <c r="E242" s="4">
        <f t="shared" si="24"/>
        <v>8.3380589232375998E-3</v>
      </c>
      <c r="F242">
        <f t="shared" ca="1" si="25"/>
        <v>8.887151725825243E-2</v>
      </c>
      <c r="G242">
        <f t="shared" ca="1" si="25"/>
        <v>-0.26004907995121457</v>
      </c>
      <c r="H242">
        <f t="shared" ca="1" si="25"/>
        <v>-0.26019605993688721</v>
      </c>
      <c r="I242">
        <f ca="1"/>
        <v>8.887151725825243E-2</v>
      </c>
      <c r="J242">
        <f ca="1"/>
        <v>-0.25502433982161382</v>
      </c>
      <c r="K242">
        <f ca="1"/>
        <v>-0.22553448180978483</v>
      </c>
      <c r="L242">
        <v>240</v>
      </c>
      <c r="M242">
        <f t="shared" ca="1" si="26"/>
        <v>49.917676801802365</v>
      </c>
      <c r="N242">
        <f t="shared" ca="1" si="27"/>
        <v>329.63503022958048</v>
      </c>
      <c r="O242">
        <f t="shared" ca="1" si="28"/>
        <v>240.11895563621945</v>
      </c>
      <c r="P242" s="4">
        <f t="shared" ca="1" si="29"/>
        <v>-3.699788458905922E-2</v>
      </c>
      <c r="Q242" s="4">
        <f t="shared" ca="1" si="30"/>
        <v>-1.8507087841181059E-3</v>
      </c>
      <c r="R242" s="4">
        <f t="shared" ca="1" si="31"/>
        <v>4.6815233970347262E-3</v>
      </c>
      <c r="S242" s="4" cm="1">
        <f t="array" aca="1" ref="S242" ca="1">_xlfn._xlws.SORT(SUMPRODUCT($V$2:$X$2,P242:R242))</f>
        <v>-1.0435191871254591E-2</v>
      </c>
      <c r="T242" s="4">
        <f ca="1"/>
        <v>2.9749100942483078E-2</v>
      </c>
    </row>
    <row r="243" spans="1:20" x14ac:dyDescent="0.25">
      <c r="A243" s="1">
        <v>45889</v>
      </c>
      <c r="B243" s="4">
        <f>IFERROR(BTCUSD[[#This Row],[Close]]/BTCUSD!B242-1,"")</f>
        <v>-5.710529909860651E-3</v>
      </c>
      <c r="C243" s="4">
        <f>IFERROR(XAUUSD[[#This Row],[Close]]/XAUUSD!B242-1, "")</f>
        <v>2.1337461518999845E-4</v>
      </c>
      <c r="D243" s="4">
        <f>IFERROR(AAPL_US[[#This Row],[Close]]/AAPL_US!B242-1,"")</f>
        <v>-1.9734559333795976E-2</v>
      </c>
      <c r="E243" s="4">
        <f t="shared" si="24"/>
        <v>-7.5481769270209879E-3</v>
      </c>
      <c r="F243">
        <f t="shared" ca="1" si="25"/>
        <v>0.85108815785493608</v>
      </c>
      <c r="G243">
        <f t="shared" ca="1" si="25"/>
        <v>0.20129544757547294</v>
      </c>
      <c r="H243">
        <f t="shared" ca="1" si="25"/>
        <v>0.44649867976497448</v>
      </c>
      <c r="I243">
        <f ca="1"/>
        <v>0.85108815785493608</v>
      </c>
      <c r="J243">
        <f ca="1"/>
        <v>0.24570290892636856</v>
      </c>
      <c r="K243">
        <f ca="1"/>
        <v>0.65942629234215522</v>
      </c>
      <c r="L243">
        <v>241</v>
      </c>
      <c r="M243">
        <f t="shared" ca="1" si="26"/>
        <v>50.983057909637964</v>
      </c>
      <c r="N243">
        <f t="shared" ca="1" si="27"/>
        <v>331.49386930911606</v>
      </c>
      <c r="O243">
        <f t="shared" ca="1" si="28"/>
        <v>244.49607108013817</v>
      </c>
      <c r="P243" s="4">
        <f t="shared" ca="1" si="29"/>
        <v>2.1118195131368162E-2</v>
      </c>
      <c r="Q243" s="4">
        <f t="shared" ca="1" si="30"/>
        <v>5.6232422421805791E-3</v>
      </c>
      <c r="R243" s="4">
        <f t="shared" ca="1" si="31"/>
        <v>1.8064790550824598E-2</v>
      </c>
      <c r="S243" s="4" cm="1">
        <f t="array" aca="1" ref="S243" ca="1">_xlfn._xlws.SORT(SUMPRODUCT($V$2:$X$2,P243:R243))</f>
        <v>1.4004192601530059E-2</v>
      </c>
      <c r="T243" s="4">
        <f ca="1"/>
        <v>2.9794098717175511E-2</v>
      </c>
    </row>
    <row r="244" spans="1:20" x14ac:dyDescent="0.25">
      <c r="A244" s="1">
        <v>45890</v>
      </c>
      <c r="B244" s="4">
        <f>IFERROR(BTCUSD[[#This Row],[Close]]/BTCUSD!B243-1,"")</f>
        <v>1.9238858889280008E-2</v>
      </c>
      <c r="C244" s="4">
        <f>IFERROR(XAUUSD[[#This Row],[Close]]/XAUUSD!B243-1, "")</f>
        <v>-1.6442523992167168E-2</v>
      </c>
      <c r="D244" s="4">
        <f>IFERROR(AAPL_US[[#This Row],[Close]]/AAPL_US!B243-1,"")</f>
        <v>-4.9112871111897105E-3</v>
      </c>
      <c r="E244" s="4">
        <f t="shared" si="24"/>
        <v>-2.2787380634397784E-3</v>
      </c>
      <c r="F244">
        <f t="shared" ca="1" si="25"/>
        <v>-0.28376950360918279</v>
      </c>
      <c r="G244">
        <f t="shared" ca="1" si="25"/>
        <v>0.40752063788473736</v>
      </c>
      <c r="H244">
        <f t="shared" ca="1" si="25"/>
        <v>1.4015158147094187</v>
      </c>
      <c r="I244">
        <f ca="1"/>
        <v>-0.28376950360918279</v>
      </c>
      <c r="J244">
        <f ca="1"/>
        <v>0.39205967140486075</v>
      </c>
      <c r="K244">
        <f ca="1"/>
        <v>1.2710226826102073</v>
      </c>
      <c r="L244">
        <v>242</v>
      </c>
      <c r="M244">
        <f t="shared" ca="1" si="26"/>
        <v>49.424523465160433</v>
      </c>
      <c r="N244">
        <f t="shared" ca="1" si="27"/>
        <v>332.07685847879867</v>
      </c>
      <c r="O244">
        <f t="shared" ca="1" si="28"/>
        <v>247.57985709442173</v>
      </c>
      <c r="P244" s="4">
        <f t="shared" ca="1" si="29"/>
        <v>-3.1046652248863271E-2</v>
      </c>
      <c r="Q244" s="4">
        <f t="shared" ca="1" si="30"/>
        <v>1.7571278999126978E-3</v>
      </c>
      <c r="R244" s="4">
        <f t="shared" ca="1" si="31"/>
        <v>1.2533945309867813E-2</v>
      </c>
      <c r="S244" s="4" cm="1">
        <f t="array" aca="1" ref="S244" ca="1">_xlfn._xlws.SORT(SUMPRODUCT($V$2:$X$2,P244:R244))</f>
        <v>-4.8509609217335589E-3</v>
      </c>
      <c r="T244" s="4">
        <f ca="1"/>
        <v>3.2438821929414219E-2</v>
      </c>
    </row>
    <row r="245" spans="1:20" x14ac:dyDescent="0.25">
      <c r="A245" s="1">
        <v>45891</v>
      </c>
      <c r="B245" s="4">
        <f>IFERROR(BTCUSD[[#This Row],[Close]]/BTCUSD!B244-1,"")</f>
        <v>9.9305953303459038E-3</v>
      </c>
      <c r="C245" s="4">
        <f>IFERROR(XAUUSD[[#This Row],[Close]]/XAUUSD!B244-1, "")</f>
        <v>1.6693466960846504E-3</v>
      </c>
      <c r="D245" s="4">
        <f>IFERROR(AAPL_US[[#This Row],[Close]]/AAPL_US!B244-1,"")</f>
        <v>1.2716763005780285E-2</v>
      </c>
      <c r="E245" s="4">
        <f t="shared" si="24"/>
        <v>7.4619461792717161E-3</v>
      </c>
      <c r="F245">
        <f t="shared" ca="1" si="25"/>
        <v>0.48069481195444713</v>
      </c>
      <c r="G245">
        <f t="shared" ca="1" si="25"/>
        <v>0.6968081240219659</v>
      </c>
      <c r="H245">
        <f t="shared" ca="1" si="25"/>
        <v>0.4513553333294939</v>
      </c>
      <c r="I245">
        <f ca="1"/>
        <v>0.48069481195444713</v>
      </c>
      <c r="J245">
        <f ca="1"/>
        <v>0.72108520085570749</v>
      </c>
      <c r="K245">
        <f ca="1"/>
        <v>0.56215219985665188</v>
      </c>
      <c r="L245">
        <v>243</v>
      </c>
      <c r="M245">
        <f t="shared" ca="1" si="26"/>
        <v>50.482499318164663</v>
      </c>
      <c r="N245">
        <f t="shared" ca="1" si="27"/>
        <v>333.32448762450582</v>
      </c>
      <c r="O245">
        <f t="shared" ca="1" si="28"/>
        <v>244.09336182360502</v>
      </c>
      <c r="P245" s="4">
        <f t="shared" ca="1" si="29"/>
        <v>2.118000062917277E-2</v>
      </c>
      <c r="Q245" s="4">
        <f t="shared" ca="1" si="30"/>
        <v>3.7500092690998144E-3</v>
      </c>
      <c r="R245" s="4">
        <f t="shared" ca="1" si="31"/>
        <v>-1.4182402360335085E-2</v>
      </c>
      <c r="S245" s="4" cm="1">
        <f t="array" aca="1" ref="S245" ca="1">_xlfn._xlws.SORT(SUMPRODUCT($V$2:$X$2,P245:R245))</f>
        <v>3.5992831882912324E-3</v>
      </c>
      <c r="T245" s="4">
        <f ca="1"/>
        <v>3.3889844458129231E-2</v>
      </c>
    </row>
    <row r="246" spans="1:20" x14ac:dyDescent="0.25">
      <c r="A246" s="1">
        <v>45894</v>
      </c>
      <c r="B246" s="4">
        <f>IFERROR(BTCUSD[[#This Row],[Close]]/BTCUSD!B245-1,"")</f>
        <v>2.2318040416002827E-2</v>
      </c>
      <c r="C246" s="4">
        <f>IFERROR(XAUUSD[[#This Row],[Close]]/XAUUSD!B245-1, "")</f>
        <v>2.326619785825601E-3</v>
      </c>
      <c r="D246" s="4">
        <f>IFERROR(AAPL_US[[#This Row],[Close]]/AAPL_US!B245-1,"")</f>
        <v>-2.6343519494204104E-3</v>
      </c>
      <c r="E246" s="4">
        <f t="shared" si="24"/>
        <v>6.8357544543049655E-3</v>
      </c>
      <c r="F246">
        <f t="shared" ca="1" si="25"/>
        <v>0.42903060005338384</v>
      </c>
      <c r="G246">
        <f t="shared" ca="1" si="25"/>
        <v>-0.4672705340084668</v>
      </c>
      <c r="H246">
        <f t="shared" ca="1" si="25"/>
        <v>2.5397592127684984E-2</v>
      </c>
      <c r="I246">
        <f ca="1"/>
        <v>0.42903060005338384</v>
      </c>
      <c r="J246">
        <f ca="1"/>
        <v>-0.44410044214936401</v>
      </c>
      <c r="K246">
        <f ca="1"/>
        <v>0.14216719532130395</v>
      </c>
      <c r="L246">
        <v>244</v>
      </c>
      <c r="M246">
        <f t="shared" ca="1" si="26"/>
        <v>50.418855107598787</v>
      </c>
      <c r="N246">
        <f t="shared" ca="1" si="27"/>
        <v>329.16689557193007</v>
      </c>
      <c r="O246">
        <f t="shared" ca="1" si="28"/>
        <v>242.06668740272949</v>
      </c>
      <c r="P246" s="4">
        <f t="shared" ca="1" si="29"/>
        <v>-1.2615136708214118E-3</v>
      </c>
      <c r="Q246" s="4">
        <f t="shared" ca="1" si="30"/>
        <v>-1.2551549320108451E-2</v>
      </c>
      <c r="R246" s="4">
        <f t="shared" ca="1" si="31"/>
        <v>-8.3375265587259315E-3</v>
      </c>
      <c r="S246" s="4" cm="1">
        <f t="array" aca="1" ref="S246" ca="1">_xlfn._xlws.SORT(SUMPRODUCT($V$2:$X$2,P246:R246))</f>
        <v>-7.9003317969075833E-3</v>
      </c>
      <c r="T246" s="4">
        <f ca="1"/>
        <v>4.017085727826071E-2</v>
      </c>
    </row>
    <row r="247" spans="1:20" x14ac:dyDescent="0.25">
      <c r="A247" s="1">
        <v>45895</v>
      </c>
      <c r="B247" s="4">
        <f>IFERROR(BTCUSD[[#This Row],[Close]]/BTCUSD!B246-1,"")</f>
        <v>-3.7526819438892467E-2</v>
      </c>
      <c r="C247" s="4">
        <f>IFERROR(XAUUSD[[#This Row],[Close]]/XAUUSD!B246-1, "")</f>
        <v>-6.0965525872357373E-3</v>
      </c>
      <c r="D247" s="4">
        <f>IFERROR(AAPL_US[[#This Row],[Close]]/AAPL_US!B246-1,"")</f>
        <v>9.4646944884662076E-3</v>
      </c>
      <c r="E247" s="4">
        <f t="shared" si="24"/>
        <v>-1.0857258520022171E-2</v>
      </c>
      <c r="F247">
        <f t="shared" ca="1" si="25"/>
        <v>-1.7551987495432169</v>
      </c>
      <c r="G247">
        <f t="shared" ca="1" si="25"/>
        <v>0.90433020889065763</v>
      </c>
      <c r="H247">
        <f t="shared" ca="1" si="25"/>
        <v>-0.22357571154163117</v>
      </c>
      <c r="I247">
        <f ca="1"/>
        <v>-1.7551987495432169</v>
      </c>
      <c r="J247">
        <f ca="1"/>
        <v>0.81092883993066078</v>
      </c>
      <c r="K247">
        <f ca="1"/>
        <v>-0.69331147490310308</v>
      </c>
      <c r="L247">
        <v>245</v>
      </c>
      <c r="M247">
        <f t="shared" ca="1" si="26"/>
        <v>47.487353727878173</v>
      </c>
      <c r="N247">
        <f t="shared" ca="1" si="27"/>
        <v>333.75841968469376</v>
      </c>
      <c r="O247">
        <f t="shared" ca="1" si="28"/>
        <v>238.04726664502022</v>
      </c>
      <c r="P247" s="4">
        <f t="shared" ca="1" si="29"/>
        <v>-5.9901776108325235E-2</v>
      </c>
      <c r="Q247" s="4">
        <f t="shared" ca="1" si="30"/>
        <v>1.3852533400611829E-2</v>
      </c>
      <c r="R247" s="4">
        <f t="shared" ca="1" si="31"/>
        <v>-1.6744002672674486E-2</v>
      </c>
      <c r="S247" s="4" cm="1">
        <f t="array" aca="1" ref="S247" ca="1">_xlfn._xlws.SORT(SUMPRODUCT($V$2:$X$2,P247:R247))</f>
        <v>-1.7452720274055183E-2</v>
      </c>
      <c r="T247" s="4">
        <f ca="1"/>
        <v>4.0251323364542721E-2</v>
      </c>
    </row>
    <row r="248" spans="1:20" x14ac:dyDescent="0.25">
      <c r="A248" s="1">
        <v>45896</v>
      </c>
      <c r="B248" s="4">
        <f>IFERROR(BTCUSD[[#This Row],[Close]]/BTCUSD!B247-1,"")</f>
        <v>-8.5184651505776365E-3</v>
      </c>
      <c r="C248" s="4">
        <f>IFERROR(XAUUSD[[#This Row],[Close]]/XAUUSD!B247-1, "")</f>
        <v>1.0792871308502594E-3</v>
      </c>
      <c r="D248" s="4">
        <f>IFERROR(AAPL_US[[#This Row],[Close]]/AAPL_US!B247-1,"")</f>
        <v>5.1458723998081268E-3</v>
      </c>
      <c r="E248" s="4">
        <f t="shared" si="24"/>
        <v>-5.8006297289074941E-4</v>
      </c>
      <c r="F248">
        <f t="shared" ca="1" si="25"/>
        <v>-0.63138466698843321</v>
      </c>
      <c r="G248">
        <f t="shared" ca="1" si="25"/>
        <v>-0.65093357876827074</v>
      </c>
      <c r="H248">
        <f t="shared" ca="1" si="25"/>
        <v>1.7554368032940417</v>
      </c>
      <c r="I248">
        <f ca="1"/>
        <v>-0.63138466698843321</v>
      </c>
      <c r="J248">
        <f ca="1"/>
        <v>-0.68318567205318481</v>
      </c>
      <c r="K248">
        <f ca="1"/>
        <v>1.5213728345909587</v>
      </c>
      <c r="L248">
        <v>246</v>
      </c>
      <c r="M248">
        <f t="shared" ca="1" si="26"/>
        <v>48.985516265090901</v>
      </c>
      <c r="N248">
        <f t="shared" ca="1" si="27"/>
        <v>328.41476482223021</v>
      </c>
      <c r="O248">
        <f t="shared" ca="1" si="28"/>
        <v>248.99621037095494</v>
      </c>
      <c r="P248" s="4">
        <f t="shared" ca="1" si="29"/>
        <v>3.1061229704308104E-2</v>
      </c>
      <c r="Q248" s="4">
        <f t="shared" ca="1" si="30"/>
        <v>-1.614010047551586E-2</v>
      </c>
      <c r="R248" s="4">
        <f t="shared" ca="1" si="31"/>
        <v>4.4968423653077058E-2</v>
      </c>
      <c r="S248" s="4" cm="1">
        <f t="array" aca="1" ref="S248" ca="1">_xlfn._xlws.SORT(SUMPRODUCT($V$2:$X$2,P248:R248))</f>
        <v>1.6352855817009203E-2</v>
      </c>
      <c r="T248" s="4">
        <f ca="1"/>
        <v>4.2333289925870266E-2</v>
      </c>
    </row>
    <row r="249" spans="1:20" x14ac:dyDescent="0.25">
      <c r="A249" s="1">
        <v>45897</v>
      </c>
      <c r="B249" s="4">
        <f>IFERROR(BTCUSD[[#This Row],[Close]]/BTCUSD!B248-1,"")</f>
        <v>-2.1799716176243988E-3</v>
      </c>
      <c r="C249" s="4">
        <f>IFERROR(XAUUSD[[#This Row],[Close]]/XAUUSD!B248-1, "")</f>
        <v>-1.8627578699275116E-3</v>
      </c>
      <c r="D249" s="4">
        <f>IFERROR(AAPL_US[[#This Row],[Close]]/AAPL_US!B248-1,"")</f>
        <v>8.9808668488871035E-3</v>
      </c>
      <c r="E249" s="4">
        <f t="shared" si="24"/>
        <v>1.2951654214078067E-3</v>
      </c>
      <c r="F249">
        <f t="shared" ca="1" si="25"/>
        <v>-1.0887518510120935</v>
      </c>
      <c r="G249">
        <f t="shared" ca="1" si="25"/>
        <v>-1.4064268084408074</v>
      </c>
      <c r="H249">
        <f t="shared" ca="1" si="25"/>
        <v>-0.8982988303119418</v>
      </c>
      <c r="I249">
        <f ca="1"/>
        <v>-1.0887518510120935</v>
      </c>
      <c r="J249">
        <f ca="1"/>
        <v>-1.4616502546513352</v>
      </c>
      <c r="K249">
        <f ca="1"/>
        <v>-1.1544742591046036</v>
      </c>
      <c r="L249">
        <v>247</v>
      </c>
      <c r="M249">
        <f t="shared" ca="1" si="26"/>
        <v>48.381007362454994</v>
      </c>
      <c r="N249">
        <f t="shared" ca="1" si="27"/>
        <v>325.68961937922444</v>
      </c>
      <c r="O249">
        <f t="shared" ca="1" si="28"/>
        <v>235.91189707311713</v>
      </c>
      <c r="P249" s="4">
        <f t="shared" ca="1" si="29"/>
        <v>-1.2417341146577766E-2</v>
      </c>
      <c r="Q249" s="4">
        <f t="shared" ca="1" si="30"/>
        <v>-8.3324963909681207E-3</v>
      </c>
      <c r="R249" s="4">
        <f t="shared" ca="1" si="31"/>
        <v>-5.3979259116638381E-2</v>
      </c>
      <c r="S249" s="4" cm="1">
        <f t="array" aca="1" ref="S249" ca="1">_xlfn._xlws.SORT(SUMPRODUCT($V$2:$X$2,P249:R249))</f>
        <v>-2.3251978635352093E-2</v>
      </c>
      <c r="T249" s="4">
        <f ca="1"/>
        <v>4.3086796838479734E-2</v>
      </c>
    </row>
    <row r="250" spans="1:20" x14ac:dyDescent="0.25">
      <c r="A250" s="1">
        <v>45898</v>
      </c>
      <c r="B250" s="4">
        <f>IFERROR(BTCUSD[[#This Row],[Close]]/BTCUSD!B249-1,"")</f>
        <v>-2.8178788372073105E-2</v>
      </c>
      <c r="C250" s="4">
        <f>IFERROR(XAUUSD[[#This Row],[Close]]/XAUUSD!B249-1, "")</f>
        <v>-5.1051406951572176E-3</v>
      </c>
      <c r="D250" s="4">
        <f>IFERROR(AAPL_US[[#This Row],[Close]]/AAPL_US!B249-1,"")</f>
        <v>-1.8059855521156409E-3</v>
      </c>
      <c r="E250" s="4">
        <f t="shared" si="24"/>
        <v>-1.1037488455319511E-2</v>
      </c>
      <c r="F250">
        <f t="shared" ca="1" si="25"/>
        <v>0.91409809233761441</v>
      </c>
      <c r="G250">
        <f t="shared" ca="1" si="25"/>
        <v>-1.0253055536905751E-2</v>
      </c>
      <c r="H250">
        <f t="shared" ca="1" si="25"/>
        <v>1.8139202618309724</v>
      </c>
      <c r="I250">
        <f ca="1"/>
        <v>0.91409809233761441</v>
      </c>
      <c r="J250">
        <f ca="1"/>
        <v>3.7754427666459346E-2</v>
      </c>
      <c r="K250">
        <f ca="1"/>
        <v>1.9936177770650643</v>
      </c>
      <c r="L250">
        <v>248</v>
      </c>
      <c r="M250">
        <f t="shared" ca="1" si="26"/>
        <v>51.128387267852773</v>
      </c>
      <c r="N250">
        <f t="shared" ca="1" si="27"/>
        <v>331.11424351742477</v>
      </c>
      <c r="O250">
        <f t="shared" ca="1" si="28"/>
        <v>251.46706193362127</v>
      </c>
      <c r="P250" s="4">
        <f t="shared" ca="1" si="29"/>
        <v>5.5232539953097771E-2</v>
      </c>
      <c r="Q250" s="4">
        <f t="shared" ca="1" si="30"/>
        <v>1.6518622356558672E-2</v>
      </c>
      <c r="R250" s="4">
        <f t="shared" ca="1" si="31"/>
        <v>6.3853596657724901E-2</v>
      </c>
      <c r="S250" s="4" cm="1">
        <f t="array" aca="1" ref="S250" ca="1">_xlfn._xlws.SORT(SUMPRODUCT($V$2:$X$2,P250:R250))</f>
        <v>4.2333289925870266E-2</v>
      </c>
      <c r="T250" s="4">
        <f ca="1"/>
        <v>4.5796101885877759E-2</v>
      </c>
    </row>
    <row r="251" spans="1:20" x14ac:dyDescent="0.25">
      <c r="B251" s="4">
        <f>IFERROR(BTCUSD[[#This Row],[Close]]/BTCUSD!B250-1,"")</f>
        <v>8.4633694789737479E-3</v>
      </c>
      <c r="C251" s="4">
        <f>IFERROR(XAUUSD[[#This Row],[Close]]/XAUUSD!B250-1, "")</f>
        <v>9.8359419765372547E-3</v>
      </c>
      <c r="D251" s="4" t="str">
        <f>IFERROR(AAPL_US[[#This Row],[Close]]/AAPL_US!B250-1,"")</f>
        <v/>
      </c>
      <c r="E251" s="4">
        <f t="shared" si="24"/>
        <v>6.4733876343070268E-3</v>
      </c>
      <c r="F251">
        <f t="shared" ca="1" si="25"/>
        <v>-0.62054833063672898</v>
      </c>
      <c r="G251">
        <f t="shared" ca="1" si="25"/>
        <v>-0.51965224250105324</v>
      </c>
      <c r="H251">
        <f t="shared" ca="1" si="25"/>
        <v>-1.3541535577520851</v>
      </c>
      <c r="I251">
        <f ca="1"/>
        <v>-0.62054833063672898</v>
      </c>
      <c r="J251">
        <f ca="1"/>
        <v>-0.55151646132042675</v>
      </c>
      <c r="K251">
        <f ca="1"/>
        <v>-1.4697274302210188</v>
      </c>
      <c r="L251">
        <v>249</v>
      </c>
      <c r="M251">
        <f t="shared" ca="1" si="26"/>
        <v>49.023511679539787</v>
      </c>
      <c r="N251">
        <f t="shared" ca="1" si="27"/>
        <v>329.04516898452431</v>
      </c>
      <c r="O251">
        <f t="shared" ca="1" si="28"/>
        <v>234.48689437673301</v>
      </c>
      <c r="P251" s="4">
        <f t="shared" ca="1" si="29"/>
        <v>-4.2039853572532052E-2</v>
      </c>
      <c r="Q251" s="4">
        <f t="shared" ca="1" si="30"/>
        <v>-6.2684293180098518E-3</v>
      </c>
      <c r="R251" s="4">
        <f t="shared" ca="1" si="31"/>
        <v>-6.9912315690916507E-2</v>
      </c>
      <c r="S251" s="4" cm="1">
        <f t="array" aca="1" ref="S251" ca="1">_xlfn._xlws.SORT(SUMPRODUCT($V$2:$X$2,P251:R251))</f>
        <v>-3.6093022506238505E-2</v>
      </c>
      <c r="T251" s="4">
        <f ca="1"/>
        <v>5.1319547741213535E-2</v>
      </c>
    </row>
  </sheetData>
  <mergeCells count="1">
    <mergeCell ref="P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6C12-73A3-4806-9FBE-8871162BDFFA}">
  <dimension ref="A1:M251"/>
  <sheetViews>
    <sheetView tabSelected="1" workbookViewId="0">
      <selection activeCell="J226" sqref="J226"/>
    </sheetView>
  </sheetViews>
  <sheetFormatPr defaultRowHeight="15" x14ac:dyDescent="0.25"/>
  <cols>
    <col min="1" max="1" width="10.7109375" style="1" bestFit="1" customWidth="1"/>
    <col min="2" max="2" width="10.7109375" customWidth="1"/>
    <col min="3" max="3" width="11.85546875" bestFit="1" customWidth="1"/>
    <col min="4" max="4" width="11.42578125" customWidth="1"/>
    <col min="5" max="5" width="14.85546875" customWidth="1"/>
    <col min="6" max="6" width="14" bestFit="1" customWidth="1"/>
    <col min="7" max="7" width="14" customWidth="1"/>
    <col min="8" max="8" width="11.140625" bestFit="1" customWidth="1"/>
    <col min="9" max="9" width="13.28515625" bestFit="1" customWidth="1"/>
    <col min="10" max="10" width="26" bestFit="1" customWidth="1"/>
    <col min="11" max="12" width="12" bestFit="1" customWidth="1"/>
    <col min="13" max="13" width="11.85546875" bestFit="1" customWidth="1"/>
  </cols>
  <sheetData>
    <row r="1" spans="1:13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10</v>
      </c>
      <c r="F1" s="6" t="s">
        <v>28</v>
      </c>
      <c r="G1" s="6" t="s">
        <v>29</v>
      </c>
      <c r="H1" s="6" t="s">
        <v>35</v>
      </c>
      <c r="I1" s="6" t="s">
        <v>68</v>
      </c>
      <c r="J1" s="6" t="s">
        <v>9</v>
      </c>
      <c r="K1" s="6" t="s">
        <v>6</v>
      </c>
      <c r="L1" s="6" t="s">
        <v>7</v>
      </c>
      <c r="M1" s="6" t="s">
        <v>8</v>
      </c>
    </row>
    <row r="2" spans="1:13" x14ac:dyDescent="0.25">
      <c r="A2" s="1" cm="1">
        <f t="array" ref="A2:A250">_xlfn._xlws.SORT(_xlfn.UNIQUE(_xlfn.VSTACK(AAPL_tbl[Date], Gold_tbl[Date], BTC_tbl[Date])))</f>
        <v>45538</v>
      </c>
      <c r="B2" s="4"/>
      <c r="J2" s="7" t="s">
        <v>5</v>
      </c>
      <c r="K2" s="2">
        <v>0.3</v>
      </c>
      <c r="L2" s="2">
        <v>0.4</v>
      </c>
      <c r="M2" s="2">
        <v>0.3</v>
      </c>
    </row>
    <row r="3" spans="1:13" x14ac:dyDescent="0.25">
      <c r="A3" s="1">
        <v>45539</v>
      </c>
      <c r="B3" s="4">
        <f>(BTC_tbl[[#This Row],[Close]]/BTC_tbl!B2-1)</f>
        <v>0</v>
      </c>
      <c r="C3" s="4">
        <f>Gold_tbl[[#This Row],[Close]]/Gold_tbl!B2-1</f>
        <v>6.0792913283247429E-4</v>
      </c>
      <c r="D3" s="4">
        <f>AAPL_tbl[[#This Row],[Close]]/AAPL_tbl!B2-1</f>
        <v>-8.6377541839121053E-3</v>
      </c>
      <c r="E3" s="18">
        <f>SUMPRODUCT(B3:D3,$K$2:$M$2)</f>
        <v>-2.3481546020406416E-3</v>
      </c>
      <c r="F3" s="19">
        <f>ABS(E3*1000000)</f>
        <v>2348.1546020406417</v>
      </c>
      <c r="G3" t="b">
        <f>F3&gt;$K$8</f>
        <v>0</v>
      </c>
      <c r="H3" t="b">
        <f>F3&gt;$K$9</f>
        <v>0</v>
      </c>
      <c r="I3" t="b">
        <f ca="1">F3&gt;$K$10</f>
        <v>0</v>
      </c>
      <c r="J3" s="7" t="s">
        <v>20</v>
      </c>
      <c r="K3" s="12">
        <v>30000</v>
      </c>
      <c r="L3" s="12">
        <v>40000</v>
      </c>
      <c r="M3" s="12">
        <v>30000</v>
      </c>
    </row>
    <row r="4" spans="1:13" x14ac:dyDescent="0.25">
      <c r="A4" s="1">
        <v>45540</v>
      </c>
      <c r="B4" s="4">
        <f>(BTC_tbl[[#This Row],[Close]]/BTC_tbl!B3-1)</f>
        <v>-3.495145631067953E-2</v>
      </c>
      <c r="C4" s="4">
        <f>Gold_tbl[[#This Row],[Close]]/Gold_tbl!B3-1</f>
        <v>8.3322484051555623E-3</v>
      </c>
      <c r="D4" s="4">
        <f>AAPL_tbl[[#This Row],[Close]]/AAPL_tbl!B3-1</f>
        <v>6.9431838809219659E-3</v>
      </c>
      <c r="E4" s="18">
        <f t="shared" ref="E4:E67" si="0">SUMPRODUCT(B4:D4,$K$2:$M$2)</f>
        <v>-5.069582366865044E-3</v>
      </c>
      <c r="F4" s="19">
        <f t="shared" ref="F4:F67" si="1">ABS(E4*1000000)</f>
        <v>5069.5823668650437</v>
      </c>
      <c r="G4" t="b">
        <f t="shared" ref="G4:G67" si="2">F4&gt;$K$8</f>
        <v>0</v>
      </c>
      <c r="H4" t="b">
        <f t="shared" ref="H4:H67" si="3">F4&gt;$K$9</f>
        <v>0</v>
      </c>
      <c r="I4" t="b">
        <f t="shared" ref="I4:I67" ca="1" si="4">F4&gt;$K$10</f>
        <v>0</v>
      </c>
    </row>
    <row r="5" spans="1:13" x14ac:dyDescent="0.25">
      <c r="A5" s="1">
        <v>45541</v>
      </c>
      <c r="B5" s="4">
        <f>(BTC_tbl[[#This Row],[Close]]/BTC_tbl!B4-1)</f>
        <v>-4.4265593561368277E-2</v>
      </c>
      <c r="C5" s="4">
        <f>Gold_tbl[[#This Row],[Close]]/Gold_tbl!B4-1</f>
        <v>-7.4026253496879413E-3</v>
      </c>
      <c r="D5" s="4">
        <f>AAPL_tbl[[#This Row],[Close]]/AAPL_tbl!B4-1</f>
        <v>-6.9854432376401654E-3</v>
      </c>
      <c r="E5" s="18">
        <f t="shared" si="0"/>
        <v>-1.8336361179577709E-2</v>
      </c>
      <c r="F5" s="19">
        <f t="shared" si="1"/>
        <v>18336.361179577711</v>
      </c>
      <c r="G5" t="b">
        <f t="shared" si="2"/>
        <v>0</v>
      </c>
      <c r="H5" t="b">
        <f t="shared" si="3"/>
        <v>0</v>
      </c>
      <c r="I5" t="b">
        <f t="shared" ca="1" si="4"/>
        <v>0</v>
      </c>
      <c r="J5" s="9" t="s">
        <v>17</v>
      </c>
      <c r="K5" s="17">
        <v>1000000</v>
      </c>
      <c r="L5" s="26">
        <v>0.05</v>
      </c>
    </row>
    <row r="6" spans="1:13" x14ac:dyDescent="0.25">
      <c r="A6" s="1">
        <v>45544</v>
      </c>
      <c r="B6" s="4">
        <f>(BTC_tbl[[#This Row],[Close]]/BTC_tbl!B5-1)</f>
        <v>6.7368421052631744E-2</v>
      </c>
      <c r="C6" s="4">
        <f>Gold_tbl[[#This Row],[Close]]/Gold_tbl!B5-1</f>
        <v>4.2058708754282303E-3</v>
      </c>
      <c r="D6" s="4">
        <f>AAPL_tbl[[#This Row],[Close]]/AAPL_tbl!B5-1</f>
        <v>3.6307524734491281E-4</v>
      </c>
      <c r="E6" s="18">
        <f t="shared" si="0"/>
        <v>2.2001797240164288E-2</v>
      </c>
      <c r="F6" s="19">
        <f t="shared" si="1"/>
        <v>22001.797240164287</v>
      </c>
      <c r="G6" t="b">
        <f t="shared" si="2"/>
        <v>0</v>
      </c>
      <c r="H6" t="b">
        <f t="shared" si="3"/>
        <v>0</v>
      </c>
      <c r="I6" t="b">
        <f t="shared" ca="1" si="4"/>
        <v>0</v>
      </c>
    </row>
    <row r="7" spans="1:13" x14ac:dyDescent="0.25">
      <c r="A7" s="1">
        <v>45545</v>
      </c>
      <c r="B7" s="4">
        <f>(BTC_tbl[[#This Row],[Close]]/BTC_tbl!B6-1)</f>
        <v>1.3806706114398271E-2</v>
      </c>
      <c r="C7" s="4">
        <f>Gold_tbl[[#This Row],[Close]]/Gold_tbl!B6-1</f>
        <v>4.4041450777203561E-3</v>
      </c>
      <c r="D7" s="4">
        <f>AAPL_tbl[[#This Row],[Close]]/AAPL_tbl!B6-1</f>
        <v>-3.584066781598727E-3</v>
      </c>
      <c r="E7" s="18">
        <f t="shared" si="0"/>
        <v>4.8284498309280055E-3</v>
      </c>
      <c r="F7" s="19">
        <f t="shared" si="1"/>
        <v>4828.4498309280052</v>
      </c>
      <c r="G7" t="b">
        <f t="shared" si="2"/>
        <v>0</v>
      </c>
      <c r="H7" t="b">
        <f t="shared" si="3"/>
        <v>0</v>
      </c>
      <c r="I7" t="b">
        <f t="shared" ca="1" si="4"/>
        <v>0</v>
      </c>
      <c r="J7" s="6" t="s">
        <v>32</v>
      </c>
      <c r="K7" s="9" t="s">
        <v>33</v>
      </c>
      <c r="L7" s="9" t="s">
        <v>34</v>
      </c>
    </row>
    <row r="8" spans="1:13" x14ac:dyDescent="0.25">
      <c r="A8" s="1">
        <v>45546</v>
      </c>
      <c r="B8" s="4">
        <f>(BTC_tbl[[#This Row],[Close]]/BTC_tbl!B7-1)</f>
        <v>-5.8365758754863606E-3</v>
      </c>
      <c r="C8" s="4">
        <f>Gold_tbl[[#This Row],[Close]]/Gold_tbl!B7-1</f>
        <v>-1.590576906542851E-3</v>
      </c>
      <c r="D8" s="4">
        <f>AAPL_tbl[[#This Row],[Close]]/AAPL_tbl!B7-1</f>
        <v>1.1564904612302529E-2</v>
      </c>
      <c r="E8" s="18">
        <f t="shared" si="0"/>
        <v>1.08226785842771E-3</v>
      </c>
      <c r="F8" s="19">
        <f t="shared" si="1"/>
        <v>1082.2678584277101</v>
      </c>
      <c r="G8" t="b">
        <f t="shared" si="2"/>
        <v>0</v>
      </c>
      <c r="H8" t="b">
        <f t="shared" si="3"/>
        <v>0</v>
      </c>
      <c r="I8" t="b">
        <f t="shared" ca="1" si="4"/>
        <v>0</v>
      </c>
      <c r="J8" s="9" t="s">
        <v>31</v>
      </c>
      <c r="K8" s="20">
        <f>Historical!J16</f>
        <v>23274.132865112024</v>
      </c>
      <c r="L8" s="20">
        <f>Historical!K16</f>
        <v>17125.674709303697</v>
      </c>
    </row>
    <row r="9" spans="1:13" x14ac:dyDescent="0.25">
      <c r="A9" s="1">
        <v>45547</v>
      </c>
      <c r="B9" s="4">
        <f>(BTC_tbl[[#This Row],[Close]]/BTC_tbl!B8-1)</f>
        <v>1.1741682974559797E-2</v>
      </c>
      <c r="C9" s="4">
        <f>Gold_tbl[[#This Row],[Close]]/Gold_tbl!B8-1</f>
        <v>1.756727664155E-2</v>
      </c>
      <c r="D9" s="4">
        <f>AAPL_tbl[[#This Row],[Close]]/AAPL_tbl!B8-1</f>
        <v>4.9511635234278373E-4</v>
      </c>
      <c r="E9" s="18">
        <f t="shared" si="0"/>
        <v>1.0697950454690774E-2</v>
      </c>
      <c r="F9" s="19">
        <f t="shared" si="1"/>
        <v>10697.950454690774</v>
      </c>
      <c r="G9" t="b">
        <f t="shared" si="2"/>
        <v>0</v>
      </c>
      <c r="H9" t="b">
        <f t="shared" si="3"/>
        <v>0</v>
      </c>
      <c r="I9" t="b">
        <f t="shared" ca="1" si="4"/>
        <v>0</v>
      </c>
      <c r="J9" s="9" t="s">
        <v>30</v>
      </c>
      <c r="K9" s="20">
        <f>Parametric!J21</f>
        <v>27601.781990430725</v>
      </c>
      <c r="L9" s="20">
        <f>Parametric!K21</f>
        <v>19071.973907106927</v>
      </c>
    </row>
    <row r="10" spans="1:13" x14ac:dyDescent="0.25">
      <c r="A10" s="1">
        <v>45548</v>
      </c>
      <c r="B10" s="4">
        <f>(BTC_tbl[[#This Row],[Close]]/BTC_tbl!B9-1)</f>
        <v>2.5145067698259194E-2</v>
      </c>
      <c r="C10" s="4">
        <f>Gold_tbl[[#This Row],[Close]]/Gold_tbl!B9-1</f>
        <v>9.9437227605465583E-3</v>
      </c>
      <c r="D10" s="4">
        <f>AAPL_tbl[[#This Row],[Close]]/AAPL_tbl!B9-1</f>
        <v>-1.2146841821126797E-3</v>
      </c>
      <c r="E10" s="18">
        <f t="shared" si="0"/>
        <v>1.1156604159062578E-2</v>
      </c>
      <c r="F10" s="19">
        <f t="shared" si="1"/>
        <v>11156.604159062577</v>
      </c>
      <c r="G10" t="b">
        <f t="shared" si="2"/>
        <v>0</v>
      </c>
      <c r="H10" t="b">
        <f t="shared" si="3"/>
        <v>0</v>
      </c>
      <c r="I10" t="b">
        <f t="shared" ca="1" si="4"/>
        <v>0</v>
      </c>
      <c r="J10" s="9" t="s">
        <v>69</v>
      </c>
      <c r="K10" s="20">
        <f ca="1">Monte_Carlo!V26</f>
        <v>41837.218621999316</v>
      </c>
      <c r="L10" s="20">
        <f ca="1">Monte_Carlo!W26</f>
        <v>29039.460440307917</v>
      </c>
    </row>
    <row r="11" spans="1:13" x14ac:dyDescent="0.25">
      <c r="A11" s="1">
        <v>45551</v>
      </c>
      <c r="B11" s="4">
        <f>(BTC_tbl[[#This Row],[Close]]/BTC_tbl!B10-1)</f>
        <v>-3.0188679245283012E-2</v>
      </c>
      <c r="C11" s="4">
        <f>Gold_tbl[[#This Row],[Close]]/Gold_tbl!B10-1</f>
        <v>-8.3794201441333982E-5</v>
      </c>
      <c r="D11" s="4">
        <f>AAPL_tbl[[#This Row],[Close]]/AAPL_tbl!B10-1</f>
        <v>-2.7791540921580093E-2</v>
      </c>
      <c r="E11" s="18">
        <f t="shared" si="0"/>
        <v>-1.7427583730635465E-2</v>
      </c>
      <c r="F11" s="19">
        <f t="shared" si="1"/>
        <v>17427.583730635466</v>
      </c>
      <c r="G11" t="b">
        <f t="shared" si="2"/>
        <v>0</v>
      </c>
      <c r="H11" t="b">
        <f t="shared" si="3"/>
        <v>0</v>
      </c>
      <c r="I11" t="b">
        <f t="shared" ca="1" si="4"/>
        <v>0</v>
      </c>
      <c r="J11" s="25"/>
    </row>
    <row r="12" spans="1:13" x14ac:dyDescent="0.25">
      <c r="A12" s="1">
        <v>45552</v>
      </c>
      <c r="B12" s="4">
        <f>(BTC_tbl[[#This Row],[Close]]/BTC_tbl!B11-1)</f>
        <v>3.5019455252918386E-2</v>
      </c>
      <c r="C12" s="4">
        <f>Gold_tbl[[#This Row],[Close]]/Gold_tbl!B11-1</f>
        <v>-5.5308807508589464E-3</v>
      </c>
      <c r="D12" s="4">
        <f>AAPL_tbl[[#This Row],[Close]]/AAPL_tbl!B11-1</f>
        <v>2.1775389177167703E-3</v>
      </c>
      <c r="E12" s="18">
        <f t="shared" si="0"/>
        <v>8.9467459508469679E-3</v>
      </c>
      <c r="F12" s="19">
        <f t="shared" si="1"/>
        <v>8946.7459508469674</v>
      </c>
      <c r="G12" t="b">
        <f t="shared" si="2"/>
        <v>0</v>
      </c>
      <c r="H12" t="b">
        <f t="shared" si="3"/>
        <v>0</v>
      </c>
      <c r="I12" t="b">
        <f t="shared" ca="1" si="4"/>
        <v>0</v>
      </c>
      <c r="J12" s="6" t="s">
        <v>36</v>
      </c>
      <c r="K12" s="9" t="s">
        <v>37</v>
      </c>
      <c r="L12" s="9" t="s">
        <v>38</v>
      </c>
      <c r="M12" s="9" t="s">
        <v>67</v>
      </c>
    </row>
    <row r="13" spans="1:13" x14ac:dyDescent="0.25">
      <c r="A13" s="1">
        <v>45553</v>
      </c>
      <c r="B13" s="4">
        <f>(BTC_tbl[[#This Row],[Close]]/BTC_tbl!B12-1)</f>
        <v>1.879699248120259E-3</v>
      </c>
      <c r="C13" s="4">
        <f>Gold_tbl[[#This Row],[Close]]/Gold_tbl!B12-1</f>
        <v>-7.7104575714166401E-3</v>
      </c>
      <c r="D13" s="4">
        <f>AAPL_tbl[[#This Row],[Close]]/AAPL_tbl!B12-1</f>
        <v>1.7983449678701691E-2</v>
      </c>
      <c r="E13" s="18">
        <f t="shared" si="0"/>
        <v>2.8747616494799282E-3</v>
      </c>
      <c r="F13" s="19">
        <f t="shared" si="1"/>
        <v>2874.7616494799281</v>
      </c>
      <c r="G13" t="b">
        <f t="shared" si="2"/>
        <v>0</v>
      </c>
      <c r="H13" t="b">
        <f t="shared" si="3"/>
        <v>0</v>
      </c>
      <c r="I13" t="b">
        <f t="shared" ca="1" si="4"/>
        <v>0</v>
      </c>
      <c r="J13" s="9" t="s">
        <v>39</v>
      </c>
      <c r="K13" s="2">
        <v>0.01</v>
      </c>
      <c r="L13" s="2">
        <v>0.01</v>
      </c>
      <c r="M13" s="2">
        <v>0.01</v>
      </c>
    </row>
    <row r="14" spans="1:13" x14ac:dyDescent="0.25">
      <c r="A14" s="1">
        <v>45554</v>
      </c>
      <c r="B14" s="4">
        <f>(BTC_tbl[[#This Row],[Close]]/BTC_tbl!B13-1)</f>
        <v>5.2532833020638048E-2</v>
      </c>
      <c r="C14" s="4">
        <f>Gold_tbl[[#This Row],[Close]]/Gold_tbl!B13-1</f>
        <v>1.5540741369793221E-2</v>
      </c>
      <c r="D14" s="4">
        <f>AAPL_tbl[[#This Row],[Close]]/AAPL_tbl!B13-1</f>
        <v>3.7102633969118948E-2</v>
      </c>
      <c r="E14" s="18">
        <f t="shared" si="0"/>
        <v>3.3106936644844383E-2</v>
      </c>
      <c r="F14" s="19">
        <f t="shared" si="1"/>
        <v>33106.936644844383</v>
      </c>
      <c r="G14" t="b">
        <f t="shared" si="2"/>
        <v>1</v>
      </c>
      <c r="H14" t="b">
        <f t="shared" si="3"/>
        <v>1</v>
      </c>
      <c r="I14" t="b">
        <f t="shared" ca="1" si="4"/>
        <v>0</v>
      </c>
      <c r="J14" s="9" t="s">
        <v>40</v>
      </c>
      <c r="K14">
        <f>COUNTIF(G3:G252, TRUE)</f>
        <v>11</v>
      </c>
      <c r="L14">
        <f>COUNTIF(H3:H252, TRUE)</f>
        <v>8</v>
      </c>
      <c r="M14">
        <f ca="1">COUNTIF(I3:I251, TRUE)</f>
        <v>3</v>
      </c>
    </row>
    <row r="15" spans="1:13" x14ac:dyDescent="0.25">
      <c r="A15" s="1">
        <v>45555</v>
      </c>
      <c r="B15" s="4">
        <f>(BTC_tbl[[#This Row],[Close]]/BTC_tbl!B14-1)</f>
        <v>-5.3475935828877219E-3</v>
      </c>
      <c r="C15" s="4">
        <f>Gold_tbl[[#This Row],[Close]]/Gold_tbl!B14-1</f>
        <v>1.2710624242170843E-2</v>
      </c>
      <c r="D15" s="4">
        <f>AAPL_tbl[[#This Row],[Close]]/AAPL_tbl!B14-1</f>
        <v>-2.9338354424837121E-3</v>
      </c>
      <c r="E15" s="18">
        <f t="shared" si="0"/>
        <v>2.5998209892569074E-3</v>
      </c>
      <c r="F15" s="19">
        <f t="shared" si="1"/>
        <v>2599.8209892569075</v>
      </c>
      <c r="G15" t="b">
        <f t="shared" si="2"/>
        <v>0</v>
      </c>
      <c r="H15" t="b">
        <f t="shared" si="3"/>
        <v>0</v>
      </c>
      <c r="I15" t="b">
        <f t="shared" ca="1" si="4"/>
        <v>0</v>
      </c>
      <c r="J15" s="9" t="s">
        <v>41</v>
      </c>
      <c r="K15">
        <f>COUNT(F3:F251)</f>
        <v>248</v>
      </c>
      <c r="L15">
        <f>COUNT(F3:F251)</f>
        <v>248</v>
      </c>
      <c r="M15">
        <f>COUNT(F3:F251)</f>
        <v>248</v>
      </c>
    </row>
    <row r="16" spans="1:13" x14ac:dyDescent="0.25">
      <c r="A16" s="1">
        <v>45558</v>
      </c>
      <c r="B16" s="4">
        <f>(BTC_tbl[[#This Row],[Close]]/BTC_tbl!B15-1)</f>
        <v>5.3763440860215006E-3</v>
      </c>
      <c r="C16" s="4">
        <f>Gold_tbl[[#This Row],[Close]]/Gold_tbl!B15-1</f>
        <v>1.9404648858427631E-3</v>
      </c>
      <c r="D16" s="4">
        <f>AAPL_tbl[[#This Row],[Close]]/AAPL_tbl!B15-1</f>
        <v>-7.5977162933684728E-3</v>
      </c>
      <c r="E16" s="18">
        <f t="shared" si="0"/>
        <v>1.0977429213301394E-4</v>
      </c>
      <c r="F16" s="19">
        <f t="shared" si="1"/>
        <v>109.77429213301394</v>
      </c>
      <c r="G16" t="b">
        <f t="shared" si="2"/>
        <v>0</v>
      </c>
      <c r="H16" t="b">
        <f t="shared" si="3"/>
        <v>0</v>
      </c>
      <c r="I16" t="b">
        <f t="shared" ca="1" si="4"/>
        <v>0</v>
      </c>
      <c r="J16" s="9" t="s">
        <v>42</v>
      </c>
      <c r="K16" s="4">
        <f>K14/K15</f>
        <v>4.4354838709677422E-2</v>
      </c>
      <c r="L16" s="4">
        <f>L14/L15</f>
        <v>3.2258064516129031E-2</v>
      </c>
      <c r="M16" s="23">
        <f ca="1">M14/M15</f>
        <v>1.2096774193548387E-2</v>
      </c>
    </row>
    <row r="17" spans="1:13" x14ac:dyDescent="0.25">
      <c r="A17" s="1">
        <v>45559</v>
      </c>
      <c r="B17" s="4">
        <f>(BTC_tbl[[#This Row],[Close]]/BTC_tbl!B16-1)</f>
        <v>1.7825311942958999E-2</v>
      </c>
      <c r="C17" s="4">
        <f>Gold_tbl[[#This Row],[Close]]/Gold_tbl!B16-1</f>
        <v>1.3969012691610327E-2</v>
      </c>
      <c r="D17" s="4">
        <f>AAPL_tbl[[#This Row],[Close]]/AAPL_tbl!B16-1</f>
        <v>3.9828295791477508E-3</v>
      </c>
      <c r="E17" s="18">
        <f t="shared" si="0"/>
        <v>1.2130047533276156E-2</v>
      </c>
      <c r="F17" s="19">
        <f t="shared" si="1"/>
        <v>12130.047533276156</v>
      </c>
      <c r="G17" t="b">
        <f t="shared" si="2"/>
        <v>0</v>
      </c>
      <c r="H17" t="b">
        <f t="shared" si="3"/>
        <v>0</v>
      </c>
      <c r="I17" t="b">
        <f t="shared" ca="1" si="4"/>
        <v>0</v>
      </c>
      <c r="J17" s="9" t="s">
        <v>43</v>
      </c>
      <c r="K17">
        <f>-2*LN(((K13^K14)*(1-K13)^(K15-K14))/((K14/K15)^K14*(1-(K14/K15))^(K15-K14)))</f>
        <v>16.031148088082897</v>
      </c>
      <c r="L17">
        <f>-2*LN(((L13^L14)*(1-L13)^(L15-L14))/((L14/L15)^L14*(1-(L14/L15))^(L15-L14)))</f>
        <v>7.8239739586922292</v>
      </c>
      <c r="M17">
        <f ca="1">-2*LN(((M13^M14)*(1-M13)^(M15-M14))/((M14/M15)^M14*(1-(M14/M15))^(M15-M14)))</f>
        <v>0.10322448523797513</v>
      </c>
    </row>
    <row r="18" spans="1:13" x14ac:dyDescent="0.25">
      <c r="A18" s="1">
        <v>45560</v>
      </c>
      <c r="B18" s="4">
        <f>(BTC_tbl[[#This Row],[Close]]/BTC_tbl!B17-1)</f>
        <v>-1.9264448336252182E-2</v>
      </c>
      <c r="C18" s="4">
        <f>Gold_tbl[[#This Row],[Close]]/Gold_tbl!B17-1</f>
        <v>-1.3817206485959854E-3</v>
      </c>
      <c r="D18" s="4">
        <f>AAPL_tbl[[#This Row],[Close]]/AAPL_tbl!B17-1</f>
        <v>-4.4078106404549233E-3</v>
      </c>
      <c r="E18" s="18">
        <f t="shared" si="0"/>
        <v>-7.6543659524505262E-3</v>
      </c>
      <c r="F18" s="19">
        <f t="shared" si="1"/>
        <v>7654.3659524505265</v>
      </c>
      <c r="G18" t="b">
        <f t="shared" si="2"/>
        <v>0</v>
      </c>
      <c r="H18" t="b">
        <f t="shared" si="3"/>
        <v>0</v>
      </c>
      <c r="I18" t="b">
        <f t="shared" ca="1" si="4"/>
        <v>0</v>
      </c>
      <c r="J18" s="9" t="s">
        <v>44</v>
      </c>
      <c r="K18" s="4">
        <f>_xlfn.CHISQ.DIST.RT(K17,1)</f>
        <v>6.230891941935368E-5</v>
      </c>
      <c r="L18" s="4">
        <f>_xlfn.CHISQ.DIST.RT(L17,1)</f>
        <v>5.155770730167349E-3</v>
      </c>
      <c r="M18" s="23">
        <f ca="1">_xlfn.CHISQ.DIST.RT(M17,1)</f>
        <v>0.74799391081046629</v>
      </c>
    </row>
    <row r="19" spans="1:13" x14ac:dyDescent="0.25">
      <c r="A19" s="1">
        <v>45561</v>
      </c>
      <c r="B19" s="4">
        <f>(BTC_tbl[[#This Row],[Close]]/BTC_tbl!B18-1)</f>
        <v>2.4999999999999911E-2</v>
      </c>
      <c r="C19" s="4">
        <f>Gold_tbl[[#This Row],[Close]]/Gold_tbl!B18-1</f>
        <v>5.0868839783502207E-3</v>
      </c>
      <c r="D19" s="4">
        <f>AAPL_tbl[[#This Row],[Close]]/AAPL_tbl!B18-1</f>
        <v>5.091424270598166E-3</v>
      </c>
      <c r="E19" s="18">
        <f t="shared" si="0"/>
        <v>1.1062180872519509E-2</v>
      </c>
      <c r="F19" s="19">
        <f t="shared" si="1"/>
        <v>11062.18087251951</v>
      </c>
      <c r="G19" t="b">
        <f t="shared" si="2"/>
        <v>0</v>
      </c>
      <c r="H19" t="b">
        <f t="shared" si="3"/>
        <v>0</v>
      </c>
      <c r="I19" t="b">
        <f t="shared" ca="1" si="4"/>
        <v>0</v>
      </c>
      <c r="J19" s="9" t="s">
        <v>45</v>
      </c>
      <c r="K19" s="9" t="str">
        <f>IF(K18 &gt; $L$5, "Reliable", "Not Reliable")</f>
        <v>Not Reliable</v>
      </c>
      <c r="L19" s="9" t="str">
        <f>IF(L18 &gt; $L$5, "Reliable", "Not Reliable")</f>
        <v>Not Reliable</v>
      </c>
      <c r="M19" s="9" t="str">
        <f ca="1">IF(M18 &gt; $L$5, "Reliable", "Not Reliable")</f>
        <v>Reliable</v>
      </c>
    </row>
    <row r="20" spans="1:13" x14ac:dyDescent="0.25">
      <c r="A20" s="1">
        <v>45562</v>
      </c>
      <c r="B20" s="4">
        <f>(BTC_tbl[[#This Row],[Close]]/BTC_tbl!B19-1)</f>
        <v>1.3937282229965264E-2</v>
      </c>
      <c r="C20" s="4">
        <f>Gold_tbl[[#This Row],[Close]]/Gold_tbl!B19-1</f>
        <v>-7.9358652522470985E-3</v>
      </c>
      <c r="D20" s="4">
        <f>AAPL_tbl[[#This Row],[Close]]/AAPL_tbl!B19-1</f>
        <v>1.1893225266494944E-3</v>
      </c>
      <c r="E20" s="18">
        <f t="shared" si="0"/>
        <v>1.363635326085588E-3</v>
      </c>
      <c r="F20" s="19">
        <f t="shared" si="1"/>
        <v>1363.6353260855881</v>
      </c>
      <c r="G20" t="b">
        <f t="shared" si="2"/>
        <v>0</v>
      </c>
      <c r="H20" t="b">
        <f t="shared" si="3"/>
        <v>0</v>
      </c>
      <c r="I20" t="b">
        <f t="shared" ca="1" si="4"/>
        <v>0</v>
      </c>
    </row>
    <row r="21" spans="1:13" x14ac:dyDescent="0.25">
      <c r="A21" s="1">
        <v>45565</v>
      </c>
      <c r="B21" s="4">
        <f>(BTC_tbl[[#This Row],[Close]]/BTC_tbl!B20-1)</f>
        <v>-3.2646048109965742E-2</v>
      </c>
      <c r="C21" s="4">
        <f>Gold_tbl[[#This Row],[Close]]/Gold_tbl!B20-1</f>
        <v>-7.999346992082268E-3</v>
      </c>
      <c r="D21" s="4">
        <f>AAPL_tbl[[#This Row],[Close]]/AAPL_tbl!B20-1</f>
        <v>2.2878261252144982E-2</v>
      </c>
      <c r="E21" s="18">
        <f t="shared" si="0"/>
        <v>-6.1300748541791347E-3</v>
      </c>
      <c r="F21" s="19">
        <f t="shared" si="1"/>
        <v>6130.0748541791345</v>
      </c>
      <c r="G21" t="b">
        <f t="shared" si="2"/>
        <v>0</v>
      </c>
      <c r="H21" t="b">
        <f t="shared" si="3"/>
        <v>0</v>
      </c>
      <c r="I21" t="b">
        <f t="shared" ca="1" si="4"/>
        <v>0</v>
      </c>
    </row>
    <row r="22" spans="1:13" x14ac:dyDescent="0.25">
      <c r="A22" s="1">
        <v>45566</v>
      </c>
      <c r="B22" s="4">
        <f>(BTC_tbl[[#This Row],[Close]]/BTC_tbl!B21-1)</f>
        <v>-2.6642984014209614E-2</v>
      </c>
      <c r="C22" s="4">
        <f>Gold_tbl[[#This Row],[Close]]/Gold_tbl!B21-1</f>
        <v>1.0491236731671183E-2</v>
      </c>
      <c r="D22" s="4">
        <f>AAPL_tbl[[#This Row],[Close]]/AAPL_tbl!B21-1</f>
        <v>-2.9162544625575326E-2</v>
      </c>
      <c r="E22" s="18">
        <f t="shared" si="0"/>
        <v>-1.2545163899267008E-2</v>
      </c>
      <c r="F22" s="19">
        <f t="shared" si="1"/>
        <v>12545.163899267009</v>
      </c>
      <c r="G22" t="b">
        <f t="shared" si="2"/>
        <v>0</v>
      </c>
      <c r="H22" t="b">
        <f t="shared" si="3"/>
        <v>0</v>
      </c>
      <c r="I22" t="b">
        <f t="shared" ca="1" si="4"/>
        <v>0</v>
      </c>
    </row>
    <row r="23" spans="1:13" x14ac:dyDescent="0.25">
      <c r="A23" s="1">
        <v>45567</v>
      </c>
      <c r="B23" s="4">
        <f>(BTC_tbl[[#This Row],[Close]]/BTC_tbl!B22-1)</f>
        <v>-2.5547445255474477E-2</v>
      </c>
      <c r="C23" s="4">
        <f>Gold_tbl[[#This Row],[Close]]/Gold_tbl!B22-1</f>
        <v>2.0357477301402582E-4</v>
      </c>
      <c r="D23" s="4">
        <f>AAPL_tbl[[#This Row],[Close]]/AAPL_tbl!B22-1</f>
        <v>2.5253644056533187E-3</v>
      </c>
      <c r="E23" s="18">
        <f t="shared" si="0"/>
        <v>-6.825194345740737E-3</v>
      </c>
      <c r="F23" s="19">
        <f t="shared" si="1"/>
        <v>6825.1943457407369</v>
      </c>
      <c r="G23" t="b">
        <f t="shared" si="2"/>
        <v>0</v>
      </c>
      <c r="H23" t="b">
        <f t="shared" si="3"/>
        <v>0</v>
      </c>
      <c r="I23" t="b">
        <f t="shared" ca="1" si="4"/>
        <v>0</v>
      </c>
    </row>
    <row r="24" spans="1:13" x14ac:dyDescent="0.25">
      <c r="A24" s="1">
        <v>45568</v>
      </c>
      <c r="B24" s="4">
        <f>(BTC_tbl[[#This Row],[Close]]/BTC_tbl!B23-1)</f>
        <v>1.3108614232209881E-2</v>
      </c>
      <c r="C24" s="4">
        <f>Gold_tbl[[#This Row],[Close]]/Gold_tbl!B23-1</f>
        <v>-6.9201335178692425E-4</v>
      </c>
      <c r="D24" s="4">
        <f>AAPL_tbl[[#This Row],[Close]]/AAPL_tbl!B23-1</f>
        <v>-4.9054269047198451E-3</v>
      </c>
      <c r="E24" s="18">
        <f t="shared" si="0"/>
        <v>2.1841508575322411E-3</v>
      </c>
      <c r="F24" s="19">
        <f t="shared" si="1"/>
        <v>2184.1508575322409</v>
      </c>
      <c r="G24" t="b">
        <f t="shared" si="2"/>
        <v>0</v>
      </c>
      <c r="H24" t="b">
        <f t="shared" si="3"/>
        <v>0</v>
      </c>
      <c r="I24" t="b">
        <f t="shared" ca="1" si="4"/>
        <v>0</v>
      </c>
    </row>
    <row r="25" spans="1:13" x14ac:dyDescent="0.25">
      <c r="A25" s="1">
        <v>45569</v>
      </c>
      <c r="B25" s="4">
        <f>(BTC_tbl[[#This Row],[Close]]/BTC_tbl!B24-1)</f>
        <v>2.4029574861367697E-2</v>
      </c>
      <c r="C25" s="4">
        <f>Gold_tbl[[#This Row],[Close]]/Gold_tbl!B24-1</f>
        <v>-1.9960079840319889E-3</v>
      </c>
      <c r="D25" s="4">
        <f>AAPL_tbl[[#This Row],[Close]]/AAPL_tbl!B24-1</f>
        <v>5.0184305191633971E-3</v>
      </c>
      <c r="E25" s="18">
        <f t="shared" si="0"/>
        <v>7.9159984205465321E-3</v>
      </c>
      <c r="F25" s="19">
        <f t="shared" si="1"/>
        <v>7915.9984205465325</v>
      </c>
      <c r="G25" t="b">
        <f t="shared" si="2"/>
        <v>0</v>
      </c>
      <c r="H25" t="b">
        <f t="shared" si="3"/>
        <v>0</v>
      </c>
      <c r="I25" t="b">
        <f t="shared" ca="1" si="4"/>
        <v>0</v>
      </c>
    </row>
    <row r="26" spans="1:13" x14ac:dyDescent="0.25">
      <c r="A26" s="1">
        <v>45572</v>
      </c>
      <c r="B26" s="4">
        <f>(BTC_tbl[[#This Row],[Close]]/BTC_tbl!B25-1)</f>
        <v>1.4440433212996373E-2</v>
      </c>
      <c r="C26" s="4">
        <f>Gold_tbl[[#This Row],[Close]]/Gold_tbl!B25-1</f>
        <v>-3.3877551020408125E-3</v>
      </c>
      <c r="D26" s="4">
        <f>AAPL_tbl[[#This Row],[Close]]/AAPL_tbl!B25-1</f>
        <v>-2.253645603181631E-2</v>
      </c>
      <c r="E26" s="18">
        <f t="shared" si="0"/>
        <v>-3.7839088864623058E-3</v>
      </c>
      <c r="F26" s="19">
        <f t="shared" si="1"/>
        <v>3783.9088864623059</v>
      </c>
      <c r="G26" t="b">
        <f t="shared" si="2"/>
        <v>0</v>
      </c>
      <c r="H26" t="b">
        <f t="shared" si="3"/>
        <v>0</v>
      </c>
      <c r="I26" t="b">
        <f t="shared" ca="1" si="4"/>
        <v>0</v>
      </c>
    </row>
    <row r="27" spans="1:13" x14ac:dyDescent="0.25">
      <c r="A27" s="1">
        <v>45573</v>
      </c>
      <c r="B27" s="4">
        <f>(BTC_tbl[[#This Row],[Close]]/BTC_tbl!B26-1)</f>
        <v>-1.7793594306049876E-2</v>
      </c>
      <c r="C27" s="4">
        <f>Gold_tbl[[#This Row],[Close]]/Gold_tbl!B26-1</f>
        <v>-7.3719130114263676E-3</v>
      </c>
      <c r="D27" s="4">
        <f>AAPL_tbl[[#This Row],[Close]]/AAPL_tbl!B26-1</f>
        <v>1.839963833634739E-2</v>
      </c>
      <c r="E27" s="18">
        <f t="shared" si="0"/>
        <v>-2.7669519954812921E-3</v>
      </c>
      <c r="F27" s="19">
        <f t="shared" si="1"/>
        <v>2766.9519954812922</v>
      </c>
      <c r="G27" t="b">
        <f t="shared" si="2"/>
        <v>0</v>
      </c>
      <c r="H27" t="b">
        <f t="shared" si="3"/>
        <v>0</v>
      </c>
      <c r="I27" t="b">
        <f t="shared" ca="1" si="4"/>
        <v>0</v>
      </c>
    </row>
    <row r="28" spans="1:13" x14ac:dyDescent="0.25">
      <c r="A28" s="1">
        <v>45574</v>
      </c>
      <c r="B28" s="4">
        <f>(BTC_tbl[[#This Row],[Close]]/BTC_tbl!B27-1)</f>
        <v>-2.1739130434782705E-2</v>
      </c>
      <c r="C28" s="4">
        <f>Gold_tbl[[#This Row],[Close]]/Gold_tbl!B27-1</f>
        <v>-5.4462185914098127E-3</v>
      </c>
      <c r="D28" s="4">
        <f>AAPL_tbl[[#This Row],[Close]]/AAPL_tbl!B27-1</f>
        <v>1.6735472987969846E-2</v>
      </c>
      <c r="E28" s="18">
        <f t="shared" si="0"/>
        <v>-3.6795846706077825E-3</v>
      </c>
      <c r="F28" s="19">
        <f t="shared" si="1"/>
        <v>3679.5846706077823</v>
      </c>
      <c r="G28" t="b">
        <f t="shared" si="2"/>
        <v>0</v>
      </c>
      <c r="H28" t="b">
        <f t="shared" si="3"/>
        <v>0</v>
      </c>
      <c r="I28" t="b">
        <f t="shared" ca="1" si="4"/>
        <v>0</v>
      </c>
    </row>
    <row r="29" spans="1:13" x14ac:dyDescent="0.25">
      <c r="A29" s="1">
        <v>45575</v>
      </c>
      <c r="B29" s="4">
        <f>(BTC_tbl[[#This Row],[Close]]/BTC_tbl!B28-1)</f>
        <v>-2.0370370370370372E-2</v>
      </c>
      <c r="C29" s="4">
        <f>Gold_tbl[[#This Row],[Close]]/Gold_tbl!B28-1</f>
        <v>7.3428749222153034E-3</v>
      </c>
      <c r="D29" s="4">
        <f>AAPL_tbl[[#This Row],[Close]]/AAPL_tbl!B28-1</f>
        <v>-2.1830247991617702E-3</v>
      </c>
      <c r="E29" s="18">
        <f t="shared" si="0"/>
        <v>-3.8288685819735211E-3</v>
      </c>
      <c r="F29" s="19">
        <f t="shared" si="1"/>
        <v>3828.868581973521</v>
      </c>
      <c r="G29" t="b">
        <f t="shared" si="2"/>
        <v>0</v>
      </c>
      <c r="H29" t="b">
        <f t="shared" si="3"/>
        <v>0</v>
      </c>
      <c r="I29" t="b">
        <f t="shared" ca="1" si="4"/>
        <v>0</v>
      </c>
    </row>
    <row r="30" spans="1:13" x14ac:dyDescent="0.25">
      <c r="A30" s="1">
        <v>45576</v>
      </c>
      <c r="B30" s="4">
        <f>(BTC_tbl[[#This Row],[Close]]/BTC_tbl!B29-1)</f>
        <v>6.0491493383743045E-2</v>
      </c>
      <c r="C30" s="4">
        <f>Gold_tbl[[#This Row],[Close]]/Gold_tbl!B29-1</f>
        <v>1.0913433819289997E-2</v>
      </c>
      <c r="D30" s="4">
        <f>AAPL_tbl[[#This Row],[Close]]/AAPL_tbl!B29-1</f>
        <v>-6.5196464513870289E-3</v>
      </c>
      <c r="E30" s="18">
        <f t="shared" si="0"/>
        <v>2.0556927607422802E-2</v>
      </c>
      <c r="F30" s="19">
        <f t="shared" si="1"/>
        <v>20556.927607422804</v>
      </c>
      <c r="G30" t="b">
        <f t="shared" si="2"/>
        <v>0</v>
      </c>
      <c r="H30" t="b">
        <f t="shared" si="3"/>
        <v>0</v>
      </c>
      <c r="I30" t="b">
        <f t="shared" ca="1" si="4"/>
        <v>0</v>
      </c>
    </row>
    <row r="31" spans="1:13" x14ac:dyDescent="0.25">
      <c r="A31" s="1">
        <v>45579</v>
      </c>
      <c r="B31" s="4">
        <f>(BTC_tbl[[#This Row],[Close]]/BTC_tbl!B30-1)</f>
        <v>4.2780748663101553E-2</v>
      </c>
      <c r="C31" s="4">
        <f>Gold_tbl[[#This Row],[Close]]/Gold_tbl!B30-1</f>
        <v>-1.6295270297795872E-3</v>
      </c>
      <c r="D31" s="4">
        <f>AAPL_tbl[[#This Row],[Close]]/AAPL_tbl!B30-1</f>
        <v>1.647214269984576E-2</v>
      </c>
      <c r="E31" s="18">
        <f t="shared" si="0"/>
        <v>1.7124056596972359E-2</v>
      </c>
      <c r="F31" s="19">
        <f t="shared" si="1"/>
        <v>17124.056596972358</v>
      </c>
      <c r="G31" t="b">
        <f t="shared" si="2"/>
        <v>0</v>
      </c>
      <c r="H31" t="b">
        <f t="shared" si="3"/>
        <v>0</v>
      </c>
      <c r="I31" t="b">
        <f t="shared" ca="1" si="4"/>
        <v>0</v>
      </c>
    </row>
    <row r="32" spans="1:13" x14ac:dyDescent="0.25">
      <c r="A32" s="1">
        <v>45580</v>
      </c>
      <c r="B32" s="4">
        <f>(BTC_tbl[[#This Row],[Close]]/BTC_tbl!B31-1)</f>
        <v>1.538461538461533E-2</v>
      </c>
      <c r="C32" s="4">
        <f>Gold_tbl[[#This Row],[Close]]/Gold_tbl!B31-1</f>
        <v>3.4683967845920982E-3</v>
      </c>
      <c r="D32" s="4">
        <f>AAPL_tbl[[#This Row],[Close]]/AAPL_tbl!B31-1</f>
        <v>1.1049005589496952E-2</v>
      </c>
      <c r="E32" s="18">
        <f t="shared" si="0"/>
        <v>9.3174450060705231E-3</v>
      </c>
      <c r="F32" s="19">
        <f t="shared" si="1"/>
        <v>9317.445006070524</v>
      </c>
      <c r="G32" t="b">
        <f t="shared" si="2"/>
        <v>0</v>
      </c>
      <c r="H32" t="b">
        <f t="shared" si="3"/>
        <v>0</v>
      </c>
      <c r="I32" t="b">
        <f t="shared" ca="1" si="4"/>
        <v>0</v>
      </c>
    </row>
    <row r="33" spans="1:9" x14ac:dyDescent="0.25">
      <c r="A33" s="1">
        <v>45581</v>
      </c>
      <c r="B33" s="4">
        <f>(BTC_tbl[[#This Row],[Close]]/BTC_tbl!B32-1)</f>
        <v>1.1784511784511897E-2</v>
      </c>
      <c r="C33" s="4">
        <f>Gold_tbl[[#This Row],[Close]]/Gold_tbl!B32-1</f>
        <v>5.0016265452179631E-3</v>
      </c>
      <c r="D33" s="4">
        <f>AAPL_tbl[[#This Row],[Close]]/AAPL_tbl!B32-1</f>
        <v>-8.8711751092825919E-3</v>
      </c>
      <c r="E33" s="18">
        <f t="shared" si="0"/>
        <v>2.8746516206559765E-3</v>
      </c>
      <c r="F33" s="19">
        <f t="shared" si="1"/>
        <v>2874.6516206559763</v>
      </c>
      <c r="G33" t="b">
        <f t="shared" si="2"/>
        <v>0</v>
      </c>
      <c r="H33" t="b">
        <f t="shared" si="3"/>
        <v>0</v>
      </c>
      <c r="I33" t="b">
        <f t="shared" ca="1" si="4"/>
        <v>0</v>
      </c>
    </row>
    <row r="34" spans="1:9" x14ac:dyDescent="0.25">
      <c r="A34" s="1">
        <v>45582</v>
      </c>
      <c r="B34" s="4">
        <f>(BTC_tbl[[#This Row],[Close]]/BTC_tbl!B33-1)</f>
        <v>-1.4975041597337757E-2</v>
      </c>
      <c r="C34" s="4">
        <f>Gold_tbl[[#This Row],[Close]]/Gold_tbl!B33-1</f>
        <v>5.9882662350798643E-3</v>
      </c>
      <c r="D34" s="4">
        <f>AAPL_tbl[[#This Row],[Close]]/AAPL_tbl!B33-1</f>
        <v>1.5998616335883842E-3</v>
      </c>
      <c r="E34" s="18">
        <f t="shared" si="0"/>
        <v>-1.6172474950928656E-3</v>
      </c>
      <c r="F34" s="19">
        <f t="shared" si="1"/>
        <v>1617.2474950928656</v>
      </c>
      <c r="G34" t="b">
        <f t="shared" si="2"/>
        <v>0</v>
      </c>
      <c r="H34" t="b">
        <f t="shared" si="3"/>
        <v>0</v>
      </c>
      <c r="I34" t="b">
        <f t="shared" ca="1" si="4"/>
        <v>0</v>
      </c>
    </row>
    <row r="35" spans="1:9" x14ac:dyDescent="0.25">
      <c r="A35" s="1">
        <v>45583</v>
      </c>
      <c r="B35" s="4">
        <f>(BTC_tbl[[#This Row],[Close]]/BTC_tbl!B34-1)</f>
        <v>2.7027027027026973E-2</v>
      </c>
      <c r="C35" s="4">
        <f>Gold_tbl[[#This Row],[Close]]/Gold_tbl!B34-1</f>
        <v>1.061818766842304E-2</v>
      </c>
      <c r="D35" s="4">
        <f>AAPL_tbl[[#This Row],[Close]]/AAPL_tbl!B34-1</f>
        <v>1.2260404075289166E-2</v>
      </c>
      <c r="E35" s="18">
        <f t="shared" si="0"/>
        <v>1.6033504398064058E-2</v>
      </c>
      <c r="F35" s="19">
        <f t="shared" si="1"/>
        <v>16033.504398064058</v>
      </c>
      <c r="G35" t="b">
        <f t="shared" si="2"/>
        <v>0</v>
      </c>
      <c r="H35" t="b">
        <f t="shared" si="3"/>
        <v>0</v>
      </c>
      <c r="I35" t="b">
        <f t="shared" ca="1" si="4"/>
        <v>0</v>
      </c>
    </row>
    <row r="36" spans="1:9" x14ac:dyDescent="0.25">
      <c r="A36" s="1">
        <v>45586</v>
      </c>
      <c r="B36" s="4">
        <f>(BTC_tbl[[#This Row],[Close]]/BTC_tbl!B35-1)</f>
        <v>-1.1513157894736725E-2</v>
      </c>
      <c r="C36" s="4">
        <f>Gold_tbl[[#This Row],[Close]]/Gold_tbl!B35-1</f>
        <v>-1.9898913519322825E-4</v>
      </c>
      <c r="D36" s="4">
        <f>AAPL_tbl[[#This Row],[Close]]/AAPL_tbl!B35-1</f>
        <v>6.3118389628114002E-3</v>
      </c>
      <c r="E36" s="18">
        <f t="shared" si="0"/>
        <v>-1.6399913336548888E-3</v>
      </c>
      <c r="F36" s="19">
        <f t="shared" si="1"/>
        <v>1639.9913336548889</v>
      </c>
      <c r="G36" t="b">
        <f t="shared" si="2"/>
        <v>0</v>
      </c>
      <c r="H36" t="b">
        <f t="shared" si="3"/>
        <v>0</v>
      </c>
      <c r="I36" t="b">
        <f t="shared" ca="1" si="4"/>
        <v>0</v>
      </c>
    </row>
    <row r="37" spans="1:9" x14ac:dyDescent="0.25">
      <c r="A37" s="1">
        <v>45587</v>
      </c>
      <c r="B37" s="4">
        <f>(BTC_tbl[[#This Row],[Close]]/BTC_tbl!B36-1)</f>
        <v>-4.99168053244603E-3</v>
      </c>
      <c r="C37" s="4">
        <f>Gold_tbl[[#This Row],[Close]]/Gold_tbl!B36-1</f>
        <v>1.078735769445105E-2</v>
      </c>
      <c r="D37" s="4">
        <f>AAPL_tbl[[#This Row],[Close]]/AAPL_tbl!B36-1</f>
        <v>-2.6275639938972972E-3</v>
      </c>
      <c r="E37" s="18">
        <f t="shared" si="0"/>
        <v>2.0291697198774219E-3</v>
      </c>
      <c r="F37" s="19">
        <f t="shared" si="1"/>
        <v>2029.169719877422</v>
      </c>
      <c r="G37" t="b">
        <f t="shared" si="2"/>
        <v>0</v>
      </c>
      <c r="H37" t="b">
        <f t="shared" si="3"/>
        <v>0</v>
      </c>
      <c r="I37" t="b">
        <f t="shared" ca="1" si="4"/>
        <v>0</v>
      </c>
    </row>
    <row r="38" spans="1:9" x14ac:dyDescent="0.25">
      <c r="A38" s="1">
        <v>45588</v>
      </c>
      <c r="B38" s="4">
        <f>(BTC_tbl[[#This Row],[Close]]/BTC_tbl!B37-1)</f>
        <v>-1.6722408026755842E-2</v>
      </c>
      <c r="C38" s="4">
        <f>Gold_tbl[[#This Row],[Close]]/Gold_tbl!B37-1</f>
        <v>-1.2050565116370704E-2</v>
      </c>
      <c r="D38" s="4">
        <f>AAPL_tbl[[#This Row],[Close]]/AAPL_tbl!B37-1</f>
        <v>-2.162828248491544E-2</v>
      </c>
      <c r="E38" s="18">
        <f t="shared" si="0"/>
        <v>-1.6325433200049668E-2</v>
      </c>
      <c r="F38" s="19">
        <f t="shared" si="1"/>
        <v>16325.433200049669</v>
      </c>
      <c r="G38" t="b">
        <f t="shared" si="2"/>
        <v>0</v>
      </c>
      <c r="H38" t="b">
        <f t="shared" si="3"/>
        <v>0</v>
      </c>
      <c r="I38" t="b">
        <f t="shared" ca="1" si="4"/>
        <v>0</v>
      </c>
    </row>
    <row r="39" spans="1:9" x14ac:dyDescent="0.25">
      <c r="A39" s="1">
        <v>45589</v>
      </c>
      <c r="B39" s="4">
        <f>(BTC_tbl[[#This Row],[Close]]/BTC_tbl!B38-1)</f>
        <v>3.0612244897959329E-2</v>
      </c>
      <c r="C39" s="4">
        <f>Gold_tbl[[#This Row],[Close]]/Gold_tbl!B38-1</f>
        <v>7.6932275680632323E-3</v>
      </c>
      <c r="D39" s="4">
        <f>AAPL_tbl[[#This Row],[Close]]/AAPL_tbl!B38-1</f>
        <v>-8.2519001085779031E-4</v>
      </c>
      <c r="E39" s="18">
        <f t="shared" si="0"/>
        <v>1.2013407493355752E-2</v>
      </c>
      <c r="F39" s="19">
        <f t="shared" si="1"/>
        <v>12013.407493355753</v>
      </c>
      <c r="G39" t="b">
        <f t="shared" si="2"/>
        <v>0</v>
      </c>
      <c r="H39" t="b">
        <f t="shared" si="3"/>
        <v>0</v>
      </c>
      <c r="I39" t="b">
        <f t="shared" ca="1" si="4"/>
        <v>0</v>
      </c>
    </row>
    <row r="40" spans="1:9" x14ac:dyDescent="0.25">
      <c r="A40" s="1">
        <v>45590</v>
      </c>
      <c r="B40" s="4">
        <f>(BTC_tbl[[#This Row],[Close]]/BTC_tbl!B39-1)</f>
        <v>-2.3102310231023049E-2</v>
      </c>
      <c r="C40" s="4">
        <f>Gold_tbl[[#This Row],[Close]]/Gold_tbl!B39-1</f>
        <v>2.0569620253163556E-3</v>
      </c>
      <c r="D40" s="4">
        <f>AAPL_tbl[[#This Row],[Close]]/AAPL_tbl!B39-1</f>
        <v>3.6512214204991178E-3</v>
      </c>
      <c r="E40" s="18">
        <f t="shared" si="0"/>
        <v>-5.0125418330306364E-3</v>
      </c>
      <c r="F40" s="19">
        <f t="shared" si="1"/>
        <v>5012.5418330306366</v>
      </c>
      <c r="G40" t="b">
        <f t="shared" si="2"/>
        <v>0</v>
      </c>
      <c r="H40" t="b">
        <f t="shared" si="3"/>
        <v>0</v>
      </c>
      <c r="I40" t="b">
        <f t="shared" ca="1" si="4"/>
        <v>0</v>
      </c>
    </row>
    <row r="41" spans="1:9" x14ac:dyDescent="0.25">
      <c r="A41" s="1">
        <v>45593</v>
      </c>
      <c r="B41" s="4">
        <f>(BTC_tbl[[#This Row],[Close]]/BTC_tbl!B40-1)</f>
        <v>4.2229729729729826E-2</v>
      </c>
      <c r="C41" s="4">
        <f>Gold_tbl[[#This Row],[Close]]/Gold_tbl!B40-1</f>
        <v>3.9475761882235005E-5</v>
      </c>
      <c r="D41" s="4">
        <f>AAPL_tbl[[#This Row],[Close]]/AAPL_tbl!B40-1</f>
        <v>8.6184495452577004E-3</v>
      </c>
      <c r="E41" s="18">
        <f t="shared" si="0"/>
        <v>1.5270244087249151E-2</v>
      </c>
      <c r="F41" s="19">
        <f t="shared" si="1"/>
        <v>15270.244087249152</v>
      </c>
      <c r="G41" t="b">
        <f t="shared" si="2"/>
        <v>0</v>
      </c>
      <c r="H41" t="b">
        <f t="shared" si="3"/>
        <v>0</v>
      </c>
      <c r="I41" t="b">
        <f t="shared" ca="1" si="4"/>
        <v>0</v>
      </c>
    </row>
    <row r="42" spans="1:9" x14ac:dyDescent="0.25">
      <c r="A42" s="1">
        <v>45594</v>
      </c>
      <c r="B42" s="4">
        <f>(BTC_tbl[[#This Row],[Close]]/BTC_tbl!B41-1)</f>
        <v>4.3760129659643487E-2</v>
      </c>
      <c r="C42" s="4">
        <f>Gold_tbl[[#This Row],[Close]]/Gold_tbl!B41-1</f>
        <v>1.0894880195791989E-2</v>
      </c>
      <c r="D42" s="4">
        <f>AAPL_tbl[[#This Row],[Close]]/AAPL_tbl!B41-1</f>
        <v>1.1593456138090374E-3</v>
      </c>
      <c r="E42" s="18">
        <f t="shared" si="0"/>
        <v>1.7833794660352554E-2</v>
      </c>
      <c r="F42" s="19">
        <f t="shared" si="1"/>
        <v>17833.794660352552</v>
      </c>
      <c r="G42" t="b">
        <f t="shared" si="2"/>
        <v>0</v>
      </c>
      <c r="H42" t="b">
        <f t="shared" si="3"/>
        <v>0</v>
      </c>
      <c r="I42" t="b">
        <f t="shared" ca="1" si="4"/>
        <v>0</v>
      </c>
    </row>
    <row r="43" spans="1:9" x14ac:dyDescent="0.25">
      <c r="A43" s="1">
        <v>45595</v>
      </c>
      <c r="B43" s="4">
        <f>(BTC_tbl[[#This Row],[Close]]/BTC_tbl!B42-1)</f>
        <v>-1.0869565217391353E-2</v>
      </c>
      <c r="C43" s="4">
        <f>Gold_tbl[[#This Row],[Close]]/Gold_tbl!B42-1</f>
        <v>5.5058768401734515E-3</v>
      </c>
      <c r="D43" s="4">
        <f>AAPL_tbl[[#This Row],[Close]]/AAPL_tbl!B42-1</f>
        <v>-1.526848516040491E-2</v>
      </c>
      <c r="E43" s="18">
        <f t="shared" si="0"/>
        <v>-5.6390643772694978E-3</v>
      </c>
      <c r="F43" s="19">
        <f t="shared" si="1"/>
        <v>5639.0643772694975</v>
      </c>
      <c r="G43" t="b">
        <f t="shared" si="2"/>
        <v>0</v>
      </c>
      <c r="H43" t="b">
        <f t="shared" si="3"/>
        <v>0</v>
      </c>
      <c r="I43" t="b">
        <f t="shared" ca="1" si="4"/>
        <v>0</v>
      </c>
    </row>
    <row r="44" spans="1:9" x14ac:dyDescent="0.25">
      <c r="A44" s="1">
        <v>45596</v>
      </c>
      <c r="B44" s="4">
        <f>(BTC_tbl[[#This Row],[Close]]/BTC_tbl!B43-1)</f>
        <v>-2.5117739403453743E-2</v>
      </c>
      <c r="C44" s="4">
        <f>Gold_tbl[[#This Row],[Close]]/Gold_tbl!B43-1</f>
        <v>-1.5495145631068019E-2</v>
      </c>
      <c r="D44" s="4">
        <f>AAPL_tbl[[#This Row],[Close]]/AAPL_tbl!B43-1</f>
        <v>-1.8249128919860635E-2</v>
      </c>
      <c r="E44" s="18">
        <f t="shared" si="0"/>
        <v>-1.9208118749421521E-2</v>
      </c>
      <c r="F44" s="19">
        <f t="shared" si="1"/>
        <v>19208.118749421523</v>
      </c>
      <c r="G44" t="b">
        <f t="shared" si="2"/>
        <v>0</v>
      </c>
      <c r="H44" t="b">
        <f t="shared" si="3"/>
        <v>0</v>
      </c>
      <c r="I44" t="b">
        <f t="shared" ca="1" si="4"/>
        <v>0</v>
      </c>
    </row>
    <row r="45" spans="1:9" x14ac:dyDescent="0.25">
      <c r="A45" s="1">
        <v>45597</v>
      </c>
      <c r="B45" s="4">
        <f>(BTC_tbl[[#This Row],[Close]]/BTC_tbl!B44-1)</f>
        <v>-1.1272141706924366E-2</v>
      </c>
      <c r="C45" s="4">
        <f>Gold_tbl[[#This Row],[Close]]/Gold_tbl!B44-1</f>
        <v>-4.1024022720996811E-3</v>
      </c>
      <c r="D45" s="4">
        <f>AAPL_tbl[[#This Row],[Close]]/AAPL_tbl!B44-1</f>
        <v>-1.326471762565995E-2</v>
      </c>
      <c r="E45" s="18">
        <f t="shared" si="0"/>
        <v>-9.0020187086151671E-3</v>
      </c>
      <c r="F45" s="19">
        <f t="shared" si="1"/>
        <v>9002.0187086151673</v>
      </c>
      <c r="G45" t="b">
        <f t="shared" si="2"/>
        <v>0</v>
      </c>
      <c r="H45" t="b">
        <f t="shared" si="3"/>
        <v>0</v>
      </c>
      <c r="I45" t="b">
        <f t="shared" ca="1" si="4"/>
        <v>0</v>
      </c>
    </row>
    <row r="46" spans="1:9" x14ac:dyDescent="0.25">
      <c r="A46" s="1">
        <v>45600</v>
      </c>
      <c r="B46" s="4">
        <f>(BTC_tbl[[#This Row],[Close]]/BTC_tbl!B45-1)</f>
        <v>-2.7687296416938012E-2</v>
      </c>
      <c r="C46" s="4">
        <f>Gold_tbl[[#This Row],[Close]]/Gold_tbl!B45-1</f>
        <v>1.4259119895434491E-3</v>
      </c>
      <c r="D46" s="4">
        <f>AAPL_tbl[[#This Row],[Close]]/AAPL_tbl!B45-1</f>
        <v>-4.046398705152332E-3</v>
      </c>
      <c r="E46" s="18">
        <f t="shared" si="0"/>
        <v>-8.9497437408097239E-3</v>
      </c>
      <c r="F46" s="19">
        <f t="shared" si="1"/>
        <v>8949.743740809723</v>
      </c>
      <c r="G46" t="b">
        <f t="shared" si="2"/>
        <v>0</v>
      </c>
      <c r="H46" t="b">
        <f t="shared" si="3"/>
        <v>0</v>
      </c>
      <c r="I46" t="b">
        <f t="shared" ca="1" si="4"/>
        <v>0</v>
      </c>
    </row>
    <row r="47" spans="1:9" x14ac:dyDescent="0.25">
      <c r="A47" s="1">
        <v>45601</v>
      </c>
      <c r="B47" s="4">
        <f>(BTC_tbl[[#This Row],[Close]]/BTC_tbl!B46-1)</f>
        <v>3.1825795644891075E-2</v>
      </c>
      <c r="C47" s="4">
        <f>Gold_tbl[[#This Row],[Close]]/Gold_tbl!B46-1</f>
        <v>2.2544792943874903E-3</v>
      </c>
      <c r="D47" s="4">
        <f>AAPL_tbl[[#This Row],[Close]]/AAPL_tbl!B46-1</f>
        <v>6.50054171180936E-3</v>
      </c>
      <c r="E47" s="18">
        <f t="shared" si="0"/>
        <v>1.2399692924765126E-2</v>
      </c>
      <c r="F47" s="19">
        <f t="shared" si="1"/>
        <v>12399.692924765126</v>
      </c>
      <c r="G47" t="b">
        <f t="shared" si="2"/>
        <v>0</v>
      </c>
      <c r="H47" t="b">
        <f t="shared" si="3"/>
        <v>0</v>
      </c>
      <c r="I47" t="b">
        <f t="shared" ca="1" si="4"/>
        <v>0</v>
      </c>
    </row>
    <row r="48" spans="1:9" x14ac:dyDescent="0.25">
      <c r="A48" s="1">
        <v>45602</v>
      </c>
      <c r="B48" s="4">
        <f>(BTC_tbl[[#This Row],[Close]]/BTC_tbl!B47-1)</f>
        <v>9.740259740259738E-2</v>
      </c>
      <c r="C48" s="4">
        <f>Gold_tbl[[#This Row],[Close]]/Gold_tbl!B47-1</f>
        <v>-3.0386740331491802E-2</v>
      </c>
      <c r="D48" s="4">
        <f>AAPL_tbl[[#This Row],[Close]]/AAPL_tbl!B47-1</f>
        <v>-3.2741298887694059E-3</v>
      </c>
      <c r="E48" s="18">
        <f t="shared" si="0"/>
        <v>1.6083844121551671E-2</v>
      </c>
      <c r="F48" s="19">
        <f t="shared" si="1"/>
        <v>16083.844121551672</v>
      </c>
      <c r="G48" t="b">
        <f t="shared" si="2"/>
        <v>0</v>
      </c>
      <c r="H48" t="b">
        <f t="shared" si="3"/>
        <v>0</v>
      </c>
      <c r="I48" t="b">
        <f t="shared" ca="1" si="4"/>
        <v>0</v>
      </c>
    </row>
    <row r="49" spans="1:9" x14ac:dyDescent="0.25">
      <c r="A49" s="1">
        <v>45603</v>
      </c>
      <c r="B49" s="4">
        <f>(BTC_tbl[[#This Row],[Close]]/BTC_tbl!B48-1)</f>
        <v>5.9171597633136397E-3</v>
      </c>
      <c r="C49" s="4">
        <f>Gold_tbl[[#This Row],[Close]]/Gold_tbl!B48-1</f>
        <v>1.6076516076516167E-2</v>
      </c>
      <c r="D49" s="4">
        <f>AAPL_tbl[[#This Row],[Close]]/AAPL_tbl!B48-1</f>
        <v>2.1374251901183472E-2</v>
      </c>
      <c r="E49" s="18">
        <f t="shared" si="0"/>
        <v>1.46180299299556E-2</v>
      </c>
      <c r="F49" s="19">
        <f t="shared" si="1"/>
        <v>14618.029929955599</v>
      </c>
      <c r="G49" t="b">
        <f t="shared" si="2"/>
        <v>0</v>
      </c>
      <c r="H49" t="b">
        <f t="shared" si="3"/>
        <v>0</v>
      </c>
      <c r="I49" t="b">
        <f t="shared" ca="1" si="4"/>
        <v>0</v>
      </c>
    </row>
    <row r="50" spans="1:9" x14ac:dyDescent="0.25">
      <c r="A50" s="1">
        <v>45604</v>
      </c>
      <c r="B50" s="4">
        <f>(BTC_tbl[[#This Row],[Close]]/BTC_tbl!B49-1)</f>
        <v>0</v>
      </c>
      <c r="C50" s="4">
        <f>Gold_tbl[[#This Row],[Close]]/Gold_tbl!B49-1</f>
        <v>-6.76947726817545E-3</v>
      </c>
      <c r="D50" s="4">
        <f>AAPL_tbl[[#This Row],[Close]]/AAPL_tbl!B49-1</f>
        <v>-1.1895321173670537E-3</v>
      </c>
      <c r="E50" s="18">
        <f t="shared" si="0"/>
        <v>-3.0646505424802963E-3</v>
      </c>
      <c r="F50" s="19">
        <f t="shared" si="1"/>
        <v>3064.6505424802963</v>
      </c>
      <c r="G50" t="b">
        <f t="shared" si="2"/>
        <v>0</v>
      </c>
      <c r="H50" t="b">
        <f t="shared" si="3"/>
        <v>0</v>
      </c>
      <c r="I50" t="b">
        <f t="shared" ca="1" si="4"/>
        <v>0</v>
      </c>
    </row>
    <row r="51" spans="1:9" x14ac:dyDescent="0.25">
      <c r="A51" s="1">
        <v>45607</v>
      </c>
      <c r="B51" s="4">
        <f>(BTC_tbl[[#This Row],[Close]]/BTC_tbl!B50-1)</f>
        <v>0.1367647058823529</v>
      </c>
      <c r="C51" s="4">
        <f>Gold_tbl[[#This Row],[Close]]/Gold_tbl!B50-1</f>
        <v>-2.3471527665752667E-2</v>
      </c>
      <c r="D51" s="4">
        <f>AAPL_tbl[[#This Row],[Close]]/AAPL_tbl!B50-1</f>
        <v>-1.2041815535265399E-2</v>
      </c>
      <c r="E51" s="18">
        <f t="shared" si="0"/>
        <v>2.8028256037825182E-2</v>
      </c>
      <c r="F51" s="19">
        <f t="shared" si="1"/>
        <v>28028.25603782518</v>
      </c>
      <c r="G51" t="b">
        <f t="shared" si="2"/>
        <v>1</v>
      </c>
      <c r="H51" t="b">
        <f t="shared" si="3"/>
        <v>1</v>
      </c>
      <c r="I51" t="b">
        <f t="shared" ca="1" si="4"/>
        <v>0</v>
      </c>
    </row>
    <row r="52" spans="1:9" x14ac:dyDescent="0.25">
      <c r="A52" s="1">
        <v>45608</v>
      </c>
      <c r="B52" s="4">
        <f>(BTC_tbl[[#This Row],[Close]]/BTC_tbl!B51-1)</f>
        <v>2.9754204398447559E-2</v>
      </c>
      <c r="C52" s="4">
        <f>Gold_tbl[[#This Row],[Close]]/Gold_tbl!B51-1</f>
        <v>-8.6313702816551707E-3</v>
      </c>
      <c r="D52" s="4">
        <f>AAPL_tbl[[#This Row],[Close]]/AAPL_tbl!B51-1</f>
        <v>0</v>
      </c>
      <c r="E52" s="18">
        <f t="shared" si="0"/>
        <v>5.473713206872198E-3</v>
      </c>
      <c r="F52" s="19">
        <f t="shared" si="1"/>
        <v>5473.7132068721976</v>
      </c>
      <c r="G52" t="b">
        <f t="shared" si="2"/>
        <v>0</v>
      </c>
      <c r="H52" t="b">
        <f t="shared" si="3"/>
        <v>0</v>
      </c>
      <c r="I52" t="b">
        <f t="shared" ca="1" si="4"/>
        <v>0</v>
      </c>
    </row>
    <row r="53" spans="1:9" x14ac:dyDescent="0.25">
      <c r="A53" s="1">
        <v>45609</v>
      </c>
      <c r="B53" s="4">
        <f>(BTC_tbl[[#This Row],[Close]]/BTC_tbl!B52-1)</f>
        <v>1.2562814070353756E-3</v>
      </c>
      <c r="C53" s="4">
        <f>Gold_tbl[[#This Row],[Close]]/Gold_tbl!B52-1</f>
        <v>-1.0081233076442486E-2</v>
      </c>
      <c r="D53" s="4">
        <f>AAPL_tbl[[#This Row],[Close]]/AAPL_tbl!B52-1</f>
        <v>3.9735690686668601E-3</v>
      </c>
      <c r="E53" s="18">
        <f t="shared" si="0"/>
        <v>-2.463538087866324E-3</v>
      </c>
      <c r="F53" s="19">
        <f t="shared" si="1"/>
        <v>2463.5380878663241</v>
      </c>
      <c r="G53" t="b">
        <f t="shared" si="2"/>
        <v>0</v>
      </c>
      <c r="H53" t="b">
        <f t="shared" si="3"/>
        <v>0</v>
      </c>
      <c r="I53" t="b">
        <f t="shared" ca="1" si="4"/>
        <v>0</v>
      </c>
    </row>
    <row r="54" spans="1:9" x14ac:dyDescent="0.25">
      <c r="A54" s="1">
        <v>45610</v>
      </c>
      <c r="B54" s="4">
        <f>(BTC_tbl[[#This Row],[Close]]/BTC_tbl!B53-1)</f>
        <v>-2.5094102885821812E-2</v>
      </c>
      <c r="C54" s="4">
        <f>Gold_tbl[[#This Row],[Close]]/Gold_tbl!B53-1</f>
        <v>-2.6090981778394973E-3</v>
      </c>
      <c r="D54" s="4">
        <f>AAPL_tbl[[#This Row],[Close]]/AAPL_tbl!B53-1</f>
        <v>1.37857428736603E-2</v>
      </c>
      <c r="E54" s="18">
        <f t="shared" si="0"/>
        <v>-4.4361472747842532E-3</v>
      </c>
      <c r="F54" s="19">
        <f t="shared" si="1"/>
        <v>4436.1472747842536</v>
      </c>
      <c r="G54" t="b">
        <f t="shared" si="2"/>
        <v>0</v>
      </c>
      <c r="H54" t="b">
        <f t="shared" si="3"/>
        <v>0</v>
      </c>
      <c r="I54" t="b">
        <f t="shared" ca="1" si="4"/>
        <v>0</v>
      </c>
    </row>
    <row r="55" spans="1:9" x14ac:dyDescent="0.25">
      <c r="A55" s="1">
        <v>45611</v>
      </c>
      <c r="B55" s="4">
        <f>(BTC_tbl[[#This Row],[Close]]/BTC_tbl!B54-1)</f>
        <v>4.5045045045045029E-2</v>
      </c>
      <c r="C55" s="4">
        <f>Gold_tbl[[#This Row],[Close]]/Gold_tbl!B54-1</f>
        <v>-1.7720771275473446E-3</v>
      </c>
      <c r="D55" s="4">
        <f>AAPL_tbl[[#This Row],[Close]]/AAPL_tbl!B54-1</f>
        <v>-1.4124665526165758E-2</v>
      </c>
      <c r="E55" s="18">
        <f t="shared" si="0"/>
        <v>8.5672830046448437E-3</v>
      </c>
      <c r="F55" s="19">
        <f t="shared" si="1"/>
        <v>8567.2830046448435</v>
      </c>
      <c r="G55" t="b">
        <f t="shared" si="2"/>
        <v>0</v>
      </c>
      <c r="H55" t="b">
        <f t="shared" si="3"/>
        <v>0</v>
      </c>
      <c r="I55" t="b">
        <f t="shared" ca="1" si="4"/>
        <v>0</v>
      </c>
    </row>
    <row r="56" spans="1:9" x14ac:dyDescent="0.25">
      <c r="A56" s="1">
        <v>45614</v>
      </c>
      <c r="B56" s="4">
        <f>(BTC_tbl[[#This Row],[Close]]/BTC_tbl!B55-1)</f>
        <v>1.2315270935960854E-3</v>
      </c>
      <c r="C56" s="4">
        <f>Gold_tbl[[#This Row],[Close]]/Gold_tbl!B55-1</f>
        <v>1.9020245995181595E-2</v>
      </c>
      <c r="D56" s="4">
        <f>AAPL_tbl[[#This Row],[Close]]/AAPL_tbl!B55-1</f>
        <v>1.3437152391546192E-2</v>
      </c>
      <c r="E56" s="18">
        <f t="shared" si="0"/>
        <v>1.200870224361532E-2</v>
      </c>
      <c r="F56" s="19">
        <f t="shared" si="1"/>
        <v>12008.70224361532</v>
      </c>
      <c r="G56" t="b">
        <f t="shared" si="2"/>
        <v>0</v>
      </c>
      <c r="H56" t="b">
        <f t="shared" si="3"/>
        <v>0</v>
      </c>
      <c r="I56" t="b">
        <f t="shared" ca="1" si="4"/>
        <v>0</v>
      </c>
    </row>
    <row r="57" spans="1:9" x14ac:dyDescent="0.25">
      <c r="A57" s="1">
        <v>45615</v>
      </c>
      <c r="B57" s="4">
        <f>(BTC_tbl[[#This Row],[Close]]/BTC_tbl!B56-1)</f>
        <v>1.1070110701107083E-2</v>
      </c>
      <c r="C57" s="4">
        <f>Gold_tbl[[#This Row],[Close]]/Gold_tbl!B56-1</f>
        <v>8.959309801318982E-3</v>
      </c>
      <c r="D57" s="4">
        <f>AAPL_tbl[[#This Row],[Close]]/AAPL_tbl!B56-1</f>
        <v>1.1415023927645596E-3</v>
      </c>
      <c r="E57" s="18">
        <f t="shared" si="0"/>
        <v>7.2472078486890863E-3</v>
      </c>
      <c r="F57" s="19">
        <f t="shared" si="1"/>
        <v>7247.2078486890859</v>
      </c>
      <c r="G57" t="b">
        <f t="shared" si="2"/>
        <v>0</v>
      </c>
      <c r="H57" t="b">
        <f t="shared" si="3"/>
        <v>0</v>
      </c>
      <c r="I57" t="b">
        <f t="shared" ca="1" si="4"/>
        <v>0</v>
      </c>
    </row>
    <row r="58" spans="1:9" x14ac:dyDescent="0.25">
      <c r="A58" s="1">
        <v>45616</v>
      </c>
      <c r="B58" s="4">
        <f>(BTC_tbl[[#This Row],[Close]]/BTC_tbl!B57-1)</f>
        <v>1.8004866180048706E-2</v>
      </c>
      <c r="C58" s="4">
        <f>Gold_tbl[[#This Row],[Close]]/Gold_tbl!B57-1</f>
        <v>5.6320657759507675E-3</v>
      </c>
      <c r="D58" s="4">
        <f>AAPL_tbl[[#This Row],[Close]]/AAPL_tbl!B57-1</f>
        <v>3.1574792790423079E-3</v>
      </c>
      <c r="E58" s="18">
        <f t="shared" si="0"/>
        <v>8.6015299481076116E-3</v>
      </c>
      <c r="F58" s="19">
        <f t="shared" si="1"/>
        <v>8601.5299481076108</v>
      </c>
      <c r="G58" t="b">
        <f t="shared" si="2"/>
        <v>0</v>
      </c>
      <c r="H58" t="b">
        <f t="shared" si="3"/>
        <v>0</v>
      </c>
      <c r="I58" t="b">
        <f t="shared" ca="1" si="4"/>
        <v>0</v>
      </c>
    </row>
    <row r="59" spans="1:9" x14ac:dyDescent="0.25">
      <c r="A59" s="1">
        <v>45617</v>
      </c>
      <c r="B59" s="4">
        <f>(BTC_tbl[[#This Row],[Close]]/BTC_tbl!B58-1)</f>
        <v>4.2065009560229294E-2</v>
      </c>
      <c r="C59" s="4">
        <f>Gold_tbl[[#This Row],[Close]]/Gold_tbl!B58-1</f>
        <v>8.3394652931076951E-3</v>
      </c>
      <c r="D59" s="4">
        <f>AAPL_tbl[[#This Row],[Close]]/AAPL_tbl!B58-1</f>
        <v>-2.0983606557376522E-3</v>
      </c>
      <c r="E59" s="18">
        <f t="shared" si="0"/>
        <v>1.5325780788590568E-2</v>
      </c>
      <c r="F59" s="19">
        <f t="shared" si="1"/>
        <v>15325.780788590568</v>
      </c>
      <c r="G59" t="b">
        <f t="shared" si="2"/>
        <v>0</v>
      </c>
      <c r="H59" t="b">
        <f t="shared" si="3"/>
        <v>0</v>
      </c>
      <c r="I59" t="b">
        <f t="shared" ca="1" si="4"/>
        <v>0</v>
      </c>
    </row>
    <row r="60" spans="1:9" x14ac:dyDescent="0.25">
      <c r="A60" s="1">
        <v>45618</v>
      </c>
      <c r="B60" s="4">
        <f>(BTC_tbl[[#This Row],[Close]]/BTC_tbl!B59-1)</f>
        <v>1.0321100917431103E-2</v>
      </c>
      <c r="C60" s="4">
        <f>Gold_tbl[[#This Row],[Close]]/Gold_tbl!B59-1</f>
        <v>1.2892240330819815E-2</v>
      </c>
      <c r="D60" s="4">
        <f>AAPL_tbl[[#This Row],[Close]]/AAPL_tbl!B59-1</f>
        <v>5.9140491523195227E-3</v>
      </c>
      <c r="E60" s="18">
        <f t="shared" si="0"/>
        <v>1.0027441153253115E-2</v>
      </c>
      <c r="F60" s="19">
        <f t="shared" si="1"/>
        <v>10027.441153253114</v>
      </c>
      <c r="G60" t="b">
        <f t="shared" si="2"/>
        <v>0</v>
      </c>
      <c r="H60" t="b">
        <f t="shared" si="3"/>
        <v>0</v>
      </c>
      <c r="I60" t="b">
        <f t="shared" ca="1" si="4"/>
        <v>0</v>
      </c>
    </row>
    <row r="61" spans="1:9" x14ac:dyDescent="0.25">
      <c r="A61" s="1">
        <v>45621</v>
      </c>
      <c r="B61" s="4">
        <f>(BTC_tbl[[#This Row],[Close]]/BTC_tbl!B60-1)</f>
        <v>-4.290578887627694E-2</v>
      </c>
      <c r="C61" s="4">
        <f>Gold_tbl[[#This Row],[Close]]/Gold_tbl!B60-1</f>
        <v>-2.9458853666346485E-2</v>
      </c>
      <c r="D61" s="4">
        <f>AAPL_tbl[[#This Row],[Close]]/AAPL_tbl!B60-1</f>
        <v>1.3021513805417717E-2</v>
      </c>
      <c r="E61" s="18">
        <f t="shared" si="0"/>
        <v>-2.0748823987796362E-2</v>
      </c>
      <c r="F61" s="19">
        <f t="shared" si="1"/>
        <v>20748.823987796361</v>
      </c>
      <c r="G61" t="b">
        <f t="shared" si="2"/>
        <v>0</v>
      </c>
      <c r="H61" t="b">
        <f t="shared" si="3"/>
        <v>0</v>
      </c>
      <c r="I61" t="b">
        <f t="shared" ca="1" si="4"/>
        <v>0</v>
      </c>
    </row>
    <row r="62" spans="1:9" x14ac:dyDescent="0.25">
      <c r="A62" s="1">
        <v>45622</v>
      </c>
      <c r="B62" s="4">
        <f>(BTC_tbl[[#This Row],[Close]]/BTC_tbl!B61-1)</f>
        <v>-4.3643263757115691E-2</v>
      </c>
      <c r="C62" s="4">
        <f>Gold_tbl[[#This Row],[Close]]/Gold_tbl!B61-1</f>
        <v>1.9383041900362663E-3</v>
      </c>
      <c r="D62" s="4">
        <f>AAPL_tbl[[#This Row],[Close]]/AAPL_tbl!B61-1</f>
        <v>9.4149004771935108E-3</v>
      </c>
      <c r="E62" s="18">
        <f t="shared" si="0"/>
        <v>-9.4931873079621455E-3</v>
      </c>
      <c r="F62" s="19">
        <f t="shared" si="1"/>
        <v>9493.1873079621455</v>
      </c>
      <c r="G62" t="b">
        <f t="shared" si="2"/>
        <v>0</v>
      </c>
      <c r="H62" t="b">
        <f t="shared" si="3"/>
        <v>0</v>
      </c>
      <c r="I62" t="b">
        <f t="shared" ca="1" si="4"/>
        <v>0</v>
      </c>
    </row>
    <row r="63" spans="1:9" x14ac:dyDescent="0.25">
      <c r="A63" s="1">
        <v>45623</v>
      </c>
      <c r="B63" s="4">
        <f>(BTC_tbl[[#This Row],[Close]]/BTC_tbl!B62-1)</f>
        <v>6.4732142857142794E-2</v>
      </c>
      <c r="C63" s="4">
        <f>Gold_tbl[[#This Row],[Close]]/Gold_tbl!B62-1</f>
        <v>2.2226795636963725E-3</v>
      </c>
      <c r="D63" s="4">
        <f>AAPL_tbl[[#This Row],[Close]]/AAPL_tbl!B62-1</f>
        <v>-5.5366269165257886E-4</v>
      </c>
      <c r="E63" s="18">
        <f t="shared" si="0"/>
        <v>2.014261587512561E-2</v>
      </c>
      <c r="F63" s="19">
        <f t="shared" si="1"/>
        <v>20142.615875125612</v>
      </c>
      <c r="G63" t="b">
        <f t="shared" si="2"/>
        <v>0</v>
      </c>
      <c r="H63" t="b">
        <f t="shared" si="3"/>
        <v>0</v>
      </c>
      <c r="I63" t="b">
        <f t="shared" ca="1" si="4"/>
        <v>0</v>
      </c>
    </row>
    <row r="64" spans="1:9" x14ac:dyDescent="0.25">
      <c r="A64" s="1">
        <v>45625</v>
      </c>
      <c r="B64" s="4">
        <f>(BTC_tbl[[#This Row],[Close]]/BTC_tbl!B63-1)</f>
        <v>3.7269974376894499E-3</v>
      </c>
      <c r="C64" s="4">
        <f>Gold_tbl[[#This Row],[Close]]/Gold_tbl!B63-1</f>
        <v>8.6245841718346483E-3</v>
      </c>
      <c r="D64" s="4">
        <f>AAPL_tbl[[#This Row],[Close]]/AAPL_tbl!B63-1</f>
        <v>1.0227127455575857E-2</v>
      </c>
      <c r="E64" s="18">
        <f t="shared" si="0"/>
        <v>7.6360711367134508E-3</v>
      </c>
      <c r="F64" s="19">
        <f t="shared" si="1"/>
        <v>7636.0711367134509</v>
      </c>
      <c r="G64" t="b">
        <f t="shared" si="2"/>
        <v>0</v>
      </c>
      <c r="H64" t="b">
        <f t="shared" si="3"/>
        <v>0</v>
      </c>
      <c r="I64" t="b">
        <f t="shared" ca="1" si="4"/>
        <v>0</v>
      </c>
    </row>
    <row r="65" spans="1:9" x14ac:dyDescent="0.25">
      <c r="A65" s="1">
        <v>45628</v>
      </c>
      <c r="B65" s="4">
        <f>(BTC_tbl[[#This Row],[Close]]/BTC_tbl!B64-1)</f>
        <v>-1.4620561615223959E-2</v>
      </c>
      <c r="C65" s="4">
        <f>Gold_tbl[[#This Row],[Close]]/Gold_tbl!B64-1</f>
        <v>-8.7544281118938638E-3</v>
      </c>
      <c r="D65" s="4">
        <f>AAPL_tbl[[#This Row],[Close]]/AAPL_tbl!B64-1</f>
        <v>9.5330493103302771E-3</v>
      </c>
      <c r="E65" s="18">
        <f t="shared" si="0"/>
        <v>-5.0280249362256498E-3</v>
      </c>
      <c r="F65" s="19">
        <f t="shared" si="1"/>
        <v>5028.02493622565</v>
      </c>
      <c r="G65" t="b">
        <f t="shared" si="2"/>
        <v>0</v>
      </c>
      <c r="H65" t="b">
        <f t="shared" si="3"/>
        <v>0</v>
      </c>
      <c r="I65" t="b">
        <f t="shared" ca="1" si="4"/>
        <v>0</v>
      </c>
    </row>
    <row r="66" spans="1:9" x14ac:dyDescent="0.25">
      <c r="A66" s="1">
        <v>45629</v>
      </c>
      <c r="B66" s="4">
        <f>(BTC_tbl[[#This Row],[Close]]/BTC_tbl!B65-1)</f>
        <v>-9.4206311822886413E-4</v>
      </c>
      <c r="C66" s="4">
        <f>Gold_tbl[[#This Row],[Close]]/Gold_tbl!B65-1</f>
        <v>2.0128162997041787E-3</v>
      </c>
      <c r="D66" s="4">
        <f>AAPL_tbl[[#This Row],[Close]]/AAPL_tbl!B65-1</f>
        <v>1.2743910082313015E-2</v>
      </c>
      <c r="E66" s="18">
        <f t="shared" si="0"/>
        <v>4.3456806091069161E-3</v>
      </c>
      <c r="F66" s="19">
        <f t="shared" si="1"/>
        <v>4345.6806091069166</v>
      </c>
      <c r="G66" t="b">
        <f t="shared" si="2"/>
        <v>0</v>
      </c>
      <c r="H66" t="b">
        <f t="shared" si="3"/>
        <v>0</v>
      </c>
      <c r="I66" t="b">
        <f t="shared" ca="1" si="4"/>
        <v>0</v>
      </c>
    </row>
    <row r="67" spans="1:9" x14ac:dyDescent="0.25">
      <c r="A67" s="1">
        <v>45630</v>
      </c>
      <c r="B67" s="4">
        <f>(BTC_tbl[[#This Row],[Close]]/BTC_tbl!B66-1)</f>
        <v>3.5832154644035663E-2</v>
      </c>
      <c r="C67" s="4">
        <f>Gold_tbl[[#This Row],[Close]]/Gold_tbl!B66-1</f>
        <v>3.0336571967366499E-3</v>
      </c>
      <c r="D67" s="4">
        <f>AAPL_tbl[[#This Row],[Close]]/AAPL_tbl!B66-1</f>
        <v>1.4852710619688292E-3</v>
      </c>
      <c r="E67" s="18">
        <f t="shared" si="0"/>
        <v>1.2408690590496008E-2</v>
      </c>
      <c r="F67" s="19">
        <f t="shared" si="1"/>
        <v>12408.690590496008</v>
      </c>
      <c r="G67" t="b">
        <f t="shared" si="2"/>
        <v>0</v>
      </c>
      <c r="H67" t="b">
        <f t="shared" si="3"/>
        <v>0</v>
      </c>
      <c r="I67" t="b">
        <f t="shared" ca="1" si="4"/>
        <v>0</v>
      </c>
    </row>
    <row r="68" spans="1:9" x14ac:dyDescent="0.25">
      <c r="A68" s="1">
        <v>45631</v>
      </c>
      <c r="B68" s="4">
        <f>(BTC_tbl[[#This Row],[Close]]/BTC_tbl!B67-1)</f>
        <v>0</v>
      </c>
      <c r="C68" s="4">
        <f>Gold_tbl[[#This Row],[Close]]/Gold_tbl!B67-1</f>
        <v>-7.3977193771200822E-3</v>
      </c>
      <c r="D68" s="4">
        <f>AAPL_tbl[[#This Row],[Close]]/AAPL_tbl!B67-1</f>
        <v>1.2358902529463478E-4</v>
      </c>
      <c r="E68" s="18">
        <f t="shared" ref="E68:E131" si="5">SUMPRODUCT(B68:D68,$K$2:$M$2)</f>
        <v>-2.9220110432596428E-3</v>
      </c>
      <c r="F68" s="19">
        <f t="shared" ref="F68:F131" si="6">ABS(E68*1000000)</f>
        <v>2922.011043259643</v>
      </c>
      <c r="G68" t="b">
        <f t="shared" ref="G68:G131" si="7">F68&gt;$K$8</f>
        <v>0</v>
      </c>
      <c r="H68" t="b">
        <f t="shared" ref="H68:H131" si="8">F68&gt;$K$9</f>
        <v>0</v>
      </c>
      <c r="I68" t="b">
        <f t="shared" ref="I68:I131" ca="1" si="9">F68&gt;$K$10</f>
        <v>0</v>
      </c>
    </row>
    <row r="69" spans="1:9" x14ac:dyDescent="0.25">
      <c r="A69" s="1">
        <v>45632</v>
      </c>
      <c r="B69" s="4">
        <f>(BTC_tbl[[#This Row],[Close]]/BTC_tbl!B68-1)</f>
        <v>2.6399635867091487E-2</v>
      </c>
      <c r="C69" s="4">
        <f>Gold_tbl[[#This Row],[Close]]/Gold_tbl!B68-1</f>
        <v>3.7058387548372096E-4</v>
      </c>
      <c r="D69" s="4">
        <f>AAPL_tbl[[#This Row],[Close]]/AAPL_tbl!B68-1</f>
        <v>-8.238250195659047E-4</v>
      </c>
      <c r="E69" s="18">
        <f t="shared" si="5"/>
        <v>7.820976804451164E-3</v>
      </c>
      <c r="F69" s="19">
        <f t="shared" si="6"/>
        <v>7820.9768044511638</v>
      </c>
      <c r="G69" t="b">
        <f t="shared" si="7"/>
        <v>0</v>
      </c>
      <c r="H69" t="b">
        <f t="shared" si="8"/>
        <v>0</v>
      </c>
      <c r="I69" t="b">
        <f t="shared" ca="1" si="9"/>
        <v>0</v>
      </c>
    </row>
    <row r="70" spans="1:9" x14ac:dyDescent="0.25">
      <c r="A70" s="1">
        <v>45635</v>
      </c>
      <c r="B70" s="4">
        <f>(BTC_tbl[[#This Row],[Close]]/BTC_tbl!B69-1)</f>
        <v>-5.4767184035476646E-2</v>
      </c>
      <c r="C70" s="4">
        <f>Gold_tbl[[#This Row],[Close]]/Gold_tbl!B69-1</f>
        <v>9.9197365713110663E-3</v>
      </c>
      <c r="D70" s="4">
        <f>AAPL_tbl[[#This Row],[Close]]/AAPL_tbl!B69-1</f>
        <v>1.6119058416127263E-2</v>
      </c>
      <c r="E70" s="18">
        <f t="shared" si="5"/>
        <v>-7.6265430572803891E-3</v>
      </c>
      <c r="F70" s="19">
        <f t="shared" si="6"/>
        <v>7626.5430572803889</v>
      </c>
      <c r="G70" t="b">
        <f t="shared" si="7"/>
        <v>0</v>
      </c>
      <c r="H70" t="b">
        <f t="shared" si="8"/>
        <v>0</v>
      </c>
      <c r="I70" t="b">
        <f t="shared" ca="1" si="9"/>
        <v>0</v>
      </c>
    </row>
    <row r="71" spans="1:9" x14ac:dyDescent="0.25">
      <c r="A71" s="1">
        <v>45636</v>
      </c>
      <c r="B71" s="4">
        <f>(BTC_tbl[[#This Row],[Close]]/BTC_tbl!B70-1)</f>
        <v>2.8149190710766714E-3</v>
      </c>
      <c r="C71" s="4">
        <f>Gold_tbl[[#This Row],[Close]]/Gold_tbl!B70-1</f>
        <v>1.3164329964134192E-2</v>
      </c>
      <c r="D71" s="4">
        <f>AAPL_tbl[[#This Row],[Close]]/AAPL_tbl!B70-1</f>
        <v>4.1382667964946496E-3</v>
      </c>
      <c r="E71" s="18">
        <f t="shared" si="5"/>
        <v>7.3516877459250726E-3</v>
      </c>
      <c r="F71" s="19">
        <f t="shared" si="6"/>
        <v>7351.6877459250727</v>
      </c>
      <c r="G71" t="b">
        <f t="shared" si="7"/>
        <v>0</v>
      </c>
      <c r="H71" t="b">
        <f t="shared" si="8"/>
        <v>0</v>
      </c>
      <c r="I71" t="b">
        <f t="shared" ca="1" si="9"/>
        <v>0</v>
      </c>
    </row>
    <row r="72" spans="1:9" x14ac:dyDescent="0.25">
      <c r="A72" s="1">
        <v>45637</v>
      </c>
      <c r="B72" s="4">
        <f>(BTC_tbl[[#This Row],[Close]]/BTC_tbl!B71-1)</f>
        <v>5.1228070175438623E-2</v>
      </c>
      <c r="C72" s="4">
        <f>Gold_tbl[[#This Row],[Close]]/Gold_tbl!B71-1</f>
        <v>9.5337704654250288E-3</v>
      </c>
      <c r="D72" s="4">
        <f>AAPL_tbl[[#This Row],[Close]]/AAPL_tbl!B71-1</f>
        <v>-5.1717171717171606E-3</v>
      </c>
      <c r="E72" s="18">
        <f t="shared" si="5"/>
        <v>1.7630414087286449E-2</v>
      </c>
      <c r="F72" s="19">
        <f t="shared" si="6"/>
        <v>17630.414087286448</v>
      </c>
      <c r="G72" t="b">
        <f t="shared" si="7"/>
        <v>0</v>
      </c>
      <c r="H72" t="b">
        <f t="shared" si="8"/>
        <v>0</v>
      </c>
      <c r="I72" t="b">
        <f t="shared" ca="1" si="9"/>
        <v>0</v>
      </c>
    </row>
    <row r="73" spans="1:9" x14ac:dyDescent="0.25">
      <c r="A73" s="1">
        <v>45638</v>
      </c>
      <c r="B73" s="4">
        <f>(BTC_tbl[[#This Row],[Close]]/BTC_tbl!B72-1)</f>
        <v>-1.3351134846461776E-2</v>
      </c>
      <c r="C73" s="4">
        <f>Gold_tbl[[#This Row],[Close]]/Gold_tbl!B72-1</f>
        <v>-1.4663691424928293E-2</v>
      </c>
      <c r="D73" s="4">
        <f>AAPL_tbl[[#This Row],[Close]]/AAPL_tbl!B72-1</f>
        <v>5.9702704898059178E-3</v>
      </c>
      <c r="E73" s="18">
        <f t="shared" si="5"/>
        <v>-8.0797358769680756E-3</v>
      </c>
      <c r="F73" s="19">
        <f t="shared" si="6"/>
        <v>8079.7358769680759</v>
      </c>
      <c r="G73" t="b">
        <f t="shared" si="7"/>
        <v>0</v>
      </c>
      <c r="H73" t="b">
        <f t="shared" si="8"/>
        <v>0</v>
      </c>
      <c r="I73" t="b">
        <f t="shared" ca="1" si="9"/>
        <v>0</v>
      </c>
    </row>
    <row r="74" spans="1:9" x14ac:dyDescent="0.25">
      <c r="A74" s="1">
        <v>45639</v>
      </c>
      <c r="B74" s="4">
        <f>(BTC_tbl[[#This Row],[Close]]/BTC_tbl!B73-1)</f>
        <v>1.7365809652683639E-2</v>
      </c>
      <c r="C74" s="4">
        <f>Gold_tbl[[#This Row],[Close]]/Gold_tbl!B73-1</f>
        <v>-1.2091556130702119E-2</v>
      </c>
      <c r="D74" s="4">
        <f>AAPL_tbl[[#This Row],[Close]]/AAPL_tbl!B73-1</f>
        <v>6.8634179821547292E-4</v>
      </c>
      <c r="E74" s="18">
        <f t="shared" si="5"/>
        <v>5.7902298298888549E-4</v>
      </c>
      <c r="F74" s="19">
        <f t="shared" si="6"/>
        <v>579.02298298888547</v>
      </c>
      <c r="G74" t="b">
        <f t="shared" si="7"/>
        <v>0</v>
      </c>
      <c r="H74" t="b">
        <f t="shared" si="8"/>
        <v>0</v>
      </c>
      <c r="I74" t="b">
        <f t="shared" ca="1" si="9"/>
        <v>0</v>
      </c>
    </row>
    <row r="75" spans="1:9" x14ac:dyDescent="0.25">
      <c r="A75" s="1">
        <v>45642</v>
      </c>
      <c r="B75" s="4">
        <f>(BTC_tbl[[#This Row],[Close]]/BTC_tbl!B74-1)</f>
        <v>4.056750166260259E-2</v>
      </c>
      <c r="C75" s="4">
        <f>Gold_tbl[[#This Row],[Close]]/Gold_tbl!B74-1</f>
        <v>2.4151623070940431E-3</v>
      </c>
      <c r="D75" s="4">
        <f>AAPL_tbl[[#This Row],[Close]]/AAPL_tbl!B74-1</f>
        <v>1.1700153312353745E-2</v>
      </c>
      <c r="E75" s="18">
        <f t="shared" si="5"/>
        <v>1.6646361415324516E-2</v>
      </c>
      <c r="F75" s="19">
        <f t="shared" si="6"/>
        <v>16646.361415324518</v>
      </c>
      <c r="G75" t="b">
        <f t="shared" si="7"/>
        <v>0</v>
      </c>
      <c r="H75" t="b">
        <f t="shared" si="8"/>
        <v>0</v>
      </c>
      <c r="I75" t="b">
        <f t="shared" ca="1" si="9"/>
        <v>0</v>
      </c>
    </row>
    <row r="76" spans="1:9" x14ac:dyDescent="0.25">
      <c r="A76" s="1">
        <v>45643</v>
      </c>
      <c r="B76" s="4">
        <f>(BTC_tbl[[#This Row],[Close]]/BTC_tbl!B75-1)</f>
        <v>7.669365146996121E-3</v>
      </c>
      <c r="C76" s="4">
        <f>Gold_tbl[[#This Row],[Close]]/Gold_tbl!B75-1</f>
        <v>-3.8386148317542945E-3</v>
      </c>
      <c r="D76" s="4">
        <f>AAPL_tbl[[#This Row],[Close]]/AAPL_tbl!B75-1</f>
        <v>9.7304195246450398E-3</v>
      </c>
      <c r="E76" s="18">
        <f t="shared" si="5"/>
        <v>3.6844894687906304E-3</v>
      </c>
      <c r="F76" s="19">
        <f t="shared" si="6"/>
        <v>3684.4894687906303</v>
      </c>
      <c r="G76" t="b">
        <f t="shared" si="7"/>
        <v>0</v>
      </c>
      <c r="H76" t="b">
        <f t="shared" si="8"/>
        <v>0</v>
      </c>
      <c r="I76" t="b">
        <f t="shared" ca="1" si="9"/>
        <v>0</v>
      </c>
    </row>
    <row r="77" spans="1:9" x14ac:dyDescent="0.25">
      <c r="A77" s="1">
        <v>45644</v>
      </c>
      <c r="B77" s="4">
        <f>(BTC_tbl[[#This Row],[Close]]/BTC_tbl!B76-1)</f>
        <v>-5.708245243128951E-2</v>
      </c>
      <c r="C77" s="4">
        <f>Gold_tbl[[#This Row],[Close]]/Gold_tbl!B76-1</f>
        <v>-1.9185045502992604E-2</v>
      </c>
      <c r="D77" s="4">
        <f>AAPL_tbl[[#This Row],[Close]]/AAPL_tbl!B76-1</f>
        <v>-2.1406003159557652E-2</v>
      </c>
      <c r="E77" s="18">
        <f t="shared" si="5"/>
        <v>-3.1220554878451191E-2</v>
      </c>
      <c r="F77" s="19">
        <f t="shared" si="6"/>
        <v>31220.554878451192</v>
      </c>
      <c r="G77" t="b">
        <f t="shared" si="7"/>
        <v>1</v>
      </c>
      <c r="H77" t="b">
        <f t="shared" si="8"/>
        <v>1</v>
      </c>
      <c r="I77" t="b">
        <f t="shared" ca="1" si="9"/>
        <v>0</v>
      </c>
    </row>
    <row r="78" spans="1:9" x14ac:dyDescent="0.25">
      <c r="A78" s="1">
        <v>45645</v>
      </c>
      <c r="B78" s="4">
        <f>(BTC_tbl[[#This Row],[Close]]/BTC_tbl!B77-1)</f>
        <v>-4.3273542600896886E-2</v>
      </c>
      <c r="C78" s="4">
        <f>Gold_tbl[[#This Row],[Close]]/Gold_tbl!B77-1</f>
        <v>1.4210482320489159E-3</v>
      </c>
      <c r="D78" s="4">
        <f>AAPL_tbl[[#This Row],[Close]]/AAPL_tbl!B77-1</f>
        <v>7.0223585438695668E-3</v>
      </c>
      <c r="E78" s="18">
        <f t="shared" si="5"/>
        <v>-1.030693592428863E-2</v>
      </c>
      <c r="F78" s="19">
        <f t="shared" si="6"/>
        <v>10306.935924288629</v>
      </c>
      <c r="G78" t="b">
        <f t="shared" si="7"/>
        <v>0</v>
      </c>
      <c r="H78" t="b">
        <f t="shared" si="8"/>
        <v>0</v>
      </c>
      <c r="I78" t="b">
        <f t="shared" ca="1" si="9"/>
        <v>0</v>
      </c>
    </row>
    <row r="79" spans="1:9" x14ac:dyDescent="0.25">
      <c r="A79" s="1">
        <v>45646</v>
      </c>
      <c r="B79" s="4">
        <f>(BTC_tbl[[#This Row],[Close]]/BTC_tbl!B78-1)</f>
        <v>9.3742676353403276E-4</v>
      </c>
      <c r="C79" s="4">
        <f>Gold_tbl[[#This Row],[Close]]/Gold_tbl!B78-1</f>
        <v>1.0434056761268851E-2</v>
      </c>
      <c r="D79" s="4">
        <f>AAPL_tbl[[#This Row],[Close]]/AAPL_tbl!B78-1</f>
        <v>1.8796088489900553E-2</v>
      </c>
      <c r="E79" s="18">
        <f t="shared" si="5"/>
        <v>1.0093677280537915E-2</v>
      </c>
      <c r="F79" s="19">
        <f t="shared" si="6"/>
        <v>10093.677280537915</v>
      </c>
      <c r="G79" t="b">
        <f t="shared" si="7"/>
        <v>0</v>
      </c>
      <c r="H79" t="b">
        <f t="shared" si="8"/>
        <v>0</v>
      </c>
      <c r="I79" t="b">
        <f t="shared" ca="1" si="9"/>
        <v>0</v>
      </c>
    </row>
    <row r="80" spans="1:9" x14ac:dyDescent="0.25">
      <c r="A80" s="1">
        <v>45649</v>
      </c>
      <c r="B80" s="4">
        <f>(BTC_tbl[[#This Row],[Close]]/BTC_tbl!B79-1)</f>
        <v>-3.5120580660266909E-2</v>
      </c>
      <c r="C80" s="4">
        <f>Gold_tbl[[#This Row],[Close]]/Gold_tbl!B79-1</f>
        <v>-4.708798017348137E-3</v>
      </c>
      <c r="D80" s="4">
        <f>AAPL_tbl[[#This Row],[Close]]/AAPL_tbl!B79-1</f>
        <v>3.0683293340152407E-3</v>
      </c>
      <c r="E80" s="18">
        <f t="shared" si="5"/>
        <v>-1.1499194604814755E-2</v>
      </c>
      <c r="F80" s="19">
        <f t="shared" si="6"/>
        <v>11499.194604814755</v>
      </c>
      <c r="G80" t="b">
        <f t="shared" si="7"/>
        <v>0</v>
      </c>
      <c r="H80" t="b">
        <f t="shared" si="8"/>
        <v>0</v>
      </c>
      <c r="I80" t="b">
        <f t="shared" ca="1" si="9"/>
        <v>0</v>
      </c>
    </row>
    <row r="81" spans="1:9" x14ac:dyDescent="0.25">
      <c r="A81" s="1">
        <v>45650</v>
      </c>
      <c r="B81" s="4">
        <f>(BTC_tbl[[#This Row],[Close]]/BTC_tbl!B80-1)</f>
        <v>6.4062120844455173E-2</v>
      </c>
      <c r="C81" s="4">
        <f>Gold_tbl[[#This Row],[Close]]/Gold_tbl!B80-1</f>
        <v>1.9920318725099584E-3</v>
      </c>
      <c r="D81" s="4">
        <f>AAPL_tbl[[#This Row],[Close]]/AAPL_tbl!B80-1</f>
        <v>1.1490646692027262E-2</v>
      </c>
      <c r="E81" s="18">
        <f t="shared" si="5"/>
        <v>2.3462643009948714E-2</v>
      </c>
      <c r="F81" s="19">
        <f t="shared" si="6"/>
        <v>23462.643009948715</v>
      </c>
      <c r="G81" t="b">
        <f t="shared" si="7"/>
        <v>1</v>
      </c>
      <c r="H81" t="b">
        <f t="shared" si="8"/>
        <v>0</v>
      </c>
      <c r="I81" t="b">
        <f t="shared" ca="1" si="9"/>
        <v>0</v>
      </c>
    </row>
    <row r="82" spans="1:9" x14ac:dyDescent="0.25">
      <c r="A82" s="1">
        <v>45652</v>
      </c>
      <c r="B82" s="4">
        <f>(BTC_tbl[[#This Row],[Close]]/BTC_tbl!B81-1)</f>
        <v>-3.4663625997719549E-2</v>
      </c>
      <c r="C82" s="4">
        <f>Gold_tbl[[#This Row],[Close]]/Gold_tbl!B81-1</f>
        <v>6.7511597084162212E-3</v>
      </c>
      <c r="D82" s="4">
        <f>AAPL_tbl[[#This Row],[Close]]/AAPL_tbl!B81-1</f>
        <v>3.1792803970223105E-3</v>
      </c>
      <c r="E82" s="18">
        <f t="shared" si="5"/>
        <v>-6.7448397968426829E-3</v>
      </c>
      <c r="F82" s="19">
        <f t="shared" si="6"/>
        <v>6744.8397968426825</v>
      </c>
      <c r="G82" t="b">
        <f t="shared" si="7"/>
        <v>0</v>
      </c>
      <c r="H82" t="b">
        <f t="shared" si="8"/>
        <v>0</v>
      </c>
      <c r="I82" t="b">
        <f t="shared" ca="1" si="9"/>
        <v>0</v>
      </c>
    </row>
    <row r="83" spans="1:9" x14ac:dyDescent="0.25">
      <c r="A83" s="1">
        <v>45653</v>
      </c>
      <c r="B83" s="4">
        <f>(BTC_tbl[[#This Row],[Close]]/BTC_tbl!B82-1)</f>
        <v>-1.2048192771084265E-2</v>
      </c>
      <c r="C83" s="4">
        <f>Gold_tbl[[#This Row],[Close]]/Gold_tbl!B82-1</f>
        <v>-6.8704488418973586E-3</v>
      </c>
      <c r="D83" s="4">
        <f>AAPL_tbl[[#This Row],[Close]]/AAPL_tbl!B82-1</f>
        <v>-1.325655097781564E-2</v>
      </c>
      <c r="E83" s="18">
        <f t="shared" si="5"/>
        <v>-1.0339602661428915E-2</v>
      </c>
      <c r="F83" s="19">
        <f t="shared" si="6"/>
        <v>10339.602661428915</v>
      </c>
      <c r="G83" t="b">
        <f t="shared" si="7"/>
        <v>0</v>
      </c>
      <c r="H83" t="b">
        <f t="shared" si="8"/>
        <v>0</v>
      </c>
      <c r="I83" t="b">
        <f t="shared" ca="1" si="9"/>
        <v>0</v>
      </c>
    </row>
    <row r="84" spans="1:9" x14ac:dyDescent="0.25">
      <c r="A84" s="1">
        <v>45656</v>
      </c>
      <c r="B84" s="4">
        <f>(BTC_tbl[[#This Row],[Close]]/BTC_tbl!B83-1)</f>
        <v>-1.6738402678144748E-3</v>
      </c>
      <c r="C84" s="4">
        <f>Gold_tbl[[#This Row],[Close]]/Gold_tbl!B83-1</f>
        <v>-3.1897265948633846E-3</v>
      </c>
      <c r="D84" s="4">
        <f>AAPL_tbl[[#This Row],[Close]]/AAPL_tbl!B83-1</f>
        <v>-1.3277975794132701E-2</v>
      </c>
      <c r="E84" s="18">
        <f t="shared" si="5"/>
        <v>-5.7614354565295066E-3</v>
      </c>
      <c r="F84" s="19">
        <f t="shared" si="6"/>
        <v>5761.4354565295062</v>
      </c>
      <c r="G84" t="b">
        <f t="shared" si="7"/>
        <v>0</v>
      </c>
      <c r="H84" t="b">
        <f t="shared" si="8"/>
        <v>0</v>
      </c>
      <c r="I84" t="b">
        <f t="shared" ca="1" si="9"/>
        <v>0</v>
      </c>
    </row>
    <row r="85" spans="1:9" x14ac:dyDescent="0.25">
      <c r="A85" s="1">
        <v>45657</v>
      </c>
      <c r="B85" s="4">
        <f>(BTC_tbl[[#This Row],[Close]]/BTC_tbl!B84-1)</f>
        <v>2.8742514970059307E-3</v>
      </c>
      <c r="C85" s="4">
        <f>Gold_tbl[[#This Row],[Close]]/Gold_tbl!B84-1</f>
        <v>6.2336367036528451E-3</v>
      </c>
      <c r="D85" s="4">
        <f>AAPL_tbl[[#This Row],[Close]]/AAPL_tbl!B84-1</f>
        <v>-7.0657351540172053E-3</v>
      </c>
      <c r="E85" s="18">
        <f t="shared" si="5"/>
        <v>1.2360095843577559E-3</v>
      </c>
      <c r="F85" s="19">
        <f t="shared" si="6"/>
        <v>1236.009584357756</v>
      </c>
      <c r="G85" t="b">
        <f t="shared" si="7"/>
        <v>0</v>
      </c>
      <c r="H85" t="b">
        <f t="shared" si="8"/>
        <v>0</v>
      </c>
      <c r="I85" t="b">
        <f t="shared" ca="1" si="9"/>
        <v>0</v>
      </c>
    </row>
    <row r="86" spans="1:9" x14ac:dyDescent="0.25">
      <c r="A86" s="1">
        <v>45659</v>
      </c>
      <c r="B86" s="4">
        <f>(BTC_tbl[[#This Row],[Close]]/BTC_tbl!B85-1)</f>
        <v>3.0809648913302956E-2</v>
      </c>
      <c r="C86" s="4">
        <f>Gold_tbl[[#This Row],[Close]]/Gold_tbl!B85-1</f>
        <v>1.3587742122000535E-2</v>
      </c>
      <c r="D86" s="4">
        <f>AAPL_tbl[[#This Row],[Close]]/AAPL_tbl!B85-1</f>
        <v>-2.6225313824258301E-2</v>
      </c>
      <c r="E86" s="18">
        <f t="shared" si="5"/>
        <v>6.8103973755136125E-3</v>
      </c>
      <c r="F86" s="19">
        <f t="shared" si="6"/>
        <v>6810.3973755136121</v>
      </c>
      <c r="G86" t="b">
        <f t="shared" si="7"/>
        <v>0</v>
      </c>
      <c r="H86" t="b">
        <f t="shared" si="8"/>
        <v>0</v>
      </c>
      <c r="I86" t="b">
        <f t="shared" ca="1" si="9"/>
        <v>0</v>
      </c>
    </row>
    <row r="87" spans="1:9" x14ac:dyDescent="0.25">
      <c r="A87" s="1">
        <v>45660</v>
      </c>
      <c r="B87" s="4">
        <f>(BTC_tbl[[#This Row],[Close]]/BTC_tbl!B86-1)</f>
        <v>1.0194624652456019E-2</v>
      </c>
      <c r="C87" s="4">
        <f>Gold_tbl[[#This Row],[Close]]/Gold_tbl!B86-1</f>
        <v>-7.8640697579658303E-3</v>
      </c>
      <c r="D87" s="4">
        <f>AAPL_tbl[[#This Row],[Close]]/AAPL_tbl!B86-1</f>
        <v>-2.0116594137450372E-3</v>
      </c>
      <c r="E87" s="18">
        <f t="shared" si="5"/>
        <v>-6.9073833157303768E-4</v>
      </c>
      <c r="F87" s="19">
        <f t="shared" si="6"/>
        <v>690.73833157303773</v>
      </c>
      <c r="G87" t="b">
        <f t="shared" si="7"/>
        <v>0</v>
      </c>
      <c r="H87" t="b">
        <f t="shared" si="8"/>
        <v>0</v>
      </c>
      <c r="I87" t="b">
        <f t="shared" ca="1" si="9"/>
        <v>0</v>
      </c>
    </row>
    <row r="88" spans="1:9" x14ac:dyDescent="0.25">
      <c r="A88" s="1">
        <v>45663</v>
      </c>
      <c r="B88" s="4">
        <f>(BTC_tbl[[#This Row],[Close]]/BTC_tbl!B87-1)</f>
        <v>3.9908256880734072E-2</v>
      </c>
      <c r="C88" s="4">
        <f>Gold_tbl[[#This Row],[Close]]/Gold_tbl!B87-1</f>
        <v>-1.2320834531193148E-3</v>
      </c>
      <c r="D88" s="4">
        <f>AAPL_tbl[[#This Row],[Close]]/AAPL_tbl!B87-1</f>
        <v>6.7464724998971271E-3</v>
      </c>
      <c r="E88" s="18">
        <f t="shared" si="5"/>
        <v>1.3503585432941634E-2</v>
      </c>
      <c r="F88" s="19">
        <f t="shared" si="6"/>
        <v>13503.585432941634</v>
      </c>
      <c r="G88" t="b">
        <f t="shared" si="7"/>
        <v>0</v>
      </c>
      <c r="H88" t="b">
        <f t="shared" si="8"/>
        <v>0</v>
      </c>
      <c r="I88" t="b">
        <f t="shared" ca="1" si="9"/>
        <v>0</v>
      </c>
    </row>
    <row r="89" spans="1:9" x14ac:dyDescent="0.25">
      <c r="A89" s="1">
        <v>45664</v>
      </c>
      <c r="B89" s="4">
        <f>(BTC_tbl[[#This Row],[Close]]/BTC_tbl!B88-1)</f>
        <v>-5.7344508160564689E-2</v>
      </c>
      <c r="C89" s="4">
        <f>Gold_tbl[[#This Row],[Close]]/Gold_tbl!B88-1</f>
        <v>5.6334553229984152E-3</v>
      </c>
      <c r="D89" s="4">
        <f>AAPL_tbl[[#This Row],[Close]]/AAPL_tbl!B88-1</f>
        <v>-1.1400318718587821E-2</v>
      </c>
      <c r="E89" s="18">
        <f t="shared" si="5"/>
        <v>-1.8370065934546386E-2</v>
      </c>
      <c r="F89" s="19">
        <f t="shared" si="6"/>
        <v>18370.065934546386</v>
      </c>
      <c r="G89" t="b">
        <f t="shared" si="7"/>
        <v>0</v>
      </c>
      <c r="H89" t="b">
        <f t="shared" si="8"/>
        <v>0</v>
      </c>
      <c r="I89" t="b">
        <f t="shared" ca="1" si="9"/>
        <v>0</v>
      </c>
    </row>
    <row r="90" spans="1:9" x14ac:dyDescent="0.25">
      <c r="A90" s="1">
        <v>45665</v>
      </c>
      <c r="B90" s="4">
        <f>(BTC_tbl[[#This Row],[Close]]/BTC_tbl!B89-1)</f>
        <v>-2.6438933083762328E-2</v>
      </c>
      <c r="C90" s="4">
        <f>Gold_tbl[[#This Row],[Close]]/Gold_tbl!B89-1</f>
        <v>5.3156689564932691E-3</v>
      </c>
      <c r="D90" s="4">
        <f>AAPL_tbl[[#This Row],[Close]]/AAPL_tbl!B89-1</f>
        <v>2.0252955278168283E-3</v>
      </c>
      <c r="E90" s="18">
        <f t="shared" si="5"/>
        <v>-5.1978236841863411E-3</v>
      </c>
      <c r="F90" s="19">
        <f t="shared" si="6"/>
        <v>5197.8236841863409</v>
      </c>
      <c r="G90" t="b">
        <f t="shared" si="7"/>
        <v>0</v>
      </c>
      <c r="H90" t="b">
        <f t="shared" si="8"/>
        <v>0</v>
      </c>
      <c r="I90" t="b">
        <f t="shared" ca="1" si="9"/>
        <v>0</v>
      </c>
    </row>
    <row r="91" spans="1:9" x14ac:dyDescent="0.25">
      <c r="A91" s="1">
        <v>45667</v>
      </c>
      <c r="B91" s="4">
        <f>(BTC_tbl[[#This Row],[Close]]/BTC_tbl!B90-1)</f>
        <v>9.1324200913243114E-3</v>
      </c>
      <c r="C91" s="4">
        <f>Gold_tbl[[#This Row],[Close]]/Gold_tbl!B90-1</f>
        <v>9.5582852029609811E-3</v>
      </c>
      <c r="D91" s="4">
        <f>AAPL_tbl[[#This Row],[Close]]/AAPL_tbl!B90-1</f>
        <v>-2.4089427876087921E-2</v>
      </c>
      <c r="E91" s="18">
        <f t="shared" si="5"/>
        <v>-6.6378825424468976E-4</v>
      </c>
      <c r="F91" s="19">
        <f t="shared" si="6"/>
        <v>663.78825424468971</v>
      </c>
      <c r="G91" t="b">
        <f t="shared" si="7"/>
        <v>0</v>
      </c>
      <c r="H91" t="b">
        <f t="shared" si="8"/>
        <v>0</v>
      </c>
      <c r="I91" t="b">
        <f t="shared" ca="1" si="9"/>
        <v>0</v>
      </c>
    </row>
    <row r="92" spans="1:9" x14ac:dyDescent="0.25">
      <c r="A92" s="1">
        <v>45670</v>
      </c>
      <c r="B92" s="4">
        <f>(BTC_tbl[[#This Row],[Close]]/BTC_tbl!B91-1)</f>
        <v>-1.1907597046915908E-2</v>
      </c>
      <c r="C92" s="4">
        <f>Gold_tbl[[#This Row],[Close]]/Gold_tbl!B91-1</f>
        <v>-9.9512509568510099E-3</v>
      </c>
      <c r="D92" s="4">
        <f>AAPL_tbl[[#This Row],[Close]]/AAPL_tbl!B91-1</f>
        <v>-1.035546726404335E-2</v>
      </c>
      <c r="E92" s="18">
        <f t="shared" si="5"/>
        <v>-1.0659419676028181E-2</v>
      </c>
      <c r="F92" s="19">
        <f t="shared" si="6"/>
        <v>10659.419676028181</v>
      </c>
      <c r="G92" t="b">
        <f t="shared" si="7"/>
        <v>0</v>
      </c>
      <c r="H92" t="b">
        <f t="shared" si="8"/>
        <v>0</v>
      </c>
      <c r="I92" t="b">
        <f t="shared" ca="1" si="9"/>
        <v>0</v>
      </c>
    </row>
    <row r="93" spans="1:9" x14ac:dyDescent="0.25">
      <c r="A93" s="1">
        <v>45671</v>
      </c>
      <c r="B93" s="4">
        <f>(BTC_tbl[[#This Row],[Close]]/BTC_tbl!B92-1)</f>
        <v>3.0850807423475457E-2</v>
      </c>
      <c r="C93" s="4">
        <f>Gold_tbl[[#This Row],[Close]]/Gold_tbl!B92-1</f>
        <v>5.2494506388864881E-3</v>
      </c>
      <c r="D93" s="4">
        <f>AAPL_tbl[[#This Row],[Close]]/AAPL_tbl!B92-1</f>
        <v>-4.7834628854530603E-3</v>
      </c>
      <c r="E93" s="18">
        <f t="shared" si="5"/>
        <v>9.9199836169613139E-3</v>
      </c>
      <c r="F93" s="19">
        <f t="shared" si="6"/>
        <v>9919.9836169613136</v>
      </c>
      <c r="G93" t="b">
        <f t="shared" si="7"/>
        <v>0</v>
      </c>
      <c r="H93" t="b">
        <f t="shared" si="8"/>
        <v>0</v>
      </c>
      <c r="I93" t="b">
        <f t="shared" ca="1" si="9"/>
        <v>0</v>
      </c>
    </row>
    <row r="94" spans="1:9" x14ac:dyDescent="0.25">
      <c r="A94" s="1">
        <v>45672</v>
      </c>
      <c r="B94" s="4">
        <f>(BTC_tbl[[#This Row],[Close]]/BTC_tbl!B93-1)</f>
        <v>3.2265606733691721E-2</v>
      </c>
      <c r="C94" s="4">
        <f>Gold_tbl[[#This Row],[Close]]/Gold_tbl!B93-1</f>
        <v>7.4889689511394852E-3</v>
      </c>
      <c r="D94" s="4">
        <f>AAPL_tbl[[#This Row],[Close]]/AAPL_tbl!B93-1</f>
        <v>1.9697880010299595E-2</v>
      </c>
      <c r="E94" s="18">
        <f t="shared" si="5"/>
        <v>1.858463360365319E-2</v>
      </c>
      <c r="F94" s="19">
        <f t="shared" si="6"/>
        <v>18584.63360365319</v>
      </c>
      <c r="G94" t="b">
        <f t="shared" si="7"/>
        <v>0</v>
      </c>
      <c r="H94" t="b">
        <f t="shared" si="8"/>
        <v>0</v>
      </c>
      <c r="I94" t="b">
        <f t="shared" ca="1" si="9"/>
        <v>0</v>
      </c>
    </row>
    <row r="95" spans="1:9" x14ac:dyDescent="0.25">
      <c r="A95" s="1">
        <v>45673</v>
      </c>
      <c r="B95" s="4">
        <f>(BTC_tbl[[#This Row],[Close]]/BTC_tbl!B94-1)</f>
        <v>8.1540203850509752E-3</v>
      </c>
      <c r="C95" s="4">
        <f>Gold_tbl[[#This Row],[Close]]/Gold_tbl!B94-1</f>
        <v>6.9109611057538434E-3</v>
      </c>
      <c r="D95" s="4">
        <f>AAPL_tbl[[#This Row],[Close]]/AAPL_tbl!B94-1</f>
        <v>-4.0402339968856671E-2</v>
      </c>
      <c r="E95" s="18">
        <f t="shared" si="5"/>
        <v>-6.91011143284017E-3</v>
      </c>
      <c r="F95" s="19">
        <f t="shared" si="6"/>
        <v>6910.11143284017</v>
      </c>
      <c r="G95" t="b">
        <f t="shared" si="7"/>
        <v>0</v>
      </c>
      <c r="H95" t="b">
        <f t="shared" si="8"/>
        <v>0</v>
      </c>
      <c r="I95" t="b">
        <f t="shared" ca="1" si="9"/>
        <v>0</v>
      </c>
    </row>
    <row r="96" spans="1:9" x14ac:dyDescent="0.25">
      <c r="A96" s="1">
        <v>45674</v>
      </c>
      <c r="B96" s="4">
        <f>(BTC_tbl[[#This Row],[Close]]/BTC_tbl!B95-1)</f>
        <v>4.3136373848573495E-2</v>
      </c>
      <c r="C96" s="4">
        <f>Gold_tbl[[#This Row],[Close]]/Gold_tbl!B95-1</f>
        <v>-5.3072625698323828E-3</v>
      </c>
      <c r="D96" s="4">
        <f>AAPL_tbl[[#This Row],[Close]]/AAPL_tbl!B95-1</f>
        <v>7.5435287925968986E-3</v>
      </c>
      <c r="E96" s="18">
        <f t="shared" si="5"/>
        <v>1.3081065764418165E-2</v>
      </c>
      <c r="F96" s="19">
        <f t="shared" si="6"/>
        <v>13081.065764418165</v>
      </c>
      <c r="G96" t="b">
        <f t="shared" si="7"/>
        <v>0</v>
      </c>
      <c r="H96" t="b">
        <f t="shared" si="8"/>
        <v>0</v>
      </c>
      <c r="I96" t="b">
        <f t="shared" ca="1" si="9"/>
        <v>0</v>
      </c>
    </row>
    <row r="97" spans="1:9" x14ac:dyDescent="0.25">
      <c r="A97" s="1">
        <v>45678</v>
      </c>
      <c r="B97" s="4">
        <f>(BTC_tbl[[#This Row],[Close]]/BTC_tbl!B96-1)</f>
        <v>1.3999569244023125E-2</v>
      </c>
      <c r="C97" s="4">
        <f>Gold_tbl[[#This Row],[Close]]/Gold_tbl!B96-1</f>
        <v>1.5485216833152737E-2</v>
      </c>
      <c r="D97" s="4">
        <f>AAPL_tbl[[#This Row],[Close]]/AAPL_tbl!B96-1</f>
        <v>-3.1907021285857207E-2</v>
      </c>
      <c r="E97" s="18">
        <f t="shared" si="5"/>
        <v>8.2185112071087203E-4</v>
      </c>
      <c r="F97" s="19">
        <f t="shared" si="6"/>
        <v>821.85112071087201</v>
      </c>
      <c r="G97" t="b">
        <f t="shared" si="7"/>
        <v>0</v>
      </c>
      <c r="H97" t="b">
        <f t="shared" si="8"/>
        <v>0</v>
      </c>
      <c r="I97" t="b">
        <f t="shared" ca="1" si="9"/>
        <v>0</v>
      </c>
    </row>
    <row r="98" spans="1:9" x14ac:dyDescent="0.25">
      <c r="A98" s="1">
        <v>45679</v>
      </c>
      <c r="B98" s="4">
        <f>(BTC_tbl[[#This Row],[Close]]/BTC_tbl!B97-1)</f>
        <v>-1.7417162276975318E-2</v>
      </c>
      <c r="C98" s="4">
        <f>Gold_tbl[[#This Row],[Close]]/Gold_tbl!B97-1</f>
        <v>5.1357010231896094E-3</v>
      </c>
      <c r="D98" s="4">
        <f>AAPL_tbl[[#This Row],[Close]]/AAPL_tbl!B97-1</f>
        <v>5.3057553956834536E-3</v>
      </c>
      <c r="E98" s="18">
        <f t="shared" si="5"/>
        <v>-1.5791416551117151E-3</v>
      </c>
      <c r="F98" s="19">
        <f t="shared" si="6"/>
        <v>1579.1416551117152</v>
      </c>
      <c r="G98" t="b">
        <f t="shared" si="7"/>
        <v>0</v>
      </c>
      <c r="H98" t="b">
        <f t="shared" si="8"/>
        <v>0</v>
      </c>
      <c r="I98" t="b">
        <f t="shared" ca="1" si="9"/>
        <v>0</v>
      </c>
    </row>
    <row r="99" spans="1:9" x14ac:dyDescent="0.25">
      <c r="A99" s="1">
        <v>45680</v>
      </c>
      <c r="B99" s="4">
        <f>(BTC_tbl[[#This Row],[Close]]/BTC_tbl!B98-1)</f>
        <v>-9.7276264591438233E-3</v>
      </c>
      <c r="C99" s="4">
        <f>Gold_tbl[[#This Row],[Close]]/Gold_tbl!B98-1</f>
        <v>-1.4149274849664106E-3</v>
      </c>
      <c r="D99" s="4">
        <f>AAPL_tbl[[#This Row],[Close]]/AAPL_tbl!B98-1</f>
        <v>-7.6035423562048621E-4</v>
      </c>
      <c r="E99" s="18">
        <f t="shared" si="5"/>
        <v>-3.7123652024158571E-3</v>
      </c>
      <c r="F99" s="19">
        <f t="shared" si="6"/>
        <v>3712.3652024158573</v>
      </c>
      <c r="G99" t="b">
        <f t="shared" si="7"/>
        <v>0</v>
      </c>
      <c r="H99" t="b">
        <f t="shared" si="8"/>
        <v>0</v>
      </c>
      <c r="I99" t="b">
        <f t="shared" ca="1" si="9"/>
        <v>0</v>
      </c>
    </row>
    <row r="100" spans="1:9" x14ac:dyDescent="0.25">
      <c r="A100" s="1">
        <v>45681</v>
      </c>
      <c r="B100" s="4">
        <f>(BTC_tbl[[#This Row],[Close]]/BTC_tbl!B99-1)</f>
        <v>1.5280506439641961E-2</v>
      </c>
      <c r="C100" s="4">
        <f>Gold_tbl[[#This Row],[Close]]/Gold_tbl!B99-1</f>
        <v>6.2187586098318981E-3</v>
      </c>
      <c r="D100" s="4">
        <f>AAPL_tbl[[#This Row],[Close]]/AAPL_tbl!B99-1</f>
        <v>-3.8941855780851853E-3</v>
      </c>
      <c r="E100" s="18">
        <f t="shared" si="5"/>
        <v>5.9033997023997921E-3</v>
      </c>
      <c r="F100" s="19">
        <f t="shared" si="6"/>
        <v>5903.3997023997917</v>
      </c>
      <c r="G100" t="b">
        <f t="shared" si="7"/>
        <v>0</v>
      </c>
      <c r="H100" t="b">
        <f t="shared" si="8"/>
        <v>0</v>
      </c>
      <c r="I100" t="b">
        <f t="shared" ca="1" si="9"/>
        <v>0</v>
      </c>
    </row>
    <row r="101" spans="1:9" x14ac:dyDescent="0.25">
      <c r="A101" s="1">
        <v>45684</v>
      </c>
      <c r="B101" s="4">
        <f>(BTC_tbl[[#This Row],[Close]]/BTC_tbl!B100-1)</f>
        <v>-3.4186196516878042E-2</v>
      </c>
      <c r="C101" s="4">
        <f>Gold_tbl[[#This Row],[Close]]/Gold_tbl!B100-1</f>
        <v>-1.0404850381380726E-2</v>
      </c>
      <c r="D101" s="4">
        <f>AAPL_tbl[[#This Row],[Close]]/AAPL_tbl!B100-1</f>
        <v>3.1769569515592844E-2</v>
      </c>
      <c r="E101" s="18">
        <f t="shared" si="5"/>
        <v>-4.8869282529378499E-3</v>
      </c>
      <c r="F101" s="19">
        <f t="shared" si="6"/>
        <v>4886.9282529378497</v>
      </c>
      <c r="G101" t="b">
        <f t="shared" si="7"/>
        <v>0</v>
      </c>
      <c r="H101" t="b">
        <f t="shared" si="8"/>
        <v>0</v>
      </c>
      <c r="I101" t="b">
        <f t="shared" ca="1" si="9"/>
        <v>0</v>
      </c>
    </row>
    <row r="102" spans="1:9" x14ac:dyDescent="0.25">
      <c r="A102" s="1">
        <v>45685</v>
      </c>
      <c r="B102" s="4">
        <f>(BTC_tbl[[#This Row],[Close]]/BTC_tbl!B101-1)</f>
        <v>-1.1130899376670111E-3</v>
      </c>
      <c r="C102" s="4">
        <f>Gold_tbl[[#This Row],[Close]]/Gold_tbl!B101-1</f>
        <v>8.6564686351238151E-3</v>
      </c>
      <c r="D102" s="4">
        <f>AAPL_tbl[[#This Row],[Close]]/AAPL_tbl!B101-1</f>
        <v>3.6540220373677101E-2</v>
      </c>
      <c r="E102" s="18">
        <f t="shared" si="5"/>
        <v>1.4090726584852553E-2</v>
      </c>
      <c r="F102" s="19">
        <f t="shared" si="6"/>
        <v>14090.726584852553</v>
      </c>
      <c r="G102" t="b">
        <f t="shared" si="7"/>
        <v>0</v>
      </c>
      <c r="H102" t="b">
        <f t="shared" si="8"/>
        <v>0</v>
      </c>
      <c r="I102" t="b">
        <f t="shared" ca="1" si="9"/>
        <v>0</v>
      </c>
    </row>
    <row r="103" spans="1:9" x14ac:dyDescent="0.25">
      <c r="A103" s="1">
        <v>45686</v>
      </c>
      <c r="B103" s="4">
        <f>(BTC_tbl[[#This Row],[Close]]/BTC_tbl!B102-1)</f>
        <v>3.0309783819924219E-2</v>
      </c>
      <c r="C103" s="4">
        <f>Gold_tbl[[#This Row],[Close]]/Gold_tbl!B102-1</f>
        <v>-3.8404263657026982E-3</v>
      </c>
      <c r="D103" s="4">
        <f>AAPL_tbl[[#This Row],[Close]]/AAPL_tbl!B102-1</f>
        <v>4.6218487394957819E-3</v>
      </c>
      <c r="E103" s="18">
        <f t="shared" si="5"/>
        <v>8.9433192215449195E-3</v>
      </c>
      <c r="F103" s="19">
        <f t="shared" si="6"/>
        <v>8943.3192215449199</v>
      </c>
      <c r="G103" t="b">
        <f t="shared" si="7"/>
        <v>0</v>
      </c>
      <c r="H103" t="b">
        <f t="shared" si="8"/>
        <v>0</v>
      </c>
      <c r="I103" t="b">
        <f t="shared" ca="1" si="9"/>
        <v>0</v>
      </c>
    </row>
    <row r="104" spans="1:9" x14ac:dyDescent="0.25">
      <c r="A104" s="1">
        <v>45687</v>
      </c>
      <c r="B104" s="4">
        <f>(BTC_tbl[[#This Row],[Close]]/BTC_tbl!B103-1)</f>
        <v>6.7056024226692656E-3</v>
      </c>
      <c r="C104" s="4">
        <f>Gold_tbl[[#This Row],[Close]]/Gold_tbl!B103-1</f>
        <v>1.5145554681353257E-2</v>
      </c>
      <c r="D104" s="4">
        <f>AAPL_tbl[[#This Row],[Close]]/AAPL_tbl!B103-1</f>
        <v>-7.4027603513173723E-3</v>
      </c>
      <c r="E104" s="18">
        <f t="shared" si="5"/>
        <v>5.8490744939468722E-3</v>
      </c>
      <c r="F104" s="19">
        <f t="shared" si="6"/>
        <v>5849.0744939468723</v>
      </c>
      <c r="G104" t="b">
        <f t="shared" si="7"/>
        <v>0</v>
      </c>
      <c r="H104" t="b">
        <f t="shared" si="8"/>
        <v>0</v>
      </c>
      <c r="I104" t="b">
        <f t="shared" ca="1" si="9"/>
        <v>0</v>
      </c>
    </row>
    <row r="105" spans="1:9" x14ac:dyDescent="0.25">
      <c r="A105" s="1">
        <v>45688</v>
      </c>
      <c r="B105" s="4">
        <f>(BTC_tbl[[#This Row],[Close]]/BTC_tbl!B104-1)</f>
        <v>-3.2874946282767548E-2</v>
      </c>
      <c r="C105" s="4">
        <f>Gold_tbl[[#This Row],[Close]]/Gold_tbl!B104-1</f>
        <v>1.9763611703158546E-3</v>
      </c>
      <c r="D105" s="4">
        <f>AAPL_tbl[[#This Row],[Close]]/AAPL_tbl!B104-1</f>
        <v>-6.6995322968019799E-3</v>
      </c>
      <c r="E105" s="18">
        <f t="shared" si="5"/>
        <v>-1.1081799105744517E-2</v>
      </c>
      <c r="F105" s="19">
        <f t="shared" si="6"/>
        <v>11081.799105744518</v>
      </c>
      <c r="G105" t="b">
        <f t="shared" si="7"/>
        <v>0</v>
      </c>
      <c r="H105" t="b">
        <f t="shared" si="8"/>
        <v>0</v>
      </c>
      <c r="I105" t="b">
        <f t="shared" ca="1" si="9"/>
        <v>0</v>
      </c>
    </row>
    <row r="106" spans="1:9" x14ac:dyDescent="0.25">
      <c r="A106" s="1">
        <v>45691</v>
      </c>
      <c r="B106" s="4">
        <f>(BTC_tbl[[#This Row],[Close]]/BTC_tbl!B105-1)</f>
        <v>-3.3325927571650205E-3</v>
      </c>
      <c r="C106" s="4">
        <f>Gold_tbl[[#This Row],[Close]]/Gold_tbl!B105-1</f>
        <v>5.3372524752475226E-3</v>
      </c>
      <c r="D106" s="4">
        <f>AAPL_tbl[[#This Row],[Close]]/AAPL_tbl!B105-1</f>
        <v>-3.3850852634258133E-2</v>
      </c>
      <c r="E106" s="18">
        <f t="shared" si="5"/>
        <v>-9.0201326273279363E-3</v>
      </c>
      <c r="F106" s="19">
        <f t="shared" si="6"/>
        <v>9020.1326273279356</v>
      </c>
      <c r="G106" t="b">
        <f t="shared" si="7"/>
        <v>0</v>
      </c>
      <c r="H106" t="b">
        <f t="shared" si="8"/>
        <v>0</v>
      </c>
      <c r="I106" t="b">
        <f t="shared" ca="1" si="9"/>
        <v>0</v>
      </c>
    </row>
    <row r="107" spans="1:9" x14ac:dyDescent="0.25">
      <c r="A107" s="1">
        <v>45692</v>
      </c>
      <c r="B107" s="4">
        <f>(BTC_tbl[[#This Row],[Close]]/BTC_tbl!B106-1)</f>
        <v>-2.4297815425769032E-2</v>
      </c>
      <c r="C107" s="4">
        <f>Gold_tbl[[#This Row],[Close]]/Gold_tbl!B106-1</f>
        <v>9.8484265599754206E-3</v>
      </c>
      <c r="D107" s="4">
        <f>AAPL_tbl[[#This Row],[Close]]/AAPL_tbl!B106-1</f>
        <v>2.0987003863716103E-2</v>
      </c>
      <c r="E107" s="18">
        <f t="shared" si="5"/>
        <v>2.9461271553742905E-3</v>
      </c>
      <c r="F107" s="19">
        <f t="shared" si="6"/>
        <v>2946.1271553742904</v>
      </c>
      <c r="G107" t="b">
        <f t="shared" si="7"/>
        <v>0</v>
      </c>
      <c r="H107" t="b">
        <f t="shared" si="8"/>
        <v>0</v>
      </c>
      <c r="I107" t="b">
        <f t="shared" ca="1" si="9"/>
        <v>0</v>
      </c>
    </row>
    <row r="108" spans="1:9" x14ac:dyDescent="0.25">
      <c r="A108" s="1">
        <v>45693</v>
      </c>
      <c r="B108" s="4">
        <f>(BTC_tbl[[#This Row],[Close]]/BTC_tbl!B107-1)</f>
        <v>-1.4393420150788261E-2</v>
      </c>
      <c r="C108" s="4">
        <f>Gold_tbl[[#This Row],[Close]]/Gold_tbl!B107-1</f>
        <v>6.2095238095238869E-3</v>
      </c>
      <c r="D108" s="4">
        <f>AAPL_tbl[[#This Row],[Close]]/AAPL_tbl!B107-1</f>
        <v>-1.3761073363721676E-3</v>
      </c>
      <c r="E108" s="18">
        <f t="shared" si="5"/>
        <v>-2.2470487223385733E-3</v>
      </c>
      <c r="F108" s="19">
        <f t="shared" si="6"/>
        <v>2247.048722338573</v>
      </c>
      <c r="G108" t="b">
        <f t="shared" si="7"/>
        <v>0</v>
      </c>
      <c r="H108" t="b">
        <f t="shared" si="8"/>
        <v>0</v>
      </c>
      <c r="I108" t="b">
        <f t="shared" ca="1" si="9"/>
        <v>0</v>
      </c>
    </row>
    <row r="109" spans="1:9" x14ac:dyDescent="0.25">
      <c r="A109" s="1">
        <v>45694</v>
      </c>
      <c r="B109" s="4">
        <f>(BTC_tbl[[#This Row],[Close]]/BTC_tbl!B108-1)</f>
        <v>-4.1724617524339092E-3</v>
      </c>
      <c r="C109" s="4">
        <f>Gold_tbl[[#This Row],[Close]]/Gold_tbl!B108-1</f>
        <v>-2.650210123802621E-3</v>
      </c>
      <c r="D109" s="4">
        <f>AAPL_tbl[[#This Row],[Close]]/AAPL_tbl!B108-1</f>
        <v>3.1866333649126499E-3</v>
      </c>
      <c r="E109" s="18">
        <f t="shared" si="5"/>
        <v>-1.3558325657774266E-3</v>
      </c>
      <c r="F109" s="19">
        <f t="shared" si="6"/>
        <v>1355.8325657774267</v>
      </c>
      <c r="G109" t="b">
        <f t="shared" si="7"/>
        <v>0</v>
      </c>
      <c r="H109" t="b">
        <f t="shared" si="8"/>
        <v>0</v>
      </c>
      <c r="I109" t="b">
        <f t="shared" ca="1" si="9"/>
        <v>0</v>
      </c>
    </row>
    <row r="110" spans="1:9" x14ac:dyDescent="0.25">
      <c r="A110" s="1">
        <v>45695</v>
      </c>
      <c r="B110" s="4">
        <f>(BTC_tbl[[#This Row],[Close]]/BTC_tbl!B109-1)</f>
        <v>-1.2569832402234637E-2</v>
      </c>
      <c r="C110" s="4">
        <f>Gold_tbl[[#This Row],[Close]]/Gold_tbl!B109-1</f>
        <v>1.784155183540026E-3</v>
      </c>
      <c r="D110" s="4">
        <f>AAPL_tbl[[#This Row],[Close]]/AAPL_tbl!B109-1</f>
        <v>-2.3952609890109944E-2</v>
      </c>
      <c r="E110" s="18">
        <f t="shared" si="5"/>
        <v>-1.0243070614287364E-2</v>
      </c>
      <c r="F110" s="19">
        <f t="shared" si="6"/>
        <v>10243.070614287364</v>
      </c>
      <c r="G110" t="b">
        <f t="shared" si="7"/>
        <v>0</v>
      </c>
      <c r="H110" t="b">
        <f t="shared" si="8"/>
        <v>0</v>
      </c>
      <c r="I110" t="b">
        <f t="shared" ca="1" si="9"/>
        <v>0</v>
      </c>
    </row>
    <row r="111" spans="1:9" x14ac:dyDescent="0.25">
      <c r="A111" s="1">
        <v>45698</v>
      </c>
      <c r="B111" s="4">
        <f>(BTC_tbl[[#This Row],[Close]]/BTC_tbl!B110-1)</f>
        <v>1.7916077322017943E-2</v>
      </c>
      <c r="C111" s="4">
        <f>Gold_tbl[[#This Row],[Close]]/Gold_tbl!B110-1</f>
        <v>1.6938234179613598E-2</v>
      </c>
      <c r="D111" s="4">
        <f>AAPL_tbl[[#This Row],[Close]]/AAPL_tbl!B110-1</f>
        <v>1.1874395285424999E-3</v>
      </c>
      <c r="E111" s="18">
        <f t="shared" si="5"/>
        <v>1.2506348727013573E-2</v>
      </c>
      <c r="F111" s="19">
        <f t="shared" si="6"/>
        <v>12506.348727013574</v>
      </c>
      <c r="G111" t="b">
        <f t="shared" si="7"/>
        <v>0</v>
      </c>
      <c r="H111" t="b">
        <f t="shared" si="8"/>
        <v>0</v>
      </c>
      <c r="I111" t="b">
        <f t="shared" ca="1" si="9"/>
        <v>0</v>
      </c>
    </row>
    <row r="112" spans="1:9" x14ac:dyDescent="0.25">
      <c r="A112" s="1">
        <v>45699</v>
      </c>
      <c r="B112" s="4">
        <f>(BTC_tbl[[#This Row],[Close]]/BTC_tbl!B111-1)</f>
        <v>-2.2000926354794004E-2</v>
      </c>
      <c r="C112" s="4">
        <f>Gold_tbl[[#This Row],[Close]]/Gold_tbl!B111-1</f>
        <v>-3.6516749264076109E-3</v>
      </c>
      <c r="D112" s="4">
        <f>AAPL_tbl[[#This Row],[Close]]/AAPL_tbl!B111-1</f>
        <v>2.1831759279595797E-2</v>
      </c>
      <c r="E112" s="18">
        <f t="shared" si="5"/>
        <v>-1.5114200931225057E-3</v>
      </c>
      <c r="F112" s="19">
        <f t="shared" si="6"/>
        <v>1511.4200931225057</v>
      </c>
      <c r="G112" t="b">
        <f t="shared" si="7"/>
        <v>0</v>
      </c>
      <c r="H112" t="b">
        <f t="shared" si="8"/>
        <v>0</v>
      </c>
      <c r="I112" t="b">
        <f t="shared" ca="1" si="9"/>
        <v>0</v>
      </c>
    </row>
    <row r="113" spans="1:9" x14ac:dyDescent="0.25">
      <c r="A113" s="1">
        <v>45700</v>
      </c>
      <c r="B113" s="4">
        <f>(BTC_tbl[[#This Row],[Close]]/BTC_tbl!B112-1)</f>
        <v>1.799668482121719E-2</v>
      </c>
      <c r="C113" s="4">
        <f>Gold_tbl[[#This Row],[Close]]/Gold_tbl!B112-1</f>
        <v>1.047159579640411E-3</v>
      </c>
      <c r="D113" s="4">
        <f>AAPL_tbl[[#This Row],[Close]]/AAPL_tbl!B112-1</f>
        <v>1.8270140142722102E-2</v>
      </c>
      <c r="E113" s="18">
        <f t="shared" si="5"/>
        <v>1.1298911321037951E-2</v>
      </c>
      <c r="F113" s="19">
        <f t="shared" si="6"/>
        <v>11298.911321037951</v>
      </c>
      <c r="G113" t="b">
        <f t="shared" si="7"/>
        <v>0</v>
      </c>
      <c r="H113" t="b">
        <f t="shared" si="8"/>
        <v>0</v>
      </c>
      <c r="I113" t="b">
        <f t="shared" ca="1" si="9"/>
        <v>0</v>
      </c>
    </row>
    <row r="114" spans="1:9" x14ac:dyDescent="0.25">
      <c r="A114" s="1">
        <v>45701</v>
      </c>
      <c r="B114" s="4">
        <f>(BTC_tbl[[#This Row],[Close]]/BTC_tbl!B113-1)</f>
        <v>-7.6762037683183459E-3</v>
      </c>
      <c r="C114" s="4">
        <f>Gold_tbl[[#This Row],[Close]]/Gold_tbl!B113-1</f>
        <v>9.8628908730900022E-3</v>
      </c>
      <c r="D114" s="4">
        <f>AAPL_tbl[[#This Row],[Close]]/AAPL_tbl!B113-1</f>
        <v>1.9673238485245159E-2</v>
      </c>
      <c r="E114" s="18">
        <f t="shared" si="5"/>
        <v>7.5442667643140452E-3</v>
      </c>
      <c r="F114" s="19">
        <f t="shared" si="6"/>
        <v>7544.2667643140448</v>
      </c>
      <c r="G114" t="b">
        <f t="shared" si="7"/>
        <v>0</v>
      </c>
      <c r="H114" t="b">
        <f t="shared" si="8"/>
        <v>0</v>
      </c>
      <c r="I114" t="b">
        <f t="shared" ca="1" si="9"/>
        <v>0</v>
      </c>
    </row>
    <row r="115" spans="1:9" x14ac:dyDescent="0.25">
      <c r="A115" s="1">
        <v>45702</v>
      </c>
      <c r="B115" s="4">
        <f>(BTC_tbl[[#This Row],[Close]]/BTC_tbl!B114-1)</f>
        <v>1.0548523206751037E-2</v>
      </c>
      <c r="C115" s="4">
        <f>Gold_tbl[[#This Row],[Close]]/Gold_tbl!B114-1</f>
        <v>-1.4871813843365E-2</v>
      </c>
      <c r="D115" s="4">
        <f>AAPL_tbl[[#This Row],[Close]]/AAPL_tbl!B114-1</f>
        <v>1.2710636359872352E-2</v>
      </c>
      <c r="E115" s="18">
        <f t="shared" si="5"/>
        <v>1.029022332641016E-3</v>
      </c>
      <c r="F115" s="19">
        <f t="shared" si="6"/>
        <v>1029.022332641016</v>
      </c>
      <c r="G115" t="b">
        <f t="shared" si="7"/>
        <v>0</v>
      </c>
      <c r="H115" t="b">
        <f t="shared" si="8"/>
        <v>0</v>
      </c>
      <c r="I115" t="b">
        <f t="shared" ca="1" si="9"/>
        <v>0</v>
      </c>
    </row>
    <row r="116" spans="1:9" x14ac:dyDescent="0.25">
      <c r="A116" s="1">
        <v>45706</v>
      </c>
      <c r="B116" s="4">
        <f>(BTC_tbl[[#This Row],[Close]]/BTC_tbl!B115-1)</f>
        <v>-3.2243099048944623E-2</v>
      </c>
      <c r="C116" s="4">
        <f>Gold_tbl[[#This Row],[Close]]/Gold_tbl!B115-1</f>
        <v>1.6560892260317539E-2</v>
      </c>
      <c r="D116" s="4">
        <f>AAPL_tbl[[#This Row],[Close]]/AAPL_tbl!B115-1</f>
        <v>-5.3147996729352442E-4</v>
      </c>
      <c r="E116" s="18">
        <f t="shared" si="5"/>
        <v>-3.2080168007444288E-3</v>
      </c>
      <c r="F116" s="19">
        <f t="shared" si="6"/>
        <v>3208.016800744429</v>
      </c>
      <c r="G116" t="b">
        <f t="shared" si="7"/>
        <v>0</v>
      </c>
      <c r="H116" t="b">
        <f t="shared" si="8"/>
        <v>0</v>
      </c>
      <c r="I116" t="b">
        <f t="shared" ca="1" si="9"/>
        <v>0</v>
      </c>
    </row>
    <row r="117" spans="1:9" x14ac:dyDescent="0.25">
      <c r="A117" s="1">
        <v>45707</v>
      </c>
      <c r="B117" s="4">
        <f>(BTC_tbl[[#This Row],[Close]]/BTC_tbl!B116-1)</f>
        <v>2.1812080536912859E-2</v>
      </c>
      <c r="C117" s="4">
        <f>Gold_tbl[[#This Row],[Close]]/Gold_tbl!B116-1</f>
        <v>5.5411895086820984E-4</v>
      </c>
      <c r="D117" s="4">
        <f>AAPL_tbl[[#This Row],[Close]]/AAPL_tbl!B116-1</f>
        <v>1.636192579866691E-3</v>
      </c>
      <c r="E117" s="18">
        <f t="shared" si="5"/>
        <v>7.2561295153811493E-3</v>
      </c>
      <c r="F117" s="19">
        <f t="shared" si="6"/>
        <v>7256.1295153811488</v>
      </c>
      <c r="G117" t="b">
        <f t="shared" si="7"/>
        <v>0</v>
      </c>
      <c r="H117" t="b">
        <f t="shared" si="8"/>
        <v>0</v>
      </c>
      <c r="I117" t="b">
        <f t="shared" ca="1" si="9"/>
        <v>0</v>
      </c>
    </row>
    <row r="118" spans="1:9" x14ac:dyDescent="0.25">
      <c r="A118" s="1">
        <v>45708</v>
      </c>
      <c r="B118" s="4">
        <f>(BTC_tbl[[#This Row],[Close]]/BTC_tbl!B117-1)</f>
        <v>2.4161388693408226E-2</v>
      </c>
      <c r="C118" s="4">
        <f>Gold_tbl[[#This Row],[Close]]/Gold_tbl!B117-1</f>
        <v>5.168912682296245E-4</v>
      </c>
      <c r="D118" s="4">
        <f>AAPL_tbl[[#This Row],[Close]]/AAPL_tbl!B117-1</f>
        <v>3.9204475844325515E-3</v>
      </c>
      <c r="E118" s="18">
        <f t="shared" si="5"/>
        <v>8.6313073906440826E-3</v>
      </c>
      <c r="F118" s="19">
        <f t="shared" si="6"/>
        <v>8631.3073906440823</v>
      </c>
      <c r="G118" t="b">
        <f t="shared" si="7"/>
        <v>0</v>
      </c>
      <c r="H118" t="b">
        <f t="shared" si="8"/>
        <v>0</v>
      </c>
      <c r="I118" t="b">
        <f t="shared" ca="1" si="9"/>
        <v>0</v>
      </c>
    </row>
    <row r="119" spans="1:9" x14ac:dyDescent="0.25">
      <c r="A119" s="1">
        <v>45709</v>
      </c>
      <c r="B119" s="4">
        <f>(BTC_tbl[[#This Row],[Close]]/BTC_tbl!B118-1)</f>
        <v>-3.7562986715528934E-2</v>
      </c>
      <c r="C119" s="4">
        <f>Gold_tbl[[#This Row],[Close]]/Gold_tbl!B118-1</f>
        <v>-9.2254326727925218E-4</v>
      </c>
      <c r="D119" s="4">
        <f>AAPL_tbl[[#This Row],[Close]]/AAPL_tbl!B118-1</f>
        <v>-1.1389984948948495E-3</v>
      </c>
      <c r="E119" s="18">
        <f t="shared" si="5"/>
        <v>-1.1979612870038835E-2</v>
      </c>
      <c r="F119" s="19">
        <f t="shared" si="6"/>
        <v>11979.612870038834</v>
      </c>
      <c r="G119" t="b">
        <f t="shared" si="7"/>
        <v>0</v>
      </c>
      <c r="H119" t="b">
        <f t="shared" si="8"/>
        <v>0</v>
      </c>
      <c r="I119" t="b">
        <f t="shared" ca="1" si="9"/>
        <v>0</v>
      </c>
    </row>
    <row r="120" spans="1:9" x14ac:dyDescent="0.25">
      <c r="A120" s="1">
        <v>45712</v>
      </c>
      <c r="B120" s="4">
        <f>(BTC_tbl[[#This Row],[Close]]/BTC_tbl!B119-1)</f>
        <v>-9.0433127082342191E-3</v>
      </c>
      <c r="C120" s="4">
        <f>Gold_tbl[[#This Row],[Close]]/Gold_tbl!B119-1</f>
        <v>5.4295634187779829E-3</v>
      </c>
      <c r="D120" s="4">
        <f>AAPL_tbl[[#This Row],[Close]]/AAPL_tbl!B119-1</f>
        <v>6.597434331093277E-3</v>
      </c>
      <c r="E120" s="18">
        <f t="shared" si="5"/>
        <v>1.4380618543689111E-3</v>
      </c>
      <c r="F120" s="19">
        <f t="shared" si="6"/>
        <v>1438.0618543689111</v>
      </c>
      <c r="G120" t="b">
        <f t="shared" si="7"/>
        <v>0</v>
      </c>
      <c r="H120" t="b">
        <f t="shared" si="8"/>
        <v>0</v>
      </c>
      <c r="I120" t="b">
        <f t="shared" ca="1" si="9"/>
        <v>0</v>
      </c>
    </row>
    <row r="121" spans="1:9" x14ac:dyDescent="0.25">
      <c r="A121" s="1">
        <v>45713</v>
      </c>
      <c r="B121" s="4">
        <f>(BTC_tbl[[#This Row],[Close]]/BTC_tbl!B120-1)</f>
        <v>-6.243996157540832E-2</v>
      </c>
      <c r="C121" s="4">
        <f>Gold_tbl[[#This Row],[Close]]/Gold_tbl!B120-1</f>
        <v>-1.318834723191642E-2</v>
      </c>
      <c r="D121" s="4">
        <f>AAPL_tbl[[#This Row],[Close]]/AAPL_tbl!B120-1</f>
        <v>-5.2595379698183731E-4</v>
      </c>
      <c r="E121" s="18">
        <f t="shared" si="5"/>
        <v>-2.4165113504483613E-2</v>
      </c>
      <c r="F121" s="19">
        <f t="shared" si="6"/>
        <v>24165.113504483612</v>
      </c>
      <c r="G121" t="b">
        <f t="shared" si="7"/>
        <v>1</v>
      </c>
      <c r="H121" t="b">
        <f t="shared" si="8"/>
        <v>0</v>
      </c>
      <c r="I121" t="b">
        <f t="shared" ca="1" si="9"/>
        <v>0</v>
      </c>
    </row>
    <row r="122" spans="1:9" x14ac:dyDescent="0.25">
      <c r="A122" s="1">
        <v>45714</v>
      </c>
      <c r="B122" s="4">
        <f>(BTC_tbl[[#This Row],[Close]]/BTC_tbl!B121-1)</f>
        <v>-4.4057377049180335E-2</v>
      </c>
      <c r="C122" s="4">
        <f>Gold_tbl[[#This Row],[Close]]/Gold_tbl!B121-1</f>
        <v>1.5263197081378799E-3</v>
      </c>
      <c r="D122" s="4">
        <f>AAPL_tbl[[#This Row],[Close]]/AAPL_tbl!B121-1</f>
        <v>-2.7040155440414382E-2</v>
      </c>
      <c r="E122" s="18">
        <f t="shared" si="5"/>
        <v>-2.071873186362326E-2</v>
      </c>
      <c r="F122" s="19">
        <f t="shared" si="6"/>
        <v>20718.731863623259</v>
      </c>
      <c r="G122" t="b">
        <f t="shared" si="7"/>
        <v>0</v>
      </c>
      <c r="H122" t="b">
        <f t="shared" si="8"/>
        <v>0</v>
      </c>
      <c r="I122" t="b">
        <f t="shared" ca="1" si="9"/>
        <v>0</v>
      </c>
    </row>
    <row r="123" spans="1:9" x14ac:dyDescent="0.25">
      <c r="A123" s="1">
        <v>45715</v>
      </c>
      <c r="B123" s="4">
        <f>(BTC_tbl[[#This Row],[Close]]/BTC_tbl!B122-1)</f>
        <v>-1.0450160771704242E-2</v>
      </c>
      <c r="C123" s="4">
        <f>Gold_tbl[[#This Row],[Close]]/Gold_tbl!B122-1</f>
        <v>-1.5239936066609561E-2</v>
      </c>
      <c r="D123" s="4">
        <f>AAPL_tbl[[#This Row],[Close]]/AAPL_tbl!B122-1</f>
        <v>-1.273090364453322E-2</v>
      </c>
      <c r="E123" s="18">
        <f t="shared" si="5"/>
        <v>-1.3050293751515065E-2</v>
      </c>
      <c r="F123" s="19">
        <f t="shared" si="6"/>
        <v>13050.293751515064</v>
      </c>
      <c r="G123" t="b">
        <f t="shared" si="7"/>
        <v>0</v>
      </c>
      <c r="H123" t="b">
        <f t="shared" si="8"/>
        <v>0</v>
      </c>
      <c r="I123" t="b">
        <f t="shared" ca="1" si="9"/>
        <v>0</v>
      </c>
    </row>
    <row r="124" spans="1:9" x14ac:dyDescent="0.25">
      <c r="A124" s="1">
        <v>45716</v>
      </c>
      <c r="B124" s="4">
        <f>(BTC_tbl[[#This Row],[Close]]/BTC_tbl!B123-1)</f>
        <v>1.083130246412134E-2</v>
      </c>
      <c r="C124" s="4">
        <f>Gold_tbl[[#This Row],[Close]]/Gold_tbl!B123-1</f>
        <v>-6.2658060619786848E-3</v>
      </c>
      <c r="D124" s="4">
        <f>AAPL_tbl[[#This Row],[Close]]/AAPL_tbl!B123-1</f>
        <v>1.913190054782965E-2</v>
      </c>
      <c r="E124" s="18">
        <f t="shared" si="5"/>
        <v>6.4826384787938229E-3</v>
      </c>
      <c r="F124" s="19">
        <f t="shared" si="6"/>
        <v>6482.6384787938232</v>
      </c>
      <c r="G124" t="b">
        <f t="shared" si="7"/>
        <v>0</v>
      </c>
      <c r="H124" t="b">
        <f t="shared" si="8"/>
        <v>0</v>
      </c>
      <c r="I124" t="b">
        <f t="shared" ca="1" si="9"/>
        <v>0</v>
      </c>
    </row>
    <row r="125" spans="1:9" x14ac:dyDescent="0.25">
      <c r="A125" s="1">
        <v>45719</v>
      </c>
      <c r="B125" s="4">
        <f>(BTC_tbl[[#This Row],[Close]]/BTC_tbl!B124-1)</f>
        <v>2.0626841682293229E-2</v>
      </c>
      <c r="C125" s="4">
        <f>Gold_tbl[[#This Row],[Close]]/Gold_tbl!B124-1</f>
        <v>1.3180385155923791E-2</v>
      </c>
      <c r="D125" s="4">
        <f>AAPL_tbl[[#This Row],[Close]]/AAPL_tbl!B124-1</f>
        <v>-1.5754217664571635E-2</v>
      </c>
      <c r="E125" s="18">
        <f t="shared" si="5"/>
        <v>6.7339412676859943E-3</v>
      </c>
      <c r="F125" s="19">
        <f t="shared" si="6"/>
        <v>6733.9412676859947</v>
      </c>
      <c r="G125" t="b">
        <f t="shared" si="7"/>
        <v>0</v>
      </c>
      <c r="H125" t="b">
        <f t="shared" si="8"/>
        <v>0</v>
      </c>
      <c r="I125" t="b">
        <f t="shared" ca="1" si="9"/>
        <v>0</v>
      </c>
    </row>
    <row r="126" spans="1:9" x14ac:dyDescent="0.25">
      <c r="A126" s="1">
        <v>45720</v>
      </c>
      <c r="B126" s="4">
        <f>(BTC_tbl[[#This Row],[Close]]/BTC_tbl!B125-1)</f>
        <v>1.049868766404205E-2</v>
      </c>
      <c r="C126" s="4">
        <f>Gold_tbl[[#This Row],[Close]]/Gold_tbl!B125-1</f>
        <v>8.6976081577565534E-3</v>
      </c>
      <c r="D126" s="4">
        <f>AAPL_tbl[[#This Row],[Close]]/AAPL_tbl!B125-1</f>
        <v>-8.8224173423517849E-3</v>
      </c>
      <c r="E126" s="18">
        <f t="shared" si="5"/>
        <v>3.9819243596097009E-3</v>
      </c>
      <c r="F126" s="19">
        <f t="shared" si="6"/>
        <v>3981.9243596097008</v>
      </c>
      <c r="G126" t="b">
        <f t="shared" si="7"/>
        <v>0</v>
      </c>
      <c r="H126" t="b">
        <f t="shared" si="8"/>
        <v>0</v>
      </c>
      <c r="I126" t="b">
        <f t="shared" ca="1" si="9"/>
        <v>0</v>
      </c>
    </row>
    <row r="127" spans="1:9" x14ac:dyDescent="0.25">
      <c r="A127" s="1">
        <v>45721</v>
      </c>
      <c r="B127" s="4">
        <f>(BTC_tbl[[#This Row],[Close]]/BTC_tbl!B126-1)</f>
        <v>4.1038961038960986E-2</v>
      </c>
      <c r="C127" s="4">
        <f>Gold_tbl[[#This Row],[Close]]/Gold_tbl!B126-1</f>
        <v>2.0813201516389768E-3</v>
      </c>
      <c r="D127" s="4">
        <f>AAPL_tbl[[#This Row],[Close]]/AAPL_tbl!B126-1</f>
        <v>-8.053236129360597E-4</v>
      </c>
      <c r="E127" s="18">
        <f t="shared" si="5"/>
        <v>1.2902619288463068E-2</v>
      </c>
      <c r="F127" s="19">
        <f t="shared" si="6"/>
        <v>12902.619288463069</v>
      </c>
      <c r="G127" t="b">
        <f t="shared" si="7"/>
        <v>0</v>
      </c>
      <c r="H127" t="b">
        <f t="shared" si="8"/>
        <v>0</v>
      </c>
      <c r="I127" t="b">
        <f t="shared" ca="1" si="9"/>
        <v>0</v>
      </c>
    </row>
    <row r="128" spans="1:9" x14ac:dyDescent="0.25">
      <c r="A128" s="1">
        <v>45722</v>
      </c>
      <c r="B128" s="4">
        <f>(BTC_tbl[[#This Row],[Close]]/BTC_tbl!B127-1)</f>
        <v>-1.5469061876247414E-2</v>
      </c>
      <c r="C128" s="4">
        <f>Gold_tbl[[#This Row],[Close]]/Gold_tbl!B127-1</f>
        <v>-5.0812254283807423E-3</v>
      </c>
      <c r="D128" s="4">
        <f>AAPL_tbl[[#This Row],[Close]]/AAPL_tbl!B127-1</f>
        <v>-1.7392042080257575E-3</v>
      </c>
      <c r="E128" s="18">
        <f t="shared" si="5"/>
        <v>-7.1949699966342489E-3</v>
      </c>
      <c r="F128" s="19">
        <f t="shared" si="6"/>
        <v>7194.9699966342487</v>
      </c>
      <c r="G128" t="b">
        <f t="shared" si="7"/>
        <v>0</v>
      </c>
      <c r="H128" t="b">
        <f t="shared" si="8"/>
        <v>0</v>
      </c>
      <c r="I128" t="b">
        <f t="shared" ca="1" si="9"/>
        <v>0</v>
      </c>
    </row>
    <row r="129" spans="1:9" x14ac:dyDescent="0.25">
      <c r="A129" s="1">
        <v>45723</v>
      </c>
      <c r="B129" s="4">
        <f>(BTC_tbl[[#This Row],[Close]]/BTC_tbl!B128-1)</f>
        <v>-2.331474911302589E-2</v>
      </c>
      <c r="C129" s="4">
        <f>Gold_tbl[[#This Row],[Close]]/Gold_tbl!B128-1</f>
        <v>5.2190121155626379E-4</v>
      </c>
      <c r="D129" s="4">
        <f>AAPL_tbl[[#This Row],[Close]]/AAPL_tbl!B128-1</f>
        <v>1.589257638210162E-2</v>
      </c>
      <c r="E129" s="18">
        <f t="shared" si="5"/>
        <v>-2.0178913346547752E-3</v>
      </c>
      <c r="F129" s="19">
        <f t="shared" si="6"/>
        <v>2017.8913346547752</v>
      </c>
      <c r="G129" t="b">
        <f t="shared" si="7"/>
        <v>0</v>
      </c>
      <c r="H129" t="b">
        <f t="shared" si="8"/>
        <v>0</v>
      </c>
      <c r="I129" t="b">
        <f t="shared" ca="1" si="9"/>
        <v>0</v>
      </c>
    </row>
    <row r="130" spans="1:9" x14ac:dyDescent="0.25">
      <c r="A130" s="1">
        <v>45726</v>
      </c>
      <c r="B130" s="4">
        <f>(BTC_tbl[[#This Row],[Close]]/BTC_tbl!B129-1)</f>
        <v>-9.2112091333679258E-2</v>
      </c>
      <c r="C130" s="4">
        <f>Gold_tbl[[#This Row],[Close]]/Gold_tbl!B129-1</f>
        <v>-8.755914899958861E-3</v>
      </c>
      <c r="D130" s="4">
        <f>AAPL_tbl[[#This Row],[Close]]/AAPL_tbl!B129-1</f>
        <v>-4.8479524825364995E-2</v>
      </c>
      <c r="E130" s="18">
        <f t="shared" si="5"/>
        <v>-4.567985080769682E-2</v>
      </c>
      <c r="F130" s="19">
        <f t="shared" si="6"/>
        <v>45679.850807696821</v>
      </c>
      <c r="G130" t="b">
        <f t="shared" si="7"/>
        <v>1</v>
      </c>
      <c r="H130" t="b">
        <f t="shared" si="8"/>
        <v>1</v>
      </c>
      <c r="I130" t="b">
        <f t="shared" ca="1" si="9"/>
        <v>1</v>
      </c>
    </row>
    <row r="131" spans="1:9" x14ac:dyDescent="0.25">
      <c r="A131" s="1">
        <v>45727</v>
      </c>
      <c r="B131" s="4">
        <f>(BTC_tbl[[#This Row],[Close]]/BTC_tbl!B130-1)</f>
        <v>5.2300657330665912E-2</v>
      </c>
      <c r="C131" s="4">
        <f>Gold_tbl[[#This Row],[Close]]/Gold_tbl!B130-1</f>
        <v>1.1727559765448925E-2</v>
      </c>
      <c r="D131" s="4">
        <f>AAPL_tbl[[#This Row],[Close]]/AAPL_tbl!B130-1</f>
        <v>-2.9189379286091E-2</v>
      </c>
      <c r="E131" s="18">
        <f t="shared" si="5"/>
        <v>1.1624407319552046E-2</v>
      </c>
      <c r="F131" s="19">
        <f t="shared" si="6"/>
        <v>11624.407319552047</v>
      </c>
      <c r="G131" t="b">
        <f t="shared" si="7"/>
        <v>0</v>
      </c>
      <c r="H131" t="b">
        <f t="shared" si="8"/>
        <v>0</v>
      </c>
      <c r="I131" t="b">
        <f t="shared" ca="1" si="9"/>
        <v>0</v>
      </c>
    </row>
    <row r="132" spans="1:9" x14ac:dyDescent="0.25">
      <c r="A132" s="1">
        <v>45728</v>
      </c>
      <c r="B132" s="4">
        <f>(BTC_tbl[[#This Row],[Close]]/BTC_tbl!B131-1)</f>
        <v>-1.9011406844106071E-3</v>
      </c>
      <c r="C132" s="4">
        <f>Gold_tbl[[#This Row],[Close]]/Gold_tbl!B131-1</f>
        <v>4.3468568880962177E-3</v>
      </c>
      <c r="D132" s="4">
        <f>AAPL_tbl[[#This Row],[Close]]/AAPL_tbl!B131-1</f>
        <v>-1.7478717623618967E-2</v>
      </c>
      <c r="E132" s="18">
        <f t="shared" ref="E132:E195" si="10">SUMPRODUCT(B132:D132,$K$2:$M$2)</f>
        <v>-4.0752147371703844E-3</v>
      </c>
      <c r="F132" s="19">
        <f t="shared" ref="F132:F195" si="11">ABS(E132*1000000)</f>
        <v>4075.2147371703845</v>
      </c>
      <c r="G132" t="b">
        <f t="shared" ref="G132:G195" si="12">F132&gt;$K$8</f>
        <v>0</v>
      </c>
      <c r="H132" t="b">
        <f t="shared" ref="H132:H195" si="13">F132&gt;$K$9</f>
        <v>0</v>
      </c>
      <c r="I132" t="b">
        <f t="shared" ref="I132:I195" ca="1" si="14">F132&gt;$K$10</f>
        <v>0</v>
      </c>
    </row>
    <row r="133" spans="1:9" x14ac:dyDescent="0.25">
      <c r="A133" s="1">
        <v>45729</v>
      </c>
      <c r="B133" s="4">
        <f>(BTC_tbl[[#This Row],[Close]]/BTC_tbl!B132-1)</f>
        <v>-3.4013605442176909E-2</v>
      </c>
      <c r="C133" s="4">
        <f>Gold_tbl[[#This Row],[Close]]/Gold_tbl!B132-1</f>
        <v>1.7756075907224611E-2</v>
      </c>
      <c r="D133" s="4">
        <f>AAPL_tbl[[#This Row],[Close]]/AAPL_tbl!B132-1</f>
        <v>-3.364365379297618E-2</v>
      </c>
      <c r="E133" s="18">
        <f t="shared" si="10"/>
        <v>-1.3194747407656082E-2</v>
      </c>
      <c r="F133" s="19">
        <f t="shared" si="11"/>
        <v>13194.747407656083</v>
      </c>
      <c r="G133" t="b">
        <f t="shared" si="12"/>
        <v>0</v>
      </c>
      <c r="H133" t="b">
        <f t="shared" si="13"/>
        <v>0</v>
      </c>
      <c r="I133" t="b">
        <f t="shared" ca="1" si="14"/>
        <v>0</v>
      </c>
    </row>
    <row r="134" spans="1:9" x14ac:dyDescent="0.25">
      <c r="A134" s="1">
        <v>45730</v>
      </c>
      <c r="B134" s="4">
        <f>(BTC_tbl[[#This Row],[Close]]/BTC_tbl!B133-1)</f>
        <v>5.7464788732394245E-2</v>
      </c>
      <c r="C134" s="4">
        <f>Gold_tbl[[#This Row],[Close]]/Gold_tbl!B133-1</f>
        <v>3.9981099843711121E-4</v>
      </c>
      <c r="D134" s="4">
        <f>AAPL_tbl[[#This Row],[Close]]/AAPL_tbl!B133-1</f>
        <v>1.8170545593285015E-2</v>
      </c>
      <c r="E134" s="18">
        <f t="shared" si="10"/>
        <v>2.2850524697078621E-2</v>
      </c>
      <c r="F134" s="19">
        <f t="shared" si="11"/>
        <v>22850.524697078621</v>
      </c>
      <c r="G134" t="b">
        <f t="shared" si="12"/>
        <v>0</v>
      </c>
      <c r="H134" t="b">
        <f t="shared" si="13"/>
        <v>0</v>
      </c>
      <c r="I134" t="b">
        <f t="shared" ca="1" si="14"/>
        <v>0</v>
      </c>
    </row>
    <row r="135" spans="1:9" x14ac:dyDescent="0.25">
      <c r="A135" s="1">
        <v>45733</v>
      </c>
      <c r="B135" s="4">
        <f>(BTC_tbl[[#This Row],[Close]]/BTC_tbl!B134-1)</f>
        <v>-2.3974427277569932E-3</v>
      </c>
      <c r="C135" s="4">
        <f>Gold_tbl[[#This Row],[Close]]/Gold_tbl!B134-1</f>
        <v>5.4134573463160418E-3</v>
      </c>
      <c r="D135" s="4">
        <f>AAPL_tbl[[#This Row],[Close]]/AAPL_tbl!B134-1</f>
        <v>2.3888706730994524E-3</v>
      </c>
      <c r="E135" s="18">
        <f t="shared" si="10"/>
        <v>2.1628113221291547E-3</v>
      </c>
      <c r="F135" s="19">
        <f t="shared" si="11"/>
        <v>2162.8113221291546</v>
      </c>
      <c r="G135" t="b">
        <f t="shared" si="12"/>
        <v>0</v>
      </c>
      <c r="H135" t="b">
        <f t="shared" si="13"/>
        <v>0</v>
      </c>
      <c r="I135" t="b">
        <f t="shared" ca="1" si="14"/>
        <v>0</v>
      </c>
    </row>
    <row r="136" spans="1:9" x14ac:dyDescent="0.25">
      <c r="A136" s="1">
        <v>45734</v>
      </c>
      <c r="B136" s="4">
        <f>(BTC_tbl[[#This Row],[Close]]/BTC_tbl!B135-1)</f>
        <v>-2.7236315086782481E-2</v>
      </c>
      <c r="C136" s="4">
        <f>Gold_tbl[[#This Row],[Close]]/Gold_tbl!B135-1</f>
        <v>1.1672026885411579E-2</v>
      </c>
      <c r="D136" s="4">
        <f>AAPL_tbl[[#This Row],[Close]]/AAPL_tbl!B135-1</f>
        <v>-6.1214953271028216E-3</v>
      </c>
      <c r="E136" s="18">
        <f t="shared" si="10"/>
        <v>-5.3385323700009578E-3</v>
      </c>
      <c r="F136" s="19">
        <f t="shared" si="11"/>
        <v>5338.5323700009576</v>
      </c>
      <c r="G136" t="b">
        <f t="shared" si="12"/>
        <v>0</v>
      </c>
      <c r="H136" t="b">
        <f t="shared" si="13"/>
        <v>0</v>
      </c>
      <c r="I136" t="b">
        <f t="shared" ca="1" si="14"/>
        <v>0</v>
      </c>
    </row>
    <row r="137" spans="1:9" x14ac:dyDescent="0.25">
      <c r="A137" s="1">
        <v>45735</v>
      </c>
      <c r="B137" s="4">
        <f>(BTC_tbl[[#This Row],[Close]]/BTC_tbl!B136-1)</f>
        <v>4.0076859730991066E-2</v>
      </c>
      <c r="C137" s="4">
        <f>Gold_tbl[[#This Row],[Close]]/Gold_tbl!B136-1</f>
        <v>4.1077296756679704E-3</v>
      </c>
      <c r="D137" s="4">
        <f>AAPL_tbl[[#This Row],[Close]]/AAPL_tbl!B136-1</f>
        <v>1.1989280173021921E-2</v>
      </c>
      <c r="E137" s="18">
        <f t="shared" si="10"/>
        <v>1.7262933841471081E-2</v>
      </c>
      <c r="F137" s="19">
        <f t="shared" si="11"/>
        <v>17262.93384147108</v>
      </c>
      <c r="G137" t="b">
        <f t="shared" si="12"/>
        <v>0</v>
      </c>
      <c r="H137" t="b">
        <f t="shared" si="13"/>
        <v>0</v>
      </c>
      <c r="I137" t="b">
        <f t="shared" ca="1" si="14"/>
        <v>0</v>
      </c>
    </row>
    <row r="138" spans="1:9" x14ac:dyDescent="0.25">
      <c r="A138" s="1">
        <v>45736</v>
      </c>
      <c r="B138" s="4">
        <f>(BTC_tbl[[#This Row],[Close]]/BTC_tbl!B137-1)</f>
        <v>-1.5307468989179118E-2</v>
      </c>
      <c r="C138" s="4">
        <f>Gold_tbl[[#This Row],[Close]]/Gold_tbl!B137-1</f>
        <v>-1.2806374728754344E-3</v>
      </c>
      <c r="D138" s="4">
        <f>AAPL_tbl[[#This Row],[Close]]/AAPL_tbl!B137-1</f>
        <v>-5.2964133060769969E-3</v>
      </c>
      <c r="E138" s="18">
        <f t="shared" si="10"/>
        <v>-6.6934196777270081E-3</v>
      </c>
      <c r="F138" s="19">
        <f t="shared" si="11"/>
        <v>6693.4196777270081</v>
      </c>
      <c r="G138" t="b">
        <f t="shared" si="12"/>
        <v>0</v>
      </c>
      <c r="H138" t="b">
        <f t="shared" si="13"/>
        <v>0</v>
      </c>
      <c r="I138" t="b">
        <f t="shared" ca="1" si="14"/>
        <v>0</v>
      </c>
    </row>
    <row r="139" spans="1:9" x14ac:dyDescent="0.25">
      <c r="A139" s="1">
        <v>45737</v>
      </c>
      <c r="B139" s="4">
        <f>(BTC_tbl[[#This Row],[Close]]/BTC_tbl!B138-1)</f>
        <v>-3.2162958992228985E-3</v>
      </c>
      <c r="C139" s="4">
        <f>Gold_tbl[[#This Row],[Close]]/Gold_tbl!B138-1</f>
        <v>-8.049866429207464E-3</v>
      </c>
      <c r="D139" s="4">
        <f>AAPL_tbl[[#This Row],[Close]]/AAPL_tbl!B138-1</f>
        <v>1.9476879962634364E-2</v>
      </c>
      <c r="E139" s="18">
        <f t="shared" si="10"/>
        <v>1.6582286473404541E-3</v>
      </c>
      <c r="F139" s="19">
        <f t="shared" si="11"/>
        <v>1658.228647340454</v>
      </c>
      <c r="G139" t="b">
        <f t="shared" si="12"/>
        <v>0</v>
      </c>
      <c r="H139" t="b">
        <f t="shared" si="13"/>
        <v>0</v>
      </c>
      <c r="I139" t="b">
        <f t="shared" ca="1" si="14"/>
        <v>0</v>
      </c>
    </row>
    <row r="140" spans="1:9" x14ac:dyDescent="0.25">
      <c r="A140" s="1">
        <v>45740</v>
      </c>
      <c r="B140" s="4">
        <f>(BTC_tbl[[#This Row],[Close]]/BTC_tbl!B139-1)</f>
        <v>5.2164560365689727E-2</v>
      </c>
      <c r="C140" s="4">
        <f>Gold_tbl[[#This Row],[Close]]/Gold_tbl!B139-1</f>
        <v>-4.452583575711877E-3</v>
      </c>
      <c r="D140" s="4">
        <f>AAPL_tbl[[#This Row],[Close]]/AAPL_tbl!B139-1</f>
        <v>1.1270444861868123E-2</v>
      </c>
      <c r="E140" s="18">
        <f t="shared" si="10"/>
        <v>1.7249468137982605E-2</v>
      </c>
      <c r="F140" s="19">
        <f t="shared" si="11"/>
        <v>17249.468137982603</v>
      </c>
      <c r="G140" t="b">
        <f t="shared" si="12"/>
        <v>0</v>
      </c>
      <c r="H140" t="b">
        <f t="shared" si="13"/>
        <v>0</v>
      </c>
      <c r="I140" t="b">
        <f t="shared" ca="1" si="14"/>
        <v>0</v>
      </c>
    </row>
    <row r="141" spans="1:9" x14ac:dyDescent="0.25">
      <c r="A141" s="1">
        <v>45741</v>
      </c>
      <c r="B141" s="4">
        <f>(BTC_tbl[[#This Row],[Close]]/BTC_tbl!B140-1)</f>
        <v>-1.2777919754665135E-3</v>
      </c>
      <c r="C141" s="4">
        <f>Gold_tbl[[#This Row],[Close]]/Gold_tbl!B140-1</f>
        <v>4.4003606853022514E-3</v>
      </c>
      <c r="D141" s="4">
        <f>AAPL_tbl[[#This Row],[Close]]/AAPL_tbl!B140-1</f>
        <v>1.3681873782449117E-2</v>
      </c>
      <c r="E141" s="18">
        <f t="shared" si="10"/>
        <v>5.4813688162156813E-3</v>
      </c>
      <c r="F141" s="19">
        <f t="shared" si="11"/>
        <v>5481.3688162156814</v>
      </c>
      <c r="G141" t="b">
        <f t="shared" si="12"/>
        <v>0</v>
      </c>
      <c r="H141" t="b">
        <f t="shared" si="13"/>
        <v>0</v>
      </c>
      <c r="I141" t="b">
        <f t="shared" ca="1" si="14"/>
        <v>0</v>
      </c>
    </row>
    <row r="142" spans="1:9" x14ac:dyDescent="0.25">
      <c r="A142" s="1">
        <v>45742</v>
      </c>
      <c r="B142" s="4">
        <f>(BTC_tbl[[#This Row],[Close]]/BTC_tbl!B141-1)</f>
        <v>-1.8679631525076679E-2</v>
      </c>
      <c r="C142" s="4">
        <f>Gold_tbl[[#This Row],[Close]]/Gold_tbl!B141-1</f>
        <v>-8.2594175315120477E-4</v>
      </c>
      <c r="D142" s="4">
        <f>AAPL_tbl[[#This Row],[Close]]/AAPL_tbl!B141-1</f>
        <v>-9.921787709497254E-3</v>
      </c>
      <c r="E142" s="18">
        <f t="shared" si="10"/>
        <v>-8.9108024716326624E-3</v>
      </c>
      <c r="F142" s="19">
        <f t="shared" si="11"/>
        <v>8910.8024716326618</v>
      </c>
      <c r="G142" t="b">
        <f t="shared" si="12"/>
        <v>0</v>
      </c>
      <c r="H142" t="b">
        <f t="shared" si="13"/>
        <v>0</v>
      </c>
      <c r="I142" t="b">
        <f t="shared" ca="1" si="14"/>
        <v>0</v>
      </c>
    </row>
    <row r="143" spans="1:9" x14ac:dyDescent="0.25">
      <c r="A143" s="1">
        <v>45743</v>
      </c>
      <c r="B143" s="4">
        <f>(BTC_tbl[[#This Row],[Close]]/BTC_tbl!B142-1)</f>
        <v>5.4758800521512718E-3</v>
      </c>
      <c r="C143" s="4">
        <f>Gold_tbl[[#This Row],[Close]]/Gold_tbl!B142-1</f>
        <v>1.3405692926969692E-2</v>
      </c>
      <c r="D143" s="4">
        <f>AAPL_tbl[[#This Row],[Close]]/AAPL_tbl!B142-1</f>
        <v>1.047262221820966E-2</v>
      </c>
      <c r="E143" s="18">
        <f t="shared" si="10"/>
        <v>1.0146827851896157E-2</v>
      </c>
      <c r="F143" s="19">
        <f t="shared" si="11"/>
        <v>10146.827851896156</v>
      </c>
      <c r="G143" t="b">
        <f t="shared" si="12"/>
        <v>0</v>
      </c>
      <c r="H143" t="b">
        <f t="shared" si="13"/>
        <v>0</v>
      </c>
      <c r="I143" t="b">
        <f t="shared" ca="1" si="14"/>
        <v>0</v>
      </c>
    </row>
    <row r="144" spans="1:9" x14ac:dyDescent="0.25">
      <c r="A144" s="1">
        <v>45744</v>
      </c>
      <c r="B144" s="4">
        <f>(BTC_tbl[[#This Row],[Close]]/BTC_tbl!B143-1)</f>
        <v>-3.8641078838174359E-2</v>
      </c>
      <c r="C144" s="4">
        <f>Gold_tbl[[#This Row],[Close]]/Gold_tbl!B143-1</f>
        <v>7.4121360428414107E-3</v>
      </c>
      <c r="D144" s="4">
        <f>AAPL_tbl[[#This Row],[Close]]/AAPL_tbl!B143-1</f>
        <v>-2.6580299307571997E-2</v>
      </c>
      <c r="E144" s="18">
        <f t="shared" si="10"/>
        <v>-1.6601559026587342E-2</v>
      </c>
      <c r="F144" s="19">
        <f t="shared" si="11"/>
        <v>16601.559026587343</v>
      </c>
      <c r="G144" t="b">
        <f t="shared" si="12"/>
        <v>0</v>
      </c>
      <c r="H144" t="b">
        <f t="shared" si="13"/>
        <v>0</v>
      </c>
      <c r="I144" t="b">
        <f t="shared" ca="1" si="14"/>
        <v>0</v>
      </c>
    </row>
    <row r="145" spans="1:9" x14ac:dyDescent="0.25">
      <c r="A145" s="1">
        <v>45747</v>
      </c>
      <c r="B145" s="4">
        <f>(BTC_tbl[[#This Row],[Close]]/BTC_tbl!B144-1)</f>
        <v>-1.5646074993255987E-2</v>
      </c>
      <c r="C145" s="4">
        <f>Gold_tbl[[#This Row],[Close]]/Gold_tbl!B144-1</f>
        <v>1.4363162712103028E-2</v>
      </c>
      <c r="D145" s="4">
        <f>AAPL_tbl[[#This Row],[Close]]/AAPL_tbl!B144-1</f>
        <v>1.9412574575493391E-2</v>
      </c>
      <c r="E145" s="18">
        <f t="shared" si="10"/>
        <v>6.8752149595124323E-3</v>
      </c>
      <c r="F145" s="19">
        <f t="shared" si="11"/>
        <v>6875.214959512432</v>
      </c>
      <c r="G145" t="b">
        <f t="shared" si="12"/>
        <v>0</v>
      </c>
      <c r="H145" t="b">
        <f t="shared" si="13"/>
        <v>0</v>
      </c>
      <c r="I145" t="b">
        <f t="shared" ca="1" si="14"/>
        <v>0</v>
      </c>
    </row>
    <row r="146" spans="1:9" x14ac:dyDescent="0.25">
      <c r="A146" s="1">
        <v>45748</v>
      </c>
      <c r="B146" s="4">
        <f>(BTC_tbl[[#This Row],[Close]]/BTC_tbl!B145-1)</f>
        <v>3.1789531378459746E-2</v>
      </c>
      <c r="C146" s="4">
        <f>Gold_tbl[[#This Row],[Close]]/Gold_tbl!B145-1</f>
        <v>-1.9782050392169737E-3</v>
      </c>
      <c r="D146" s="4">
        <f>AAPL_tbl[[#This Row],[Close]]/AAPL_tbl!B145-1</f>
        <v>4.7719803718542231E-3</v>
      </c>
      <c r="E146" s="18">
        <f t="shared" si="10"/>
        <v>1.01771715094074E-2</v>
      </c>
      <c r="F146" s="19">
        <f t="shared" si="11"/>
        <v>10177.171509407401</v>
      </c>
      <c r="G146" t="b">
        <f t="shared" si="12"/>
        <v>0</v>
      </c>
      <c r="H146" t="b">
        <f t="shared" si="13"/>
        <v>0</v>
      </c>
      <c r="I146" t="b">
        <f t="shared" ca="1" si="14"/>
        <v>0</v>
      </c>
    </row>
    <row r="147" spans="1:9" x14ac:dyDescent="0.25">
      <c r="A147" s="1">
        <v>45749</v>
      </c>
      <c r="B147" s="4">
        <f>(BTC_tbl[[#This Row],[Close]]/BTC_tbl!B146-1)</f>
        <v>2.3373173970783645E-2</v>
      </c>
      <c r="C147" s="4">
        <f>Gold_tbl[[#This Row],[Close]]/Gold_tbl!B146-1</f>
        <v>2.0516743749348088E-3</v>
      </c>
      <c r="D147" s="4">
        <f>AAPL_tbl[[#This Row],[Close]]/AAPL_tbl!B146-1</f>
        <v>3.1363412339262542E-3</v>
      </c>
      <c r="E147" s="18">
        <f t="shared" si="10"/>
        <v>8.7735243113868933E-3</v>
      </c>
      <c r="F147" s="19">
        <f t="shared" si="11"/>
        <v>8773.5243113868928</v>
      </c>
      <c r="G147" t="b">
        <f t="shared" si="12"/>
        <v>0</v>
      </c>
      <c r="H147" t="b">
        <f t="shared" si="13"/>
        <v>0</v>
      </c>
      <c r="I147" t="b">
        <f t="shared" ca="1" si="14"/>
        <v>0</v>
      </c>
    </row>
    <row r="148" spans="1:9" x14ac:dyDescent="0.25">
      <c r="A148" s="1">
        <v>45750</v>
      </c>
      <c r="B148" s="4">
        <f>(BTC_tbl[[#This Row],[Close]]/BTC_tbl!B147-1)</f>
        <v>-5.7617440955099908E-2</v>
      </c>
      <c r="C148" s="4">
        <f>Gold_tbl[[#This Row],[Close]]/Gold_tbl!B147-1</f>
        <v>-6.0383120488617381E-3</v>
      </c>
      <c r="D148" s="4">
        <f>AAPL_tbl[[#This Row],[Close]]/AAPL_tbl!B147-1</f>
        <v>-9.2456116843092517E-2</v>
      </c>
      <c r="E148" s="18">
        <f t="shared" si="10"/>
        <v>-4.7437392159002417E-2</v>
      </c>
      <c r="F148" s="19">
        <f t="shared" si="11"/>
        <v>47437.392159002418</v>
      </c>
      <c r="G148" t="b">
        <f t="shared" si="12"/>
        <v>1</v>
      </c>
      <c r="H148" t="b">
        <f t="shared" si="13"/>
        <v>1</v>
      </c>
      <c r="I148" t="b">
        <f t="shared" ca="1" si="14"/>
        <v>1</v>
      </c>
    </row>
    <row r="149" spans="1:9" x14ac:dyDescent="0.25">
      <c r="A149" s="1">
        <v>45751</v>
      </c>
      <c r="B149" s="4">
        <f>(BTC_tbl[[#This Row],[Close]]/BTC_tbl!B148-1)</f>
        <v>2.478656017626002E-2</v>
      </c>
      <c r="C149" s="4">
        <f>Gold_tbl[[#This Row],[Close]]/Gold_tbl!B148-1</f>
        <v>-2.3392221213602404E-2</v>
      </c>
      <c r="D149" s="4">
        <f>AAPL_tbl[[#This Row],[Close]]/AAPL_tbl!B148-1</f>
        <v>-7.2887445248289828E-2</v>
      </c>
      <c r="E149" s="18">
        <f t="shared" si="10"/>
        <v>-2.3787154007049904E-2</v>
      </c>
      <c r="F149" s="19">
        <f t="shared" si="11"/>
        <v>23787.154007049903</v>
      </c>
      <c r="G149" t="b">
        <f t="shared" si="12"/>
        <v>1</v>
      </c>
      <c r="H149" t="b">
        <f t="shared" si="13"/>
        <v>0</v>
      </c>
      <c r="I149" t="b">
        <f t="shared" ca="1" si="14"/>
        <v>0</v>
      </c>
    </row>
    <row r="150" spans="1:9" x14ac:dyDescent="0.25">
      <c r="A150" s="1">
        <v>45754</v>
      </c>
      <c r="B150" s="4">
        <f>(BTC_tbl[[#This Row],[Close]]/BTC_tbl!B149-1)</f>
        <v>-7.2023649556570812E-2</v>
      </c>
      <c r="C150" s="4">
        <f>Gold_tbl[[#This Row],[Close]]/Gold_tbl!B149-1</f>
        <v>-2.1485771485771687E-2</v>
      </c>
      <c r="D150" s="4">
        <f>AAPL_tbl[[#This Row],[Close]]/AAPL_tbl!B149-1</f>
        <v>-3.673426053721196E-2</v>
      </c>
      <c r="E150" s="18">
        <f t="shared" si="10"/>
        <v>-4.122168162244351E-2</v>
      </c>
      <c r="F150" s="19">
        <f t="shared" si="11"/>
        <v>41221.68162244351</v>
      </c>
      <c r="G150" t="b">
        <f t="shared" si="12"/>
        <v>1</v>
      </c>
      <c r="H150" t="b">
        <f t="shared" si="13"/>
        <v>1</v>
      </c>
      <c r="I150" t="b">
        <f t="shared" ca="1" si="14"/>
        <v>0</v>
      </c>
    </row>
    <row r="151" spans="1:9" x14ac:dyDescent="0.25">
      <c r="A151" s="1">
        <v>45755</v>
      </c>
      <c r="B151" s="4">
        <f>(BTC_tbl[[#This Row],[Close]]/BTC_tbl!B150-1)</f>
        <v>-1.56385751520417E-2</v>
      </c>
      <c r="C151" s="4">
        <f>Gold_tbl[[#This Row],[Close]]/Gold_tbl!B150-1</f>
        <v>5.4437178035147138E-3</v>
      </c>
      <c r="D151" s="4">
        <f>AAPL_tbl[[#This Row],[Close]]/AAPL_tbl!B150-1</f>
        <v>-4.9818141739226385E-2</v>
      </c>
      <c r="E151" s="18">
        <f t="shared" si="10"/>
        <v>-1.7459527945974541E-2</v>
      </c>
      <c r="F151" s="19">
        <f t="shared" si="11"/>
        <v>17459.52794597454</v>
      </c>
      <c r="G151" t="b">
        <f t="shared" si="12"/>
        <v>0</v>
      </c>
      <c r="H151" t="b">
        <f t="shared" si="13"/>
        <v>0</v>
      </c>
      <c r="I151" t="b">
        <f t="shared" ca="1" si="14"/>
        <v>0</v>
      </c>
    </row>
    <row r="152" spans="1:9" x14ac:dyDescent="0.25">
      <c r="A152" s="1">
        <v>45756</v>
      </c>
      <c r="B152" s="4">
        <f>(BTC_tbl[[#This Row],[Close]]/BTC_tbl!B151-1)</f>
        <v>7.3845248602530056E-2</v>
      </c>
      <c r="C152" s="4">
        <f>Gold_tbl[[#This Row],[Close]]/Gold_tbl!B151-1</f>
        <v>3.6991279069767513E-2</v>
      </c>
      <c r="D152" s="4">
        <f>AAPL_tbl[[#This Row],[Close]]/AAPL_tbl!B151-1</f>
        <v>0.15328848161466202</v>
      </c>
      <c r="E152" s="18">
        <f t="shared" si="10"/>
        <v>8.2936630693064617E-2</v>
      </c>
      <c r="F152" s="19">
        <f t="shared" si="11"/>
        <v>82936.63069306461</v>
      </c>
      <c r="G152" t="b">
        <f t="shared" si="12"/>
        <v>1</v>
      </c>
      <c r="H152" t="b">
        <f t="shared" si="13"/>
        <v>1</v>
      </c>
      <c r="I152" t="b">
        <f t="shared" ca="1" si="14"/>
        <v>1</v>
      </c>
    </row>
    <row r="153" spans="1:9" x14ac:dyDescent="0.25">
      <c r="A153" s="1">
        <v>45757</v>
      </c>
      <c r="B153" s="4">
        <f>(BTC_tbl[[#This Row],[Close]]/BTC_tbl!B152-1)</f>
        <v>-3.4794520547945296E-2</v>
      </c>
      <c r="C153" s="4">
        <f>Gold_tbl[[#This Row],[Close]]/Gold_tbl!B152-1</f>
        <v>2.4423575583432777E-2</v>
      </c>
      <c r="D153" s="4">
        <f>AAPL_tbl[[#This Row],[Close]]/AAPL_tbl!B152-1</f>
        <v>-4.2393764143827006E-2</v>
      </c>
      <c r="E153" s="18">
        <f t="shared" si="10"/>
        <v>-1.3387055174158578E-2</v>
      </c>
      <c r="F153" s="19">
        <f t="shared" si="11"/>
        <v>13387.055174158579</v>
      </c>
      <c r="G153" t="b">
        <f t="shared" si="12"/>
        <v>0</v>
      </c>
      <c r="H153" t="b">
        <f t="shared" si="13"/>
        <v>0</v>
      </c>
      <c r="I153" t="b">
        <f t="shared" ca="1" si="14"/>
        <v>0</v>
      </c>
    </row>
    <row r="154" spans="1:9" x14ac:dyDescent="0.25">
      <c r="A154" s="1">
        <v>45758</v>
      </c>
      <c r="B154" s="4">
        <f>(BTC_tbl[[#This Row],[Close]]/BTC_tbl!B153-1)</f>
        <v>5.4782855520862928E-2</v>
      </c>
      <c r="C154" s="4">
        <f>Gold_tbl[[#This Row],[Close]]/Gold_tbl!B153-1</f>
        <v>1.9086711133914802E-2</v>
      </c>
      <c r="D154" s="4">
        <f>AAPL_tbl[[#This Row],[Close]]/AAPL_tbl!B153-1</f>
        <v>4.0594475370234306E-2</v>
      </c>
      <c r="E154" s="18">
        <f t="shared" si="10"/>
        <v>3.6247883720895088E-2</v>
      </c>
      <c r="F154" s="19">
        <f t="shared" si="11"/>
        <v>36247.883720895086</v>
      </c>
      <c r="G154" t="b">
        <f t="shared" si="12"/>
        <v>1</v>
      </c>
      <c r="H154" t="b">
        <f t="shared" si="13"/>
        <v>1</v>
      </c>
      <c r="I154" t="b">
        <f t="shared" ca="1" si="14"/>
        <v>0</v>
      </c>
    </row>
    <row r="155" spans="1:9" x14ac:dyDescent="0.25">
      <c r="A155" s="1">
        <v>45761</v>
      </c>
      <c r="B155" s="4">
        <f>(BTC_tbl[[#This Row],[Close]]/BTC_tbl!B154-1)</f>
        <v>1.4531754574811817E-2</v>
      </c>
      <c r="C155" s="4">
        <f>Gold_tbl[[#This Row],[Close]]/Gold_tbl!B154-1</f>
        <v>-5.706038331151575E-3</v>
      </c>
      <c r="D155" s="4">
        <f>AAPL_tbl[[#This Row],[Close]]/AAPL_tbl!B154-1</f>
        <v>2.2053999495331933E-2</v>
      </c>
      <c r="E155" s="18">
        <f t="shared" si="10"/>
        <v>8.693310888582495E-3</v>
      </c>
      <c r="F155" s="19">
        <f t="shared" si="11"/>
        <v>8693.310888582495</v>
      </c>
      <c r="G155" t="b">
        <f t="shared" si="12"/>
        <v>0</v>
      </c>
      <c r="H155" t="b">
        <f t="shared" si="13"/>
        <v>0</v>
      </c>
      <c r="I155" t="b">
        <f t="shared" ca="1" si="14"/>
        <v>0</v>
      </c>
    </row>
    <row r="156" spans="1:9" x14ac:dyDescent="0.25">
      <c r="A156" s="1">
        <v>45762</v>
      </c>
      <c r="B156" s="4">
        <f>(BTC_tbl[[#This Row],[Close]]/BTC_tbl!B155-1)</f>
        <v>-1.2201591511936338E-2</v>
      </c>
      <c r="C156" s="4">
        <f>Gold_tbl[[#This Row],[Close]]/Gold_tbl!B155-1</f>
        <v>5.2324207541436518E-3</v>
      </c>
      <c r="D156" s="4">
        <f>AAPL_tbl[[#This Row],[Close]]/AAPL_tbl!B155-1</f>
        <v>-1.8763578905788281E-3</v>
      </c>
      <c r="E156" s="18">
        <f t="shared" si="10"/>
        <v>-2.1304165190970887E-3</v>
      </c>
      <c r="F156" s="19">
        <f t="shared" si="11"/>
        <v>2130.4165190970884</v>
      </c>
      <c r="G156" t="b">
        <f t="shared" si="12"/>
        <v>0</v>
      </c>
      <c r="H156" t="b">
        <f t="shared" si="13"/>
        <v>0</v>
      </c>
      <c r="I156" t="b">
        <f t="shared" ca="1" si="14"/>
        <v>0</v>
      </c>
    </row>
    <row r="157" spans="1:9" x14ac:dyDescent="0.25">
      <c r="A157" s="1">
        <v>45763</v>
      </c>
      <c r="B157" s="4">
        <f>(BTC_tbl[[#This Row],[Close]]/BTC_tbl!B156-1)</f>
        <v>3.759398496240518E-3</v>
      </c>
      <c r="C157" s="4">
        <f>Gold_tbl[[#This Row],[Close]]/Gold_tbl!B156-1</f>
        <v>3.2540801934314079E-2</v>
      </c>
      <c r="D157" s="4">
        <f>AAPL_tbl[[#This Row],[Close]]/AAPL_tbl!B156-1</f>
        <v>-3.893341248639548E-2</v>
      </c>
      <c r="E157" s="18">
        <f t="shared" si="10"/>
        <v>2.4641165766791425E-3</v>
      </c>
      <c r="F157" s="19">
        <f t="shared" si="11"/>
        <v>2464.1165766791423</v>
      </c>
      <c r="G157" t="b">
        <f t="shared" si="12"/>
        <v>0</v>
      </c>
      <c r="H157" t="b">
        <f t="shared" si="13"/>
        <v>0</v>
      </c>
      <c r="I157" t="b">
        <f t="shared" ca="1" si="14"/>
        <v>0</v>
      </c>
    </row>
    <row r="158" spans="1:9" x14ac:dyDescent="0.25">
      <c r="A158" s="1">
        <v>45764</v>
      </c>
      <c r="B158" s="4">
        <f>(BTC_tbl[[#This Row],[Close]]/BTC_tbl!B157-1)</f>
        <v>7.2231139646870002E-3</v>
      </c>
      <c r="C158" s="4">
        <f>Gold_tbl[[#This Row],[Close]]/Gold_tbl!B157-1</f>
        <v>-4.3906722607084392E-3</v>
      </c>
      <c r="D158" s="4">
        <f>AAPL_tbl[[#This Row],[Close]]/AAPL_tbl!B157-1</f>
        <v>1.3949657692901463E-2</v>
      </c>
      <c r="E158" s="18">
        <f t="shared" si="10"/>
        <v>4.5955625929931625E-3</v>
      </c>
      <c r="F158" s="19">
        <f t="shared" si="11"/>
        <v>4595.5625929931621</v>
      </c>
      <c r="G158" t="b">
        <f t="shared" si="12"/>
        <v>0</v>
      </c>
      <c r="H158" t="b">
        <f t="shared" si="13"/>
        <v>0</v>
      </c>
      <c r="I158" t="b">
        <f t="shared" ca="1" si="14"/>
        <v>0</v>
      </c>
    </row>
    <row r="159" spans="1:9" x14ac:dyDescent="0.25">
      <c r="A159" s="1">
        <v>45768</v>
      </c>
      <c r="B159" s="4">
        <f>(BTC_tbl[[#This Row],[Close]]/BTC_tbl!B158-1)</f>
        <v>2.8419654714475495E-2</v>
      </c>
      <c r="C159" s="4">
        <f>Gold_tbl[[#This Row],[Close]]/Gold_tbl!B158-1</f>
        <v>3.0935580817979869E-2</v>
      </c>
      <c r="D159" s="4">
        <f>AAPL_tbl[[#This Row],[Close]]/AAPL_tbl!B158-1</f>
        <v>-1.9392831759569518E-2</v>
      </c>
      <c r="E159" s="18">
        <f t="shared" si="10"/>
        <v>1.508227921366374E-2</v>
      </c>
      <c r="F159" s="19">
        <f t="shared" si="11"/>
        <v>15082.27921366374</v>
      </c>
      <c r="G159" t="b">
        <f t="shared" si="12"/>
        <v>0</v>
      </c>
      <c r="H159" t="b">
        <f t="shared" si="13"/>
        <v>0</v>
      </c>
      <c r="I159" t="b">
        <f t="shared" ca="1" si="14"/>
        <v>0</v>
      </c>
    </row>
    <row r="160" spans="1:9" x14ac:dyDescent="0.25">
      <c r="A160" s="1">
        <v>45769</v>
      </c>
      <c r="B160" s="4">
        <f>(BTC_tbl[[#This Row],[Close]]/BTC_tbl!B159-1)</f>
        <v>4.7520661157024913E-2</v>
      </c>
      <c r="C160" s="4">
        <f>Gold_tbl[[#This Row],[Close]]/Gold_tbl!B159-1</f>
        <v>-1.4195633575208255E-2</v>
      </c>
      <c r="D160" s="4">
        <f>AAPL_tbl[[#This Row],[Close]]/AAPL_tbl!B159-1</f>
        <v>3.406502381445442E-2</v>
      </c>
      <c r="E160" s="18">
        <f t="shared" si="10"/>
        <v>1.8797452061360492E-2</v>
      </c>
      <c r="F160" s="19">
        <f t="shared" si="11"/>
        <v>18797.452061360491</v>
      </c>
      <c r="G160" t="b">
        <f t="shared" si="12"/>
        <v>0</v>
      </c>
      <c r="H160" t="b">
        <f t="shared" si="13"/>
        <v>0</v>
      </c>
      <c r="I160" t="b">
        <f t="shared" ca="1" si="14"/>
        <v>0</v>
      </c>
    </row>
    <row r="161" spans="1:9" x14ac:dyDescent="0.25">
      <c r="A161" s="1">
        <v>45770</v>
      </c>
      <c r="B161" s="4">
        <f>(BTC_tbl[[#This Row],[Close]]/BTC_tbl!B160-1)</f>
        <v>2.1696252465483123E-2</v>
      </c>
      <c r="C161" s="4">
        <f>Gold_tbl[[#This Row],[Close]]/Gold_tbl!B160-1</f>
        <v>-2.3978657066632492E-2</v>
      </c>
      <c r="D161" s="4">
        <f>AAPL_tbl[[#This Row],[Close]]/AAPL_tbl!B160-1</f>
        <v>2.4331631120456443E-2</v>
      </c>
      <c r="E161" s="18">
        <f t="shared" si="10"/>
        <v>4.2169022491288718E-3</v>
      </c>
      <c r="F161" s="19">
        <f t="shared" si="11"/>
        <v>4216.9022491288715</v>
      </c>
      <c r="G161" t="b">
        <f t="shared" si="12"/>
        <v>0</v>
      </c>
      <c r="H161" t="b">
        <f t="shared" si="13"/>
        <v>0</v>
      </c>
      <c r="I161" t="b">
        <f t="shared" ca="1" si="14"/>
        <v>0</v>
      </c>
    </row>
    <row r="162" spans="1:9" x14ac:dyDescent="0.25">
      <c r="A162" s="1">
        <v>45771</v>
      </c>
      <c r="B162" s="4">
        <f>(BTC_tbl[[#This Row],[Close]]/BTC_tbl!B161-1)</f>
        <v>1.2065637065639123E-3</v>
      </c>
      <c r="C162" s="4">
        <f>Gold_tbl[[#This Row],[Close]]/Gold_tbl!B161-1</f>
        <v>1.455623250452831E-2</v>
      </c>
      <c r="D162" s="4">
        <f>AAPL_tbl[[#This Row],[Close]]/AAPL_tbl!B161-1</f>
        <v>1.842619745845564E-2</v>
      </c>
      <c r="E162" s="18">
        <f t="shared" si="10"/>
        <v>1.171232135131719E-2</v>
      </c>
      <c r="F162" s="19">
        <f t="shared" si="11"/>
        <v>11712.32135131719</v>
      </c>
      <c r="G162" t="b">
        <f t="shared" si="12"/>
        <v>0</v>
      </c>
      <c r="H162" t="b">
        <f t="shared" si="13"/>
        <v>0</v>
      </c>
      <c r="I162" t="b">
        <f t="shared" ca="1" si="14"/>
        <v>0</v>
      </c>
    </row>
    <row r="163" spans="1:9" x14ac:dyDescent="0.25">
      <c r="A163" s="1">
        <v>45772</v>
      </c>
      <c r="B163" s="4">
        <f>(BTC_tbl[[#This Row],[Close]]/BTC_tbl!B162-1)</f>
        <v>1.9522776572667988E-2</v>
      </c>
      <c r="C163" s="4">
        <f>Gold_tbl[[#This Row],[Close]]/Gold_tbl!B162-1</f>
        <v>-1.084169182328687E-2</v>
      </c>
      <c r="D163" s="4">
        <f>AAPL_tbl[[#This Row],[Close]]/AAPL_tbl!B162-1</f>
        <v>4.367231367279345E-3</v>
      </c>
      <c r="E163" s="18">
        <f t="shared" si="10"/>
        <v>2.8303256526694522E-3</v>
      </c>
      <c r="F163" s="19">
        <f t="shared" si="11"/>
        <v>2830.3256526694522</v>
      </c>
      <c r="G163" t="b">
        <f t="shared" si="12"/>
        <v>0</v>
      </c>
      <c r="H163" t="b">
        <f t="shared" si="13"/>
        <v>0</v>
      </c>
      <c r="I163" t="b">
        <f t="shared" ca="1" si="14"/>
        <v>0</v>
      </c>
    </row>
    <row r="164" spans="1:9" x14ac:dyDescent="0.25">
      <c r="A164" s="1">
        <v>45775</v>
      </c>
      <c r="B164" s="4">
        <f>(BTC_tbl[[#This Row],[Close]]/BTC_tbl!B163-1)</f>
        <v>-7.3286052009454705E-3</v>
      </c>
      <c r="C164" s="4">
        <f>Gold_tbl[[#This Row],[Close]]/Gold_tbl!B163-1</f>
        <v>1.424211597151559E-2</v>
      </c>
      <c r="D164" s="4">
        <f>AAPL_tbl[[#This Row],[Close]]/AAPL_tbl!B163-1</f>
        <v>4.1093272171253137E-3</v>
      </c>
      <c r="E164" s="18">
        <f t="shared" si="10"/>
        <v>4.7310629934601894E-3</v>
      </c>
      <c r="F164" s="19">
        <f t="shared" si="11"/>
        <v>4731.0629934601893</v>
      </c>
      <c r="G164" t="b">
        <f t="shared" si="12"/>
        <v>0</v>
      </c>
      <c r="H164" t="b">
        <f t="shared" si="13"/>
        <v>0</v>
      </c>
      <c r="I164" t="b">
        <f t="shared" ca="1" si="14"/>
        <v>0</v>
      </c>
    </row>
    <row r="165" spans="1:9" x14ac:dyDescent="0.25">
      <c r="A165" s="1">
        <v>45776</v>
      </c>
      <c r="B165" s="4">
        <f>(BTC_tbl[[#This Row],[Close]]/BTC_tbl!B164-1)</f>
        <v>5.9537985234578983E-3</v>
      </c>
      <c r="C165" s="4">
        <f>Gold_tbl[[#This Row],[Close]]/Gold_tbl!B164-1</f>
        <v>-9.7388941016597341E-3</v>
      </c>
      <c r="D165" s="4">
        <f>AAPL_tbl[[#This Row],[Close]]/AAPL_tbl!B164-1</f>
        <v>5.0918435328828338E-3</v>
      </c>
      <c r="E165" s="18">
        <f t="shared" si="10"/>
        <v>-5.8186502376167447E-4</v>
      </c>
      <c r="F165" s="19">
        <f t="shared" si="11"/>
        <v>581.86502376167448</v>
      </c>
      <c r="G165" t="b">
        <f t="shared" si="12"/>
        <v>0</v>
      </c>
      <c r="H165" t="b">
        <f t="shared" si="13"/>
        <v>0</v>
      </c>
      <c r="I165" t="b">
        <f t="shared" ca="1" si="14"/>
        <v>0</v>
      </c>
    </row>
    <row r="166" spans="1:9" x14ac:dyDescent="0.25">
      <c r="A166" s="1">
        <v>45777</v>
      </c>
      <c r="B166" s="4">
        <f>(BTC_tbl[[#This Row],[Close]]/BTC_tbl!B165-1)</f>
        <v>-1.2547348484848508E-2</v>
      </c>
      <c r="C166" s="4">
        <f>Gold_tbl[[#This Row],[Close]]/Gold_tbl!B165-1</f>
        <v>-7.4821930340456255E-3</v>
      </c>
      <c r="D166" s="4">
        <f>AAPL_tbl[[#This Row],[Close]]/AAPL_tbl!B165-1</f>
        <v>6.1076653567539996E-3</v>
      </c>
      <c r="E166" s="18">
        <f t="shared" si="10"/>
        <v>-4.9247821520466027E-3</v>
      </c>
      <c r="F166" s="19">
        <f t="shared" si="11"/>
        <v>4924.7821520466023</v>
      </c>
      <c r="G166" t="b">
        <f t="shared" si="12"/>
        <v>0</v>
      </c>
      <c r="H166" t="b">
        <f t="shared" si="13"/>
        <v>0</v>
      </c>
      <c r="I166" t="b">
        <f t="shared" ca="1" si="14"/>
        <v>0</v>
      </c>
    </row>
    <row r="167" spans="1:9" x14ac:dyDescent="0.25">
      <c r="A167" s="1">
        <v>45778</v>
      </c>
      <c r="B167" s="4">
        <f>(BTC_tbl[[#This Row],[Close]]/BTC_tbl!B166-1)</f>
        <v>2.589307120594575E-2</v>
      </c>
      <c r="C167" s="4">
        <f>Gold_tbl[[#This Row],[Close]]/Gold_tbl!B166-1</f>
        <v>-2.07722948283241E-2</v>
      </c>
      <c r="D167" s="4">
        <f>AAPL_tbl[[#This Row],[Close]]/AAPL_tbl!B166-1</f>
        <v>3.8588235294116924E-3</v>
      </c>
      <c r="E167" s="18">
        <f t="shared" si="10"/>
        <v>6.166504892775918E-4</v>
      </c>
      <c r="F167" s="19">
        <f t="shared" si="11"/>
        <v>616.65048927759176</v>
      </c>
      <c r="G167" t="b">
        <f t="shared" si="12"/>
        <v>0</v>
      </c>
      <c r="H167" t="b">
        <f t="shared" si="13"/>
        <v>0</v>
      </c>
      <c r="I167" t="b">
        <f t="shared" ca="1" si="14"/>
        <v>0</v>
      </c>
    </row>
    <row r="168" spans="1:9" x14ac:dyDescent="0.25">
      <c r="A168" s="1">
        <v>45779</v>
      </c>
      <c r="B168" s="4">
        <f>(BTC_tbl[[#This Row],[Close]]/BTC_tbl!B167-1)</f>
        <v>3.9728908623510861E-3</v>
      </c>
      <c r="C168" s="4">
        <f>Gold_tbl[[#This Row],[Close]]/Gold_tbl!B167-1</f>
        <v>1.7481342029181945E-3</v>
      </c>
      <c r="D168" s="4">
        <f>AAPL_tbl[[#This Row],[Close]]/AAPL_tbl!B167-1</f>
        <v>-3.7361710106881718E-2</v>
      </c>
      <c r="E168" s="18">
        <f t="shared" si="10"/>
        <v>-9.3173920921919128E-3</v>
      </c>
      <c r="F168" s="19">
        <f t="shared" si="11"/>
        <v>9317.3920921919125</v>
      </c>
      <c r="G168" t="b">
        <f t="shared" si="12"/>
        <v>0</v>
      </c>
      <c r="H168" t="b">
        <f t="shared" si="13"/>
        <v>0</v>
      </c>
      <c r="I168" t="b">
        <f t="shared" ca="1" si="14"/>
        <v>0</v>
      </c>
    </row>
    <row r="169" spans="1:9" x14ac:dyDescent="0.25">
      <c r="A169" s="1">
        <v>45782</v>
      </c>
      <c r="B169" s="4">
        <f>(BTC_tbl[[#This Row],[Close]]/BTC_tbl!B168-1)</f>
        <v>-2.7700186219739242E-2</v>
      </c>
      <c r="C169" s="4">
        <f>Gold_tbl[[#This Row],[Close]]/Gold_tbl!B168-1</f>
        <v>2.986777636082949E-2</v>
      </c>
      <c r="D169" s="4">
        <f>AAPL_tbl[[#This Row],[Close]]/AAPL_tbl!B168-1</f>
        <v>-3.1458485512539602E-2</v>
      </c>
      <c r="E169" s="18">
        <f t="shared" si="10"/>
        <v>-5.800490975351855E-3</v>
      </c>
      <c r="F169" s="19">
        <f t="shared" si="11"/>
        <v>5800.490975351855</v>
      </c>
      <c r="G169" t="b">
        <f t="shared" si="12"/>
        <v>0</v>
      </c>
      <c r="H169" t="b">
        <f t="shared" si="13"/>
        <v>0</v>
      </c>
      <c r="I169" t="b">
        <f t="shared" ca="1" si="14"/>
        <v>0</v>
      </c>
    </row>
    <row r="170" spans="1:9" x14ac:dyDescent="0.25">
      <c r="A170" s="1">
        <v>45783</v>
      </c>
      <c r="B170" s="4">
        <f>(BTC_tbl[[#This Row],[Close]]/BTC_tbl!B169-1)</f>
        <v>6.7033756284413659E-3</v>
      </c>
      <c r="C170" s="4">
        <f>Gold_tbl[[#This Row],[Close]]/Gold_tbl!B169-1</f>
        <v>2.8023983315954126E-2</v>
      </c>
      <c r="D170" s="4">
        <f>AAPL_tbl[[#This Row],[Close]]/AAPL_tbl!B169-1</f>
        <v>-1.9106038513750923E-3</v>
      </c>
      <c r="E170" s="18">
        <f t="shared" si="10"/>
        <v>1.2647424859501533E-2</v>
      </c>
      <c r="F170" s="19">
        <f t="shared" si="11"/>
        <v>12647.424859501532</v>
      </c>
      <c r="G170" t="b">
        <f t="shared" si="12"/>
        <v>0</v>
      </c>
      <c r="H170" t="b">
        <f t="shared" si="13"/>
        <v>0</v>
      </c>
      <c r="I170" t="b">
        <f t="shared" ca="1" si="14"/>
        <v>0</v>
      </c>
    </row>
    <row r="171" spans="1:9" x14ac:dyDescent="0.25">
      <c r="A171" s="1">
        <v>45784</v>
      </c>
      <c r="B171" s="4">
        <f>(BTC_tbl[[#This Row],[Close]]/BTC_tbl!B170-1)</f>
        <v>1.3317479191438775E-2</v>
      </c>
      <c r="C171" s="4">
        <f>Gold_tbl[[#This Row],[Close]]/Gold_tbl!B170-1</f>
        <v>-1.4993026499302675E-2</v>
      </c>
      <c r="D171" s="4">
        <f>AAPL_tbl[[#This Row],[Close]]/AAPL_tbl!B170-1</f>
        <v>-1.1384816885799176E-2</v>
      </c>
      <c r="E171" s="18">
        <f t="shared" si="10"/>
        <v>-5.4174119080291913E-3</v>
      </c>
      <c r="F171" s="19">
        <f t="shared" si="11"/>
        <v>5417.4119080291912</v>
      </c>
      <c r="G171" t="b">
        <f t="shared" si="12"/>
        <v>0</v>
      </c>
      <c r="H171" t="b">
        <f t="shared" si="13"/>
        <v>0</v>
      </c>
      <c r="I171" t="b">
        <f t="shared" ca="1" si="14"/>
        <v>0</v>
      </c>
    </row>
    <row r="172" spans="1:9" x14ac:dyDescent="0.25">
      <c r="A172" s="1">
        <v>45785</v>
      </c>
      <c r="B172" s="4">
        <f>(BTC_tbl[[#This Row],[Close]]/BTC_tbl!B171-1)</f>
        <v>5.3508566064304208E-2</v>
      </c>
      <c r="C172" s="4">
        <f>Gold_tbl[[#This Row],[Close]]/Gold_tbl!B171-1</f>
        <v>-1.9694288012872097E-2</v>
      </c>
      <c r="D172" s="4">
        <f>AAPL_tbl[[#This Row],[Close]]/AAPL_tbl!B171-1</f>
        <v>6.3184713375796786E-3</v>
      </c>
      <c r="E172" s="18">
        <f t="shared" si="10"/>
        <v>1.0070396015416327E-2</v>
      </c>
      <c r="F172" s="19">
        <f t="shared" si="11"/>
        <v>10070.396015416327</v>
      </c>
      <c r="G172" t="b">
        <f t="shared" si="12"/>
        <v>0</v>
      </c>
      <c r="H172" t="b">
        <f t="shared" si="13"/>
        <v>0</v>
      </c>
      <c r="I172" t="b">
        <f t="shared" ca="1" si="14"/>
        <v>0</v>
      </c>
    </row>
    <row r="173" spans="1:9" x14ac:dyDescent="0.25">
      <c r="A173" s="1">
        <v>45786</v>
      </c>
      <c r="B173" s="4">
        <f>(BTC_tbl[[#This Row],[Close]]/BTC_tbl!B172-1)</f>
        <v>1.9157941635107978E-2</v>
      </c>
      <c r="C173" s="4">
        <f>Gold_tbl[[#This Row],[Close]]/Gold_tbl!B172-1</f>
        <v>7.2547024258935444E-3</v>
      </c>
      <c r="D173" s="4">
        <f>AAPL_tbl[[#This Row],[Close]]/AAPL_tbl!B172-1</f>
        <v>5.2660894222491539E-3</v>
      </c>
      <c r="E173" s="18">
        <f t="shared" si="10"/>
        <v>1.0229090287564557E-2</v>
      </c>
      <c r="F173" s="19">
        <f t="shared" si="11"/>
        <v>10229.090287564557</v>
      </c>
      <c r="G173" t="b">
        <f t="shared" si="12"/>
        <v>0</v>
      </c>
      <c r="H173" t="b">
        <f t="shared" si="13"/>
        <v>0</v>
      </c>
      <c r="I173" t="b">
        <f t="shared" ca="1" si="14"/>
        <v>0</v>
      </c>
    </row>
    <row r="174" spans="1:9" x14ac:dyDescent="0.25">
      <c r="A174" s="1">
        <v>45789</v>
      </c>
      <c r="B174" s="4">
        <f>(BTC_tbl[[#This Row],[Close]]/BTC_tbl!B173-1)</f>
        <v>-1.3989071038251422E-2</v>
      </c>
      <c r="C174" s="4">
        <f>Gold_tbl[[#This Row],[Close]]/Gold_tbl!B173-1</f>
        <v>-2.8190587928561994E-2</v>
      </c>
      <c r="D174" s="4">
        <f>AAPL_tbl[[#This Row],[Close]]/AAPL_tbl!B173-1</f>
        <v>6.1753891099581848E-2</v>
      </c>
      <c r="E174" s="18">
        <f t="shared" si="10"/>
        <v>3.0532108469743281E-3</v>
      </c>
      <c r="F174" s="19">
        <f t="shared" si="11"/>
        <v>3053.210846974328</v>
      </c>
      <c r="G174" t="b">
        <f t="shared" si="12"/>
        <v>0</v>
      </c>
      <c r="H174" t="b">
        <f t="shared" si="13"/>
        <v>0</v>
      </c>
      <c r="I174" t="b">
        <f t="shared" ca="1" si="14"/>
        <v>0</v>
      </c>
    </row>
    <row r="175" spans="1:9" x14ac:dyDescent="0.25">
      <c r="A175" s="1">
        <v>45790</v>
      </c>
      <c r="B175" s="4">
        <f>(BTC_tbl[[#This Row],[Close]]/BTC_tbl!B174-1)</f>
        <v>2.9705165151851176E-2</v>
      </c>
      <c r="C175" s="4">
        <f>Gold_tbl[[#This Row],[Close]]/Gold_tbl!B174-1</f>
        <v>4.2590294778497295E-3</v>
      </c>
      <c r="D175" s="4">
        <f>AAPL_tbl[[#This Row],[Close]]/AAPL_tbl!B174-1</f>
        <v>1.0152284263959421E-2</v>
      </c>
      <c r="E175" s="18">
        <f t="shared" si="10"/>
        <v>1.3660846615883071E-2</v>
      </c>
      <c r="F175" s="19">
        <f t="shared" si="11"/>
        <v>13660.846615883071</v>
      </c>
      <c r="G175" t="b">
        <f t="shared" si="12"/>
        <v>0</v>
      </c>
      <c r="H175" t="b">
        <f t="shared" si="13"/>
        <v>0</v>
      </c>
      <c r="I175" t="b">
        <f t="shared" ca="1" si="14"/>
        <v>0</v>
      </c>
    </row>
    <row r="176" spans="1:9" x14ac:dyDescent="0.25">
      <c r="A176" s="1">
        <v>45791</v>
      </c>
      <c r="B176" s="4">
        <f>(BTC_tbl[[#This Row],[Close]]/BTC_tbl!B175-1)</f>
        <v>-1.4639397201291704E-2</v>
      </c>
      <c r="C176" s="4">
        <f>Gold_tbl[[#This Row],[Close]]/Gold_tbl!B175-1</f>
        <v>-2.1037868162692708E-2</v>
      </c>
      <c r="D176" s="4">
        <f>AAPL_tbl[[#This Row],[Close]]/AAPL_tbl!B175-1</f>
        <v>-2.8178274550321181E-3</v>
      </c>
      <c r="E176" s="18">
        <f t="shared" si="10"/>
        <v>-1.3652314661974229E-2</v>
      </c>
      <c r="F176" s="19">
        <f t="shared" si="11"/>
        <v>13652.314661974229</v>
      </c>
      <c r="G176" t="b">
        <f t="shared" si="12"/>
        <v>0</v>
      </c>
      <c r="H176" t="b">
        <f t="shared" si="13"/>
        <v>0</v>
      </c>
      <c r="I176" t="b">
        <f t="shared" ca="1" si="14"/>
        <v>0</v>
      </c>
    </row>
    <row r="177" spans="1:9" x14ac:dyDescent="0.25">
      <c r="A177" s="1">
        <v>45792</v>
      </c>
      <c r="B177" s="4">
        <f>(BTC_tbl[[#This Row],[Close]]/BTC_tbl!B176-1)</f>
        <v>-1.5293860607384913E-3</v>
      </c>
      <c r="C177" s="4">
        <f>Gold_tbl[[#This Row],[Close]]/Gold_tbl!B176-1</f>
        <v>1.5963978714694793E-2</v>
      </c>
      <c r="D177" s="4">
        <f>AAPL_tbl[[#This Row],[Close]]/AAPL_tbl!B176-1</f>
        <v>-4.1444920642397243E-3</v>
      </c>
      <c r="E177" s="18">
        <f t="shared" si="10"/>
        <v>4.6834280483844526E-3</v>
      </c>
      <c r="F177" s="19">
        <f t="shared" si="11"/>
        <v>4683.4280483844523</v>
      </c>
      <c r="G177" t="b">
        <f t="shared" si="12"/>
        <v>0</v>
      </c>
      <c r="H177" t="b">
        <f t="shared" si="13"/>
        <v>0</v>
      </c>
      <c r="I177" t="b">
        <f t="shared" ca="1" si="14"/>
        <v>0</v>
      </c>
    </row>
    <row r="178" spans="1:9" x14ac:dyDescent="0.25">
      <c r="A178" s="1">
        <v>45793</v>
      </c>
      <c r="B178" s="4">
        <f>(BTC_tbl[[#This Row],[Close]]/BTC_tbl!B177-1)</f>
        <v>9.8468271334790636E-3</v>
      </c>
      <c r="C178" s="4">
        <f>Gold_tbl[[#This Row],[Close]]/Gold_tbl!B177-1</f>
        <v>-1.2087026591458438E-2</v>
      </c>
      <c r="D178" s="4">
        <f>AAPL_tbl[[#This Row],[Close]]/AAPL_tbl!B177-1</f>
        <v>-8.9855757862378205E-4</v>
      </c>
      <c r="E178" s="18">
        <f t="shared" si="10"/>
        <v>-2.1503297701267912E-3</v>
      </c>
      <c r="F178" s="19">
        <f t="shared" si="11"/>
        <v>2150.3297701267911</v>
      </c>
      <c r="G178" t="b">
        <f t="shared" si="12"/>
        <v>0</v>
      </c>
      <c r="H178" t="b">
        <f t="shared" si="13"/>
        <v>0</v>
      </c>
      <c r="I178" t="b">
        <f t="shared" ca="1" si="14"/>
        <v>0</v>
      </c>
    </row>
    <row r="179" spans="1:9" x14ac:dyDescent="0.25">
      <c r="A179" s="1">
        <v>45796</v>
      </c>
      <c r="B179" s="4">
        <f>(BTC_tbl[[#This Row],[Close]]/BTC_tbl!B178-1)</f>
        <v>1.3217768147345543E-2</v>
      </c>
      <c r="C179" s="4">
        <f>Gold_tbl[[#This Row],[Close]]/Gold_tbl!B178-1</f>
        <v>1.2880641653072233E-2</v>
      </c>
      <c r="D179" s="4">
        <f>AAPL_tbl[[#This Row],[Close]]/AAPL_tbl!B178-1</f>
        <v>-1.1739089273880454E-2</v>
      </c>
      <c r="E179" s="18">
        <f t="shared" si="10"/>
        <v>5.5958603232684201E-3</v>
      </c>
      <c r="F179" s="19">
        <f t="shared" si="11"/>
        <v>5595.86032326842</v>
      </c>
      <c r="G179" t="b">
        <f t="shared" si="12"/>
        <v>0</v>
      </c>
      <c r="H179" t="b">
        <f t="shared" si="13"/>
        <v>0</v>
      </c>
      <c r="I179" t="b">
        <f t="shared" ca="1" si="14"/>
        <v>0</v>
      </c>
    </row>
    <row r="180" spans="1:9" x14ac:dyDescent="0.25">
      <c r="A180" s="1">
        <v>45797</v>
      </c>
      <c r="B180" s="4">
        <f>(BTC_tbl[[#This Row],[Close]]/BTC_tbl!B179-1)</f>
        <v>1.5183917878528685E-2</v>
      </c>
      <c r="C180" s="4">
        <f>Gold_tbl[[#This Row],[Close]]/Gold_tbl!B179-1</f>
        <v>1.8622286347012018E-2</v>
      </c>
      <c r="D180" s="4">
        <f>AAPL_tbl[[#This Row],[Close]]/AAPL_tbl!B179-1</f>
        <v>-9.196283168885877E-3</v>
      </c>
      <c r="E180" s="18">
        <f t="shared" si="10"/>
        <v>9.2452049516976494E-3</v>
      </c>
      <c r="F180" s="19">
        <f t="shared" si="11"/>
        <v>9245.2049516976494</v>
      </c>
      <c r="G180" t="b">
        <f t="shared" si="12"/>
        <v>0</v>
      </c>
      <c r="H180" t="b">
        <f t="shared" si="13"/>
        <v>0</v>
      </c>
      <c r="I180" t="b">
        <f t="shared" ca="1" si="14"/>
        <v>0</v>
      </c>
    </row>
    <row r="181" spans="1:9" x14ac:dyDescent="0.25">
      <c r="A181" s="1">
        <v>45798</v>
      </c>
      <c r="B181" s="4">
        <f>(BTC_tbl[[#This Row],[Close]]/BTC_tbl!B180-1)</f>
        <v>1.4535496102801693E-2</v>
      </c>
      <c r="C181" s="4">
        <f>Gold_tbl[[#This Row],[Close]]/Gold_tbl!B180-1</f>
        <v>7.3786151920416376E-3</v>
      </c>
      <c r="D181" s="4">
        <f>AAPL_tbl[[#This Row],[Close]]/AAPL_tbl!B180-1</f>
        <v>-2.3059073769699401E-2</v>
      </c>
      <c r="E181" s="18">
        <f t="shared" si="10"/>
        <v>3.9437277674734313E-4</v>
      </c>
      <c r="F181" s="19">
        <f t="shared" si="11"/>
        <v>394.37277674734315</v>
      </c>
      <c r="G181" t="b">
        <f t="shared" si="12"/>
        <v>0</v>
      </c>
      <c r="H181" t="b">
        <f t="shared" si="13"/>
        <v>0</v>
      </c>
      <c r="I181" t="b">
        <f t="shared" ca="1" si="14"/>
        <v>0</v>
      </c>
    </row>
    <row r="182" spans="1:9" x14ac:dyDescent="0.25">
      <c r="A182" s="1">
        <v>45799</v>
      </c>
      <c r="B182" s="4">
        <f>(BTC_tbl[[#This Row],[Close]]/BTC_tbl!B181-1)</f>
        <v>2.3671096345514897E-2</v>
      </c>
      <c r="C182" s="4">
        <f>Gold_tbl[[#This Row],[Close]]/Gold_tbl!B181-1</f>
        <v>-8.8614217513569571E-3</v>
      </c>
      <c r="D182" s="4">
        <f>AAPL_tbl[[#This Row],[Close]]/AAPL_tbl!B181-1</f>
        <v>-3.6122519669453679E-3</v>
      </c>
      <c r="E182" s="18">
        <f t="shared" si="10"/>
        <v>2.4730846130280749E-3</v>
      </c>
      <c r="F182" s="19">
        <f t="shared" si="11"/>
        <v>2473.0846130280747</v>
      </c>
      <c r="G182" t="b">
        <f t="shared" si="12"/>
        <v>0</v>
      </c>
      <c r="H182" t="b">
        <f t="shared" si="13"/>
        <v>0</v>
      </c>
      <c r="I182" t="b">
        <f t="shared" ca="1" si="14"/>
        <v>0</v>
      </c>
    </row>
    <row r="183" spans="1:9" x14ac:dyDescent="0.25">
      <c r="A183" s="1">
        <v>45800</v>
      </c>
      <c r="B183" s="4">
        <f>(BTC_tbl[[#This Row],[Close]]/BTC_tbl!B182-1)</f>
        <v>-2.2718052738336714E-2</v>
      </c>
      <c r="C183" s="4">
        <f>Gold_tbl[[#This Row],[Close]]/Gold_tbl!B182-1</f>
        <v>2.190623865923258E-2</v>
      </c>
      <c r="D183" s="4">
        <f>AAPL_tbl[[#This Row],[Close]]/AAPL_tbl!B182-1</f>
        <v>-3.0244338498212175E-2</v>
      </c>
      <c r="E183" s="18">
        <f t="shared" si="10"/>
        <v>-7.126221907271634E-3</v>
      </c>
      <c r="F183" s="19">
        <f t="shared" si="11"/>
        <v>7126.2219072716343</v>
      </c>
      <c r="G183" t="b">
        <f t="shared" si="12"/>
        <v>0</v>
      </c>
      <c r="H183" t="b">
        <f t="shared" si="13"/>
        <v>0</v>
      </c>
      <c r="I183" t="b">
        <f t="shared" ca="1" si="14"/>
        <v>0</v>
      </c>
    </row>
    <row r="184" spans="1:9" x14ac:dyDescent="0.25">
      <c r="A184" s="1">
        <v>45804</v>
      </c>
      <c r="B184" s="4">
        <f>(BTC_tbl[[#This Row],[Close]]/BTC_tbl!B183-1)</f>
        <v>1.1415525114155223E-2</v>
      </c>
      <c r="C184" s="4">
        <f>Gold_tbl[[#This Row],[Close]]/Gold_tbl!B183-1</f>
        <v>-1.6949152542372836E-2</v>
      </c>
      <c r="D184" s="4">
        <f>AAPL_tbl[[#This Row],[Close]]/AAPL_tbl!B183-1</f>
        <v>2.5298304911148595E-2</v>
      </c>
      <c r="E184" s="18">
        <f t="shared" si="10"/>
        <v>4.2344879906420097E-3</v>
      </c>
      <c r="F184" s="19">
        <f t="shared" si="11"/>
        <v>4234.4879906420101</v>
      </c>
      <c r="G184" t="b">
        <f t="shared" si="12"/>
        <v>0</v>
      </c>
      <c r="H184" t="b">
        <f t="shared" si="13"/>
        <v>0</v>
      </c>
      <c r="I184" t="b">
        <f t="shared" ca="1" si="14"/>
        <v>0</v>
      </c>
    </row>
    <row r="185" spans="1:9" x14ac:dyDescent="0.25">
      <c r="A185" s="1">
        <v>45805</v>
      </c>
      <c r="B185" s="4">
        <f>(BTC_tbl[[#This Row],[Close]]/BTC_tbl!B184-1)</f>
        <v>-2.7088036117381531E-2</v>
      </c>
      <c r="C185" s="4">
        <f>Gold_tbl[[#This Row],[Close]]/Gold_tbl!B184-1</f>
        <v>-2.2660098522166994E-3</v>
      </c>
      <c r="D185" s="4">
        <f>AAPL_tbl[[#This Row],[Close]]/AAPL_tbl!B184-1</f>
        <v>1.0488986564105574E-3</v>
      </c>
      <c r="E185" s="18">
        <f t="shared" si="10"/>
        <v>-8.7181451791779711E-3</v>
      </c>
      <c r="F185" s="19">
        <f t="shared" si="11"/>
        <v>8718.1451791779709</v>
      </c>
      <c r="G185" t="b">
        <f t="shared" si="12"/>
        <v>0</v>
      </c>
      <c r="H185" t="b">
        <f t="shared" si="13"/>
        <v>0</v>
      </c>
      <c r="I185" t="b">
        <f t="shared" ca="1" si="14"/>
        <v>0</v>
      </c>
    </row>
    <row r="186" spans="1:9" x14ac:dyDescent="0.25">
      <c r="A186" s="1">
        <v>45806</v>
      </c>
      <c r="B186" s="4">
        <f>(BTC_tbl[[#This Row],[Close]]/BTC_tbl!B185-1)</f>
        <v>-1.3499261759122416E-2</v>
      </c>
      <c r="C186" s="4">
        <f>Gold_tbl[[#This Row],[Close]]/Gold_tbl!B185-1</f>
        <v>5.924755603831322E-3</v>
      </c>
      <c r="D186" s="4">
        <f>AAPL_tbl[[#This Row],[Close]]/AAPL_tbl!B185-1</f>
        <v>-2.3450753417822989E-3</v>
      </c>
      <c r="E186" s="18">
        <f t="shared" si="10"/>
        <v>-2.3833988887388851E-3</v>
      </c>
      <c r="F186" s="19">
        <f t="shared" si="11"/>
        <v>2383.398888738885</v>
      </c>
      <c r="G186" t="b">
        <f t="shared" si="12"/>
        <v>0</v>
      </c>
      <c r="H186" t="b">
        <f t="shared" si="13"/>
        <v>0</v>
      </c>
      <c r="I186" t="b">
        <f t="shared" ca="1" si="14"/>
        <v>0</v>
      </c>
    </row>
    <row r="187" spans="1:9" x14ac:dyDescent="0.25">
      <c r="A187" s="1">
        <v>45807</v>
      </c>
      <c r="B187" s="4">
        <f>(BTC_tbl[[#This Row],[Close]]/BTC_tbl!B186-1)</f>
        <v>-1.0262989095574215E-2</v>
      </c>
      <c r="C187" s="4">
        <f>Gold_tbl[[#This Row],[Close]]/Gold_tbl!B186-1</f>
        <v>-6.5770099145969763E-3</v>
      </c>
      <c r="D187" s="4">
        <f>AAPL_tbl[[#This Row],[Close]]/AAPL_tbl!B186-1</f>
        <v>4.5011252813202951E-3</v>
      </c>
      <c r="E187" s="18">
        <f t="shared" si="10"/>
        <v>-4.3593631101149673E-3</v>
      </c>
      <c r="F187" s="19">
        <f t="shared" si="11"/>
        <v>4359.3631101149676</v>
      </c>
      <c r="G187" t="b">
        <f t="shared" si="12"/>
        <v>0</v>
      </c>
      <c r="H187" t="b">
        <f t="shared" si="13"/>
        <v>0</v>
      </c>
      <c r="I187" t="b">
        <f t="shared" ca="1" si="14"/>
        <v>0</v>
      </c>
    </row>
    <row r="188" spans="1:9" x14ac:dyDescent="0.25">
      <c r="A188" s="1">
        <v>45810</v>
      </c>
      <c r="B188" s="4">
        <f>(BTC_tbl[[#This Row],[Close]]/BTC_tbl!B187-1)</f>
        <v>-4.3205875999130505E-4</v>
      </c>
      <c r="C188" s="4">
        <f>Gold_tbl[[#This Row],[Close]]/Gold_tbl!B187-1</f>
        <v>2.6581027667984092E-2</v>
      </c>
      <c r="D188" s="4">
        <f>AAPL_tbl[[#This Row],[Close]]/AAPL_tbl!B187-1</f>
        <v>4.2320139407516777E-3</v>
      </c>
      <c r="E188" s="18">
        <f t="shared" si="10"/>
        <v>1.1772397621421748E-2</v>
      </c>
      <c r="F188" s="19">
        <f t="shared" si="11"/>
        <v>11772.397621421747</v>
      </c>
      <c r="G188" t="b">
        <f t="shared" si="12"/>
        <v>0</v>
      </c>
      <c r="H188" t="b">
        <f t="shared" si="13"/>
        <v>0</v>
      </c>
      <c r="I188" t="b">
        <f t="shared" ca="1" si="14"/>
        <v>0</v>
      </c>
    </row>
    <row r="189" spans="1:9" x14ac:dyDescent="0.25">
      <c r="A189" s="1">
        <v>45811</v>
      </c>
      <c r="B189" s="4">
        <f>(BTC_tbl[[#This Row],[Close]]/BTC_tbl!B188-1)</f>
        <v>1.7722066133563974E-2</v>
      </c>
      <c r="C189" s="4">
        <f>Gold_tbl[[#This Row],[Close]]/Gold_tbl!B188-1</f>
        <v>-8.8555202618153528E-3</v>
      </c>
      <c r="D189" s="4">
        <f>AAPL_tbl[[#This Row],[Close]]/AAPL_tbl!B188-1</f>
        <v>7.7838373822509688E-3</v>
      </c>
      <c r="E189" s="18">
        <f t="shared" si="10"/>
        <v>4.1095629500183415E-3</v>
      </c>
      <c r="F189" s="19">
        <f t="shared" si="11"/>
        <v>4109.5629500183413</v>
      </c>
      <c r="G189" t="b">
        <f t="shared" si="12"/>
        <v>0</v>
      </c>
      <c r="H189" t="b">
        <f t="shared" si="13"/>
        <v>0</v>
      </c>
      <c r="I189" t="b">
        <f t="shared" ca="1" si="14"/>
        <v>0</v>
      </c>
    </row>
    <row r="190" spans="1:9" x14ac:dyDescent="0.25">
      <c r="A190" s="1">
        <v>45812</v>
      </c>
      <c r="B190" s="4">
        <f>(BTC_tbl[[#This Row],[Close]]/BTC_tbl!B189-1)</f>
        <v>-1.2316840093438253E-2</v>
      </c>
      <c r="C190" s="4">
        <f>Gold_tbl[[#This Row],[Close]]/Gold_tbl!B189-1</f>
        <v>6.4420057621958904E-3</v>
      </c>
      <c r="D190" s="4">
        <f>AAPL_tbl[[#This Row],[Close]]/AAPL_tbl!B189-1</f>
        <v>-2.2138042996999729E-3</v>
      </c>
      <c r="E190" s="18">
        <f t="shared" si="10"/>
        <v>-1.7823910130631108E-3</v>
      </c>
      <c r="F190" s="19">
        <f t="shared" si="11"/>
        <v>1782.3910130631109</v>
      </c>
      <c r="G190" t="b">
        <f t="shared" si="12"/>
        <v>0</v>
      </c>
      <c r="H190" t="b">
        <f t="shared" si="13"/>
        <v>0</v>
      </c>
      <c r="I190" t="b">
        <f t="shared" ca="1" si="14"/>
        <v>0</v>
      </c>
    </row>
    <row r="191" spans="1:9" x14ac:dyDescent="0.25">
      <c r="A191" s="1">
        <v>45813</v>
      </c>
      <c r="B191" s="4">
        <f>(BTC_tbl[[#This Row],[Close]]/BTC_tbl!B190-1)</f>
        <v>-2.9456030961083624E-2</v>
      </c>
      <c r="C191" s="4">
        <f>Gold_tbl[[#This Row],[Close]]/Gold_tbl!B190-1</f>
        <v>-5.0498552589256507E-3</v>
      </c>
      <c r="D191" s="4">
        <f>AAPL_tbl[[#This Row],[Close]]/AAPL_tbl!B190-1</f>
        <v>-1.0797751701015712E-2</v>
      </c>
      <c r="E191" s="18">
        <f t="shared" si="10"/>
        <v>-1.409607690220006E-2</v>
      </c>
      <c r="F191" s="19">
        <f t="shared" si="11"/>
        <v>14096.07690220006</v>
      </c>
      <c r="G191" t="b">
        <f t="shared" si="12"/>
        <v>0</v>
      </c>
      <c r="H191" t="b">
        <f t="shared" si="13"/>
        <v>0</v>
      </c>
      <c r="I191" t="b">
        <f t="shared" ca="1" si="14"/>
        <v>0</v>
      </c>
    </row>
    <row r="192" spans="1:9" x14ac:dyDescent="0.25">
      <c r="A192" s="1">
        <v>45814</v>
      </c>
      <c r="B192" s="4">
        <f>(BTC_tbl[[#This Row],[Close]]/BTC_tbl!B191-1)</f>
        <v>2.3260965883916684E-2</v>
      </c>
      <c r="C192" s="4">
        <f>Gold_tbl[[#This Row],[Close]]/Gold_tbl!B191-1</f>
        <v>-1.3416092845828009E-2</v>
      </c>
      <c r="D192" s="4">
        <f>AAPL_tbl[[#This Row],[Close]]/AAPL_tbl!B191-1</f>
        <v>1.6398345212580434E-2</v>
      </c>
      <c r="E192" s="18">
        <f t="shared" si="10"/>
        <v>6.5313561906179315E-3</v>
      </c>
      <c r="F192" s="19">
        <f t="shared" si="11"/>
        <v>6531.3561906179311</v>
      </c>
      <c r="G192" t="b">
        <f t="shared" si="12"/>
        <v>0</v>
      </c>
      <c r="H192" t="b">
        <f t="shared" si="13"/>
        <v>0</v>
      </c>
      <c r="I192" t="b">
        <f t="shared" ca="1" si="14"/>
        <v>0</v>
      </c>
    </row>
    <row r="193" spans="1:9" x14ac:dyDescent="0.25">
      <c r="A193" s="1">
        <v>45817</v>
      </c>
      <c r="B193" s="4">
        <f>(BTC_tbl[[#This Row],[Close]]/BTC_tbl!B192-1)</f>
        <v>4.200043299415479E-2</v>
      </c>
      <c r="C193" s="4">
        <f>Gold_tbl[[#This Row],[Close]]/Gold_tbl!B192-1</f>
        <v>4.7185267710858625E-3</v>
      </c>
      <c r="D193" s="4">
        <f>AAPL_tbl[[#This Row],[Close]]/AAPL_tbl!B192-1</f>
        <v>-1.2112593173793651E-2</v>
      </c>
      <c r="E193" s="18">
        <f t="shared" si="10"/>
        <v>1.0853762654542687E-2</v>
      </c>
      <c r="F193" s="19">
        <f t="shared" si="11"/>
        <v>10853.762654542687</v>
      </c>
      <c r="G193" t="b">
        <f t="shared" si="12"/>
        <v>0</v>
      </c>
      <c r="H193" t="b">
        <f t="shared" si="13"/>
        <v>0</v>
      </c>
      <c r="I193" t="b">
        <f t="shared" ca="1" si="14"/>
        <v>0</v>
      </c>
    </row>
    <row r="194" spans="1:9" x14ac:dyDescent="0.25">
      <c r="A194" s="1">
        <v>45818</v>
      </c>
      <c r="B194" s="4">
        <f>(BTC_tbl[[#This Row],[Close]]/BTC_tbl!B193-1)</f>
        <v>8.7263660918344144E-3</v>
      </c>
      <c r="C194" s="4">
        <f>Gold_tbl[[#This Row],[Close]]/Gold_tbl!B193-1</f>
        <v>2.9352292740192354E-4</v>
      </c>
      <c r="D194" s="4">
        <f>AAPL_tbl[[#This Row],[Close]]/AAPL_tbl!B193-1</f>
        <v>6.0560933234052872E-3</v>
      </c>
      <c r="E194" s="18">
        <f t="shared" si="10"/>
        <v>4.5521469955326797E-3</v>
      </c>
      <c r="F194" s="19">
        <f t="shared" si="11"/>
        <v>4552.1469955326793</v>
      </c>
      <c r="G194" t="b">
        <f t="shared" si="12"/>
        <v>0</v>
      </c>
      <c r="H194" t="b">
        <f t="shared" si="13"/>
        <v>0</v>
      </c>
      <c r="I194" t="b">
        <f t="shared" ca="1" si="14"/>
        <v>0</v>
      </c>
    </row>
    <row r="195" spans="1:9" x14ac:dyDescent="0.25">
      <c r="A195" s="1">
        <v>45819</v>
      </c>
      <c r="B195" s="4">
        <f>(BTC_tbl[[#This Row],[Close]]/BTC_tbl!B194-1)</f>
        <v>-7.0030895983521635E-3</v>
      </c>
      <c r="C195" s="4">
        <f>Gold_tbl[[#This Row],[Close]]/Gold_tbl!B194-1</f>
        <v>5.4122786997490291E-3</v>
      </c>
      <c r="D195" s="4">
        <f>AAPL_tbl[[#This Row],[Close]]/AAPL_tbl!B194-1</f>
        <v>-1.9193763260472618E-2</v>
      </c>
      <c r="E195" s="18">
        <f t="shared" si="10"/>
        <v>-5.6941443777478225E-3</v>
      </c>
      <c r="F195" s="19">
        <f t="shared" si="11"/>
        <v>5694.1443777478225</v>
      </c>
      <c r="G195" t="b">
        <f t="shared" si="12"/>
        <v>0</v>
      </c>
      <c r="H195" t="b">
        <f t="shared" si="13"/>
        <v>0</v>
      </c>
      <c r="I195" t="b">
        <f t="shared" ca="1" si="14"/>
        <v>0</v>
      </c>
    </row>
    <row r="196" spans="1:9" x14ac:dyDescent="0.25">
      <c r="A196" s="1">
        <v>45820</v>
      </c>
      <c r="B196" s="4">
        <f>(BTC_tbl[[#This Row],[Close]]/BTC_tbl!B195-1)</f>
        <v>-1.8875751918689176E-2</v>
      </c>
      <c r="C196" s="4">
        <f>Gold_tbl[[#This Row],[Close]]/Gold_tbl!B195-1</f>
        <v>1.2420144631449137E-2</v>
      </c>
      <c r="D196" s="4">
        <f>AAPL_tbl[[#This Row],[Close]]/AAPL_tbl!B195-1</f>
        <v>2.1128886205854513E-3</v>
      </c>
      <c r="E196" s="18">
        <f t="shared" ref="E196:E251" si="15">SUMPRODUCT(B196:D196,$K$2:$M$2)</f>
        <v>-6.080113685146243E-5</v>
      </c>
      <c r="F196" s="19">
        <f t="shared" ref="F196:F251" si="16">ABS(E196*1000000)</f>
        <v>60.801136851462431</v>
      </c>
      <c r="G196" t="b">
        <f t="shared" ref="G196:G251" si="17">F196&gt;$K$8</f>
        <v>0</v>
      </c>
      <c r="H196" t="b">
        <f t="shared" ref="H196:H251" si="18">F196&gt;$K$9</f>
        <v>0</v>
      </c>
      <c r="I196" t="b">
        <f t="shared" ref="I196:I251" ca="1" si="19">F196&gt;$K$10</f>
        <v>0</v>
      </c>
    </row>
    <row r="197" spans="1:9" x14ac:dyDescent="0.25">
      <c r="A197" s="1">
        <v>45821</v>
      </c>
      <c r="B197" s="4">
        <f>(BTC_tbl[[#This Row],[Close]]/BTC_tbl!B196-1)</f>
        <v>-1.4587737843551718E-2</v>
      </c>
      <c r="C197" s="4">
        <f>Gold_tbl[[#This Row],[Close]]/Gold_tbl!B196-1</f>
        <v>1.3100576553491505E-2</v>
      </c>
      <c r="D197" s="4">
        <f>AAPL_tbl[[#This Row],[Close]]/AAPL_tbl!B196-1</f>
        <v>-1.3805220883534086E-2</v>
      </c>
      <c r="E197" s="18">
        <f t="shared" si="15"/>
        <v>-3.2776569967291379E-3</v>
      </c>
      <c r="F197" s="19">
        <f t="shared" si="16"/>
        <v>3277.656996729138</v>
      </c>
      <c r="G197" t="b">
        <f t="shared" si="17"/>
        <v>0</v>
      </c>
      <c r="H197" t="b">
        <f t="shared" si="18"/>
        <v>0</v>
      </c>
      <c r="I197" t="b">
        <f t="shared" ca="1" si="19"/>
        <v>0</v>
      </c>
    </row>
    <row r="198" spans="1:9" x14ac:dyDescent="0.25">
      <c r="A198" s="1">
        <v>45824</v>
      </c>
      <c r="B198" s="4">
        <f>(BTC_tbl[[#This Row],[Close]]/BTC_tbl!B197-1)</f>
        <v>3.3469212615318655E-2</v>
      </c>
      <c r="C198" s="4">
        <f>Gold_tbl[[#This Row],[Close]]/Gold_tbl!B197-1</f>
        <v>-1.4259066046982349E-2</v>
      </c>
      <c r="D198" s="4">
        <f>AAPL_tbl[[#This Row],[Close]]/AAPL_tbl!B197-1</f>
        <v>1.0027996945787709E-2</v>
      </c>
      <c r="E198" s="18">
        <f t="shared" si="15"/>
        <v>7.3455364495389683E-3</v>
      </c>
      <c r="F198" s="19">
        <f t="shared" si="16"/>
        <v>7345.5364495389686</v>
      </c>
      <c r="G198" t="b">
        <f t="shared" si="17"/>
        <v>0</v>
      </c>
      <c r="H198" t="b">
        <f t="shared" si="18"/>
        <v>0</v>
      </c>
      <c r="I198" t="b">
        <f t="shared" ca="1" si="19"/>
        <v>0</v>
      </c>
    </row>
    <row r="199" spans="1:9" x14ac:dyDescent="0.25">
      <c r="A199" s="1">
        <v>45825</v>
      </c>
      <c r="B199" s="4">
        <f>(BTC_tbl[[#This Row],[Close]]/BTC_tbl!B198-1)</f>
        <v>-3.6537263857172597E-2</v>
      </c>
      <c r="C199" s="4">
        <f>Gold_tbl[[#This Row],[Close]]/Gold_tbl!B198-1</f>
        <v>5.1318237218556106E-4</v>
      </c>
      <c r="D199" s="4">
        <f>AAPL_tbl[[#This Row],[Close]]/AAPL_tbl!B198-1</f>
        <v>-1.4010684406813856E-2</v>
      </c>
      <c r="E199" s="18">
        <f t="shared" si="15"/>
        <v>-1.4959111530321711E-2</v>
      </c>
      <c r="F199" s="19">
        <f t="shared" si="16"/>
        <v>14959.11153032171</v>
      </c>
      <c r="G199" t="b">
        <f t="shared" si="17"/>
        <v>0</v>
      </c>
      <c r="H199" t="b">
        <f t="shared" si="18"/>
        <v>0</v>
      </c>
      <c r="I199" t="b">
        <f t="shared" ca="1" si="19"/>
        <v>0</v>
      </c>
    </row>
    <row r="200" spans="1:9" x14ac:dyDescent="0.25">
      <c r="A200" s="1">
        <v>45826</v>
      </c>
      <c r="B200" s="4">
        <f>(BTC_tbl[[#This Row],[Close]]/BTC_tbl!B199-1)</f>
        <v>-8.6188321482438823E-3</v>
      </c>
      <c r="C200" s="4">
        <f>Gold_tbl[[#This Row],[Close]]/Gold_tbl!B199-1</f>
        <v>-5.3856510867474894E-3</v>
      </c>
      <c r="D200" s="4">
        <f>AAPL_tbl[[#This Row],[Close]]/AAPL_tbl!B199-1</f>
        <v>4.8047434062565841E-3</v>
      </c>
      <c r="E200" s="18">
        <f t="shared" si="15"/>
        <v>-3.2984870572951852E-3</v>
      </c>
      <c r="F200" s="19">
        <f t="shared" si="16"/>
        <v>3298.4870572951854</v>
      </c>
      <c r="G200" t="b">
        <f t="shared" si="17"/>
        <v>0</v>
      </c>
      <c r="H200" t="b">
        <f t="shared" si="18"/>
        <v>0</v>
      </c>
      <c r="I200" t="b">
        <f t="shared" ca="1" si="19"/>
        <v>0</v>
      </c>
    </row>
    <row r="201" spans="1:9" x14ac:dyDescent="0.25">
      <c r="A201" s="1">
        <v>45828</v>
      </c>
      <c r="B201" s="4">
        <f>(BTC_tbl[[#This Row],[Close]]/BTC_tbl!B200-1)</f>
        <v>-5.8682895022820203E-3</v>
      </c>
      <c r="C201" s="4">
        <f>Gold_tbl[[#This Row],[Close]]/Gold_tbl!B200-1</f>
        <v>-4.1900341648937189E-4</v>
      </c>
      <c r="D201" s="4">
        <f>AAPL_tbl[[#This Row],[Close]]/AAPL_tbl!B200-1</f>
        <v>2.248448468816755E-2</v>
      </c>
      <c r="E201" s="18">
        <f t="shared" si="15"/>
        <v>4.8172571891699099E-3</v>
      </c>
      <c r="F201" s="19">
        <f t="shared" si="16"/>
        <v>4817.2571891699099</v>
      </c>
      <c r="G201" t="b">
        <f t="shared" si="17"/>
        <v>0</v>
      </c>
      <c r="H201" t="b">
        <f t="shared" si="18"/>
        <v>0</v>
      </c>
      <c r="I201" t="b">
        <f t="shared" ca="1" si="19"/>
        <v>0</v>
      </c>
    </row>
    <row r="202" spans="1:9" x14ac:dyDescent="0.25">
      <c r="A202" s="1">
        <v>45831</v>
      </c>
      <c r="B202" s="4">
        <f>(BTC_tbl[[#This Row],[Close]]/BTC_tbl!B201-1)</f>
        <v>0</v>
      </c>
      <c r="C202" s="4">
        <f>Gold_tbl[[#This Row],[Close]]/Gold_tbl!B201-1</f>
        <v>3.063231548060541E-3</v>
      </c>
      <c r="D202" s="4">
        <f>AAPL_tbl[[#This Row],[Close]]/AAPL_tbl!B201-1</f>
        <v>2.4875621890547706E-3</v>
      </c>
      <c r="E202" s="18">
        <f t="shared" si="15"/>
        <v>1.9715612759406476E-3</v>
      </c>
      <c r="F202" s="19">
        <f t="shared" si="16"/>
        <v>1971.5612759406476</v>
      </c>
      <c r="G202" t="b">
        <f t="shared" si="17"/>
        <v>0</v>
      </c>
      <c r="H202" t="b">
        <f t="shared" si="18"/>
        <v>0</v>
      </c>
      <c r="I202" t="b">
        <f t="shared" ca="1" si="19"/>
        <v>0</v>
      </c>
    </row>
    <row r="203" spans="1:9" x14ac:dyDescent="0.25">
      <c r="A203" s="1">
        <v>45832</v>
      </c>
      <c r="B203" s="4">
        <f>(BTC_tbl[[#This Row],[Close]]/BTC_tbl!B202-1)</f>
        <v>2.4267599475295221E-2</v>
      </c>
      <c r="C203" s="4">
        <f>Gold_tbl[[#This Row],[Close]]/Gold_tbl!B202-1</f>
        <v>-1.5719429085765624E-2</v>
      </c>
      <c r="D203" s="4">
        <f>AAPL_tbl[[#This Row],[Close]]/AAPL_tbl!B202-1</f>
        <v>-5.9553349875930417E-3</v>
      </c>
      <c r="E203" s="18">
        <f t="shared" si="15"/>
        <v>-7.9409228799559692E-4</v>
      </c>
      <c r="F203" s="19">
        <f t="shared" si="16"/>
        <v>794.09228799559696</v>
      </c>
      <c r="G203" t="b">
        <f t="shared" si="17"/>
        <v>0</v>
      </c>
      <c r="H203" t="b">
        <f t="shared" si="18"/>
        <v>0</v>
      </c>
      <c r="I203" t="b">
        <f t="shared" ca="1" si="19"/>
        <v>0</v>
      </c>
    </row>
    <row r="204" spans="1:9" x14ac:dyDescent="0.25">
      <c r="A204" s="1">
        <v>45833</v>
      </c>
      <c r="B204" s="4">
        <f>(BTC_tbl[[#This Row],[Close]]/BTC_tbl!B203-1)</f>
        <v>1.9850586979722529E-2</v>
      </c>
      <c r="C204" s="4">
        <f>Gold_tbl[[#This Row],[Close]]/Gold_tbl!B203-1</f>
        <v>3.0373297625656548E-3</v>
      </c>
      <c r="D204" s="4">
        <f>AAPL_tbl[[#This Row],[Close]]/AAPL_tbl!B203-1</f>
        <v>6.2905641537693846E-3</v>
      </c>
      <c r="E204" s="18">
        <f t="shared" si="15"/>
        <v>9.0572772450738352E-3</v>
      </c>
      <c r="F204" s="19">
        <f t="shared" si="16"/>
        <v>9057.2772450738357</v>
      </c>
      <c r="G204" t="b">
        <f t="shared" si="17"/>
        <v>0</v>
      </c>
      <c r="H204" t="b">
        <f t="shared" si="18"/>
        <v>0</v>
      </c>
      <c r="I204" t="b">
        <f t="shared" ca="1" si="19"/>
        <v>0</v>
      </c>
    </row>
    <row r="205" spans="1:9" x14ac:dyDescent="0.25">
      <c r="A205" s="1">
        <v>45834</v>
      </c>
      <c r="B205" s="4">
        <f>(BTC_tbl[[#This Row],[Close]]/BTC_tbl!B204-1)</f>
        <v>-1.8836333193805732E-3</v>
      </c>
      <c r="C205" s="4">
        <f>Gold_tbl[[#This Row],[Close]]/Gold_tbl!B204-1</f>
        <v>-1.1070591299818799E-3</v>
      </c>
      <c r="D205" s="4">
        <f>AAPL_tbl[[#This Row],[Close]]/AAPL_tbl!B204-1</f>
        <v>-2.7783290335383626E-3</v>
      </c>
      <c r="E205" s="18">
        <f t="shared" si="15"/>
        <v>-1.8414123578684328E-3</v>
      </c>
      <c r="F205" s="19">
        <f t="shared" si="16"/>
        <v>1841.4123578684328</v>
      </c>
      <c r="G205" t="b">
        <f t="shared" si="17"/>
        <v>0</v>
      </c>
      <c r="H205" t="b">
        <f t="shared" si="18"/>
        <v>0</v>
      </c>
      <c r="I205" t="b">
        <f t="shared" ca="1" si="19"/>
        <v>0</v>
      </c>
    </row>
    <row r="206" spans="1:9" x14ac:dyDescent="0.25">
      <c r="A206" s="1">
        <v>45835</v>
      </c>
      <c r="B206" s="4">
        <f>(BTC_tbl[[#This Row],[Close]]/BTC_tbl!B205-1)</f>
        <v>-7.7584399245124169E-3</v>
      </c>
      <c r="C206" s="4">
        <f>Gold_tbl[[#This Row],[Close]]/Gold_tbl!B205-1</f>
        <v>-1.8123736879848584E-2</v>
      </c>
      <c r="D206" s="4">
        <f>AAPL_tbl[[#This Row],[Close]]/AAPL_tbl!B205-1</f>
        <v>3.9800995024874553E-4</v>
      </c>
      <c r="E206" s="18">
        <f t="shared" si="15"/>
        <v>-9.4576237442185358E-3</v>
      </c>
      <c r="F206" s="19">
        <f t="shared" si="16"/>
        <v>9457.6237442185356</v>
      </c>
      <c r="G206" t="b">
        <f t="shared" si="17"/>
        <v>0</v>
      </c>
      <c r="H206" t="b">
        <f t="shared" si="18"/>
        <v>0</v>
      </c>
      <c r="I206" t="b">
        <f t="shared" ca="1" si="19"/>
        <v>0</v>
      </c>
    </row>
    <row r="207" spans="1:9" x14ac:dyDescent="0.25">
      <c r="A207" s="1">
        <v>45838</v>
      </c>
      <c r="B207" s="4">
        <f>(BTC_tbl[[#This Row],[Close]]/BTC_tbl!B206-1)</f>
        <v>9.0870667793745419E-3</v>
      </c>
      <c r="C207" s="4">
        <f>Gold_tbl[[#This Row],[Close]]/Gold_tbl!B206-1</f>
        <v>1.19845959763627E-2</v>
      </c>
      <c r="D207" s="4">
        <f>AAPL_tbl[[#This Row],[Close]]/AAPL_tbl!B206-1</f>
        <v>2.0340163119156429E-2</v>
      </c>
      <c r="E207" s="18">
        <f t="shared" si="15"/>
        <v>1.3622007360104372E-2</v>
      </c>
      <c r="F207" s="19">
        <f t="shared" si="16"/>
        <v>13622.007360104371</v>
      </c>
      <c r="G207" t="b">
        <f t="shared" si="17"/>
        <v>0</v>
      </c>
      <c r="H207" t="b">
        <f t="shared" si="18"/>
        <v>0</v>
      </c>
      <c r="I207" t="b">
        <f t="shared" ca="1" si="19"/>
        <v>0</v>
      </c>
    </row>
    <row r="208" spans="1:9" x14ac:dyDescent="0.25">
      <c r="A208" s="1">
        <v>45839</v>
      </c>
      <c r="B208" s="4">
        <f>(BTC_tbl[[#This Row],[Close]]/BTC_tbl!B207-1)</f>
        <v>-2.2827225130890083E-2</v>
      </c>
      <c r="C208" s="4">
        <f>Gold_tbl[[#This Row],[Close]]/Gold_tbl!B207-1</f>
        <v>8.9230062657876807E-3</v>
      </c>
      <c r="D208" s="4">
        <f>AAPL_tbl[[#This Row],[Close]]/AAPL_tbl!B207-1</f>
        <v>1.2916118340888127E-2</v>
      </c>
      <c r="E208" s="18">
        <f t="shared" si="15"/>
        <v>5.9587046931448579E-4</v>
      </c>
      <c r="F208" s="19">
        <f t="shared" si="16"/>
        <v>595.87046931448583</v>
      </c>
      <c r="G208" t="b">
        <f t="shared" si="17"/>
        <v>0</v>
      </c>
      <c r="H208" t="b">
        <f t="shared" si="18"/>
        <v>0</v>
      </c>
      <c r="I208" t="b">
        <f t="shared" ca="1" si="19"/>
        <v>0</v>
      </c>
    </row>
    <row r="209" spans="1:9" x14ac:dyDescent="0.25">
      <c r="A209" s="1">
        <v>45840</v>
      </c>
      <c r="B209" s="4">
        <f>(BTC_tbl[[#This Row],[Close]]/BTC_tbl!B208-1)</f>
        <v>4.2434633519074172E-2</v>
      </c>
      <c r="C209" s="4">
        <f>Gold_tbl[[#This Row],[Close]]/Gold_tbl!B208-1</f>
        <v>5.5275564948789047E-3</v>
      </c>
      <c r="D209" s="4">
        <f>AAPL_tbl[[#This Row],[Close]]/AAPL_tbl!B208-1</f>
        <v>2.2230776633625382E-2</v>
      </c>
      <c r="E209" s="18">
        <f t="shared" si="15"/>
        <v>2.1610645643761427E-2</v>
      </c>
      <c r="F209" s="19">
        <f t="shared" si="16"/>
        <v>21610.645643761429</v>
      </c>
      <c r="G209" t="b">
        <f t="shared" si="17"/>
        <v>0</v>
      </c>
      <c r="H209" t="b">
        <f t="shared" si="18"/>
        <v>0</v>
      </c>
      <c r="I209" t="b">
        <f t="shared" ca="1" si="19"/>
        <v>0</v>
      </c>
    </row>
    <row r="210" spans="1:9" x14ac:dyDescent="0.25">
      <c r="A210" s="1">
        <v>45841</v>
      </c>
      <c r="B210" s="4">
        <f>(BTC_tbl[[#This Row],[Close]]/BTC_tbl!B209-1)</f>
        <v>-4.728618421052766E-3</v>
      </c>
      <c r="C210" s="4">
        <f>Gold_tbl[[#This Row],[Close]]/Gold_tbl!B209-1</f>
        <v>-6.822958771220744E-3</v>
      </c>
      <c r="D210" s="4">
        <f>AAPL_tbl[[#This Row],[Close]]/AAPL_tbl!B209-1</f>
        <v>5.2250047072115446E-3</v>
      </c>
      <c r="E210" s="18">
        <f t="shared" si="15"/>
        <v>-2.5802676226406641E-3</v>
      </c>
      <c r="F210" s="19">
        <f t="shared" si="16"/>
        <v>2580.2676226406643</v>
      </c>
      <c r="G210" t="b">
        <f t="shared" si="17"/>
        <v>0</v>
      </c>
      <c r="H210" t="b">
        <f t="shared" si="18"/>
        <v>0</v>
      </c>
      <c r="I210" t="b">
        <f t="shared" ca="1" si="19"/>
        <v>0</v>
      </c>
    </row>
    <row r="211" spans="1:9" x14ac:dyDescent="0.25">
      <c r="A211" s="1">
        <v>45845</v>
      </c>
      <c r="B211" s="4">
        <f>(BTC_tbl[[#This Row],[Close]]/BTC_tbl!B210-1)</f>
        <v>-1.0741582317702836E-2</v>
      </c>
      <c r="C211" s="4">
        <f>Gold_tbl[[#This Row],[Close]]/Gold_tbl!B210-1</f>
        <v>7.4884417529474945E-4</v>
      </c>
      <c r="D211" s="4">
        <f>AAPL_tbl[[#This Row],[Close]]/AAPL_tbl!B210-1</f>
        <v>-1.6857878716928232E-2</v>
      </c>
      <c r="E211" s="18">
        <f t="shared" si="15"/>
        <v>-7.9803006402714202E-3</v>
      </c>
      <c r="F211" s="19">
        <f t="shared" si="16"/>
        <v>7980.30064027142</v>
      </c>
      <c r="G211" t="b">
        <f t="shared" si="17"/>
        <v>0</v>
      </c>
      <c r="H211" t="b">
        <f t="shared" si="18"/>
        <v>0</v>
      </c>
      <c r="I211" t="b">
        <f t="shared" ca="1" si="19"/>
        <v>0</v>
      </c>
    </row>
    <row r="212" spans="1:9" x14ac:dyDescent="0.25">
      <c r="A212" s="1">
        <v>45846</v>
      </c>
      <c r="B212" s="4">
        <f>(BTC_tbl[[#This Row],[Close]]/BTC_tbl!B211-1)</f>
        <v>6.4731676759239853E-3</v>
      </c>
      <c r="C212" s="4">
        <f>Gold_tbl[[#This Row],[Close]]/Gold_tbl!B211-1</f>
        <v>-1.0443439502879182E-2</v>
      </c>
      <c r="D212" s="4">
        <f>AAPL_tbl[[#This Row],[Close]]/AAPL_tbl!B211-1</f>
        <v>2.8578232912601642E-4</v>
      </c>
      <c r="E212" s="18">
        <f t="shared" si="15"/>
        <v>-2.1496907996366721E-3</v>
      </c>
      <c r="F212" s="19">
        <f t="shared" si="16"/>
        <v>2149.6907996366722</v>
      </c>
      <c r="G212" t="b">
        <f t="shared" si="17"/>
        <v>0</v>
      </c>
      <c r="H212" t="b">
        <f t="shared" si="18"/>
        <v>0</v>
      </c>
      <c r="I212" t="b">
        <f t="shared" ca="1" si="19"/>
        <v>0</v>
      </c>
    </row>
    <row r="213" spans="1:9" x14ac:dyDescent="0.25">
      <c r="A213" s="1">
        <v>45847</v>
      </c>
      <c r="B213" s="4">
        <f>(BTC_tbl[[#This Row],[Close]]/BTC_tbl!B212-1)</f>
        <v>2.8423236514522721E-2</v>
      </c>
      <c r="C213" s="4">
        <f>Gold_tbl[[#This Row],[Close]]/Gold_tbl!B212-1</f>
        <v>4.471330878484947E-3</v>
      </c>
      <c r="D213" s="4">
        <f>AAPL_tbl[[#This Row],[Close]]/AAPL_tbl!B212-1</f>
        <v>5.3806961573257261E-3</v>
      </c>
      <c r="E213" s="18">
        <f t="shared" si="15"/>
        <v>1.1929712152948512E-2</v>
      </c>
      <c r="F213" s="19">
        <f t="shared" si="16"/>
        <v>11929.712152948512</v>
      </c>
      <c r="G213" t="b">
        <f t="shared" si="17"/>
        <v>0</v>
      </c>
      <c r="H213" t="b">
        <f t="shared" si="18"/>
        <v>0</v>
      </c>
      <c r="I213" t="b">
        <f t="shared" ca="1" si="19"/>
        <v>0</v>
      </c>
    </row>
    <row r="214" spans="1:9" x14ac:dyDescent="0.25">
      <c r="A214" s="1">
        <v>45848</v>
      </c>
      <c r="B214" s="4">
        <f>(BTC_tbl[[#This Row],[Close]]/BTC_tbl!B213-1)</f>
        <v>1.412144442202945E-2</v>
      </c>
      <c r="C214" s="4">
        <f>Gold_tbl[[#This Row],[Close]]/Gold_tbl!B213-1</f>
        <v>2.2257135375753911E-3</v>
      </c>
      <c r="D214" s="4">
        <f>AAPL_tbl[[#This Row],[Close]]/AAPL_tbl!B213-1</f>
        <v>6.0149663730226788E-3</v>
      </c>
      <c r="E214" s="18">
        <f t="shared" si="15"/>
        <v>6.9312086535457951E-3</v>
      </c>
      <c r="F214" s="19">
        <f t="shared" si="16"/>
        <v>6931.2086535457947</v>
      </c>
      <c r="G214" t="b">
        <f t="shared" si="17"/>
        <v>0</v>
      </c>
      <c r="H214" t="b">
        <f t="shared" si="18"/>
        <v>0</v>
      </c>
      <c r="I214" t="b">
        <f t="shared" ca="1" si="19"/>
        <v>0</v>
      </c>
    </row>
    <row r="215" spans="1:9" x14ac:dyDescent="0.25">
      <c r="A215" s="1">
        <v>45849</v>
      </c>
      <c r="B215" s="4">
        <f>(BTC_tbl[[#This Row],[Close]]/BTC_tbl!B214-1)</f>
        <v>4.1973343942709462E-2</v>
      </c>
      <c r="C215" s="4">
        <f>Gold_tbl[[#This Row],[Close]]/Gold_tbl!B214-1</f>
        <v>9.601567602874006E-3</v>
      </c>
      <c r="D215" s="4">
        <f>AAPL_tbl[[#This Row],[Close]]/AAPL_tbl!B214-1</f>
        <v>-5.8848453462643224E-3</v>
      </c>
      <c r="E215" s="18">
        <f t="shared" si="15"/>
        <v>1.4667176620083145E-2</v>
      </c>
      <c r="F215" s="19">
        <f t="shared" si="16"/>
        <v>14667.176620083144</v>
      </c>
      <c r="G215" t="b">
        <f t="shared" si="17"/>
        <v>0</v>
      </c>
      <c r="H215" t="b">
        <f t="shared" si="18"/>
        <v>0</v>
      </c>
      <c r="I215" t="b">
        <f t="shared" ca="1" si="19"/>
        <v>0</v>
      </c>
    </row>
    <row r="216" spans="1:9" x14ac:dyDescent="0.25">
      <c r="A216" s="1">
        <v>45852</v>
      </c>
      <c r="B216" s="4">
        <f>(BTC_tbl[[#This Row],[Close]]/BTC_tbl!B215-1)</f>
        <v>1.4509354715540157E-2</v>
      </c>
      <c r="C216" s="4">
        <f>Gold_tbl[[#This Row],[Close]]/Gold_tbl!B215-1</f>
        <v>-3.6553018050073938E-3</v>
      </c>
      <c r="D216" s="4">
        <f>AAPL_tbl[[#This Row],[Close]]/AAPL_tbl!B215-1</f>
        <v>-1.2028793332070409E-2</v>
      </c>
      <c r="E216" s="18">
        <f t="shared" si="15"/>
        <v>-7.1795230696203305E-4</v>
      </c>
      <c r="F216" s="19">
        <f t="shared" si="16"/>
        <v>717.95230696203305</v>
      </c>
      <c r="G216" t="b">
        <f t="shared" si="17"/>
        <v>0</v>
      </c>
      <c r="H216" t="b">
        <f t="shared" si="18"/>
        <v>0</v>
      </c>
      <c r="I216" t="b">
        <f t="shared" ca="1" si="19"/>
        <v>0</v>
      </c>
    </row>
    <row r="217" spans="1:9" x14ac:dyDescent="0.25">
      <c r="A217" s="1">
        <v>45853</v>
      </c>
      <c r="B217" s="4">
        <f>(BTC_tbl[[#This Row],[Close]]/BTC_tbl!B216-1)</f>
        <v>-2.8791870530673669E-2</v>
      </c>
      <c r="C217" s="4">
        <f>Gold_tbl[[#This Row],[Close]]/Gold_tbl!B216-1</f>
        <v>-4.1557092302196841E-3</v>
      </c>
      <c r="D217" s="4">
        <f>AAPL_tbl[[#This Row],[Close]]/AAPL_tbl!B216-1</f>
        <v>2.3487680951010947E-3</v>
      </c>
      <c r="E217" s="18">
        <f t="shared" si="15"/>
        <v>-9.5952144227596445E-3</v>
      </c>
      <c r="F217" s="19">
        <f t="shared" si="16"/>
        <v>9595.2144227596436</v>
      </c>
      <c r="G217" t="b">
        <f t="shared" si="17"/>
        <v>0</v>
      </c>
      <c r="H217" t="b">
        <f t="shared" si="18"/>
        <v>0</v>
      </c>
      <c r="I217" t="b">
        <f t="shared" ca="1" si="19"/>
        <v>0</v>
      </c>
    </row>
    <row r="218" spans="1:9" x14ac:dyDescent="0.25">
      <c r="A218" s="1">
        <v>45854</v>
      </c>
      <c r="B218" s="4">
        <f>(BTC_tbl[[#This Row],[Close]]/BTC_tbl!B217-1)</f>
        <v>2.422011238132149E-2</v>
      </c>
      <c r="C218" s="4">
        <f>Gold_tbl[[#This Row],[Close]]/Gold_tbl!B217-1</f>
        <v>4.9881002836369426E-3</v>
      </c>
      <c r="D218" s="4">
        <f>AAPL_tbl[[#This Row],[Close]]/AAPL_tbl!B217-1</f>
        <v>5.0212806656781961E-3</v>
      </c>
      <c r="E218" s="18">
        <f t="shared" si="15"/>
        <v>1.0767658027554682E-2</v>
      </c>
      <c r="F218" s="19">
        <f t="shared" si="16"/>
        <v>10767.658027554682</v>
      </c>
      <c r="G218" t="b">
        <f t="shared" si="17"/>
        <v>0</v>
      </c>
      <c r="H218" t="b">
        <f t="shared" si="18"/>
        <v>0</v>
      </c>
      <c r="I218" t="b">
        <f t="shared" ca="1" si="19"/>
        <v>0</v>
      </c>
    </row>
    <row r="219" spans="1:9" x14ac:dyDescent="0.25">
      <c r="A219" s="1">
        <v>45855</v>
      </c>
      <c r="B219" s="4">
        <f>(BTC_tbl[[#This Row],[Close]]/BTC_tbl!B218-1)</f>
        <v>-2.4593265228907146E-3</v>
      </c>
      <c r="C219" s="4">
        <f>Gold_tbl[[#This Row],[Close]]/Gold_tbl!B218-1</f>
        <v>-2.1734899111141015E-3</v>
      </c>
      <c r="D219" s="4">
        <f>AAPL_tbl[[#This Row],[Close]]/AAPL_tbl!B218-1</f>
        <v>-6.6615911686329632E-4</v>
      </c>
      <c r="E219" s="18">
        <f t="shared" si="15"/>
        <v>-1.8070416563718439E-3</v>
      </c>
      <c r="F219" s="19">
        <f t="shared" si="16"/>
        <v>1807.0416563718438</v>
      </c>
      <c r="G219" t="b">
        <f t="shared" si="17"/>
        <v>0</v>
      </c>
      <c r="H219" t="b">
        <f t="shared" si="18"/>
        <v>0</v>
      </c>
      <c r="I219" t="b">
        <f t="shared" ca="1" si="19"/>
        <v>0</v>
      </c>
    </row>
    <row r="220" spans="1:9" x14ac:dyDescent="0.25">
      <c r="A220" s="1">
        <v>45856</v>
      </c>
      <c r="B220" s="4">
        <f>(BTC_tbl[[#This Row],[Close]]/BTC_tbl!B219-1)</f>
        <v>-1.3844111511473467E-2</v>
      </c>
      <c r="C220" s="4">
        <f>Gold_tbl[[#This Row],[Close]]/Gold_tbl!B219-1</f>
        <v>2.6008647875419566E-3</v>
      </c>
      <c r="D220" s="4">
        <f>AAPL_tbl[[#This Row],[Close]]/AAPL_tbl!B219-1</f>
        <v>5.5232834968097499E-3</v>
      </c>
      <c r="E220" s="18">
        <f t="shared" si="15"/>
        <v>-1.4559024893823324E-3</v>
      </c>
      <c r="F220" s="19">
        <f t="shared" si="16"/>
        <v>1455.9024893823325</v>
      </c>
      <c r="G220" t="b">
        <f t="shared" si="17"/>
        <v>0</v>
      </c>
      <c r="H220" t="b">
        <f t="shared" si="18"/>
        <v>0</v>
      </c>
      <c r="I220" t="b">
        <f t="shared" ca="1" si="19"/>
        <v>0</v>
      </c>
    </row>
    <row r="221" spans="1:9" x14ac:dyDescent="0.25">
      <c r="A221" s="1">
        <v>45859</v>
      </c>
      <c r="B221" s="4">
        <f>(BTC_tbl[[#This Row],[Close]]/BTC_tbl!B220-1)</f>
        <v>-5.1923076923077183E-3</v>
      </c>
      <c r="C221" s="4">
        <f>Gold_tbl[[#This Row],[Close]]/Gold_tbl!B220-1</f>
        <v>1.5370148188981414E-2</v>
      </c>
      <c r="D221" s="4">
        <f>AAPL_tbl[[#This Row],[Close]]/AAPL_tbl!B220-1</f>
        <v>6.155885974050479E-3</v>
      </c>
      <c r="E221" s="18">
        <f t="shared" si="15"/>
        <v>6.4371327601153942E-3</v>
      </c>
      <c r="F221" s="19">
        <f t="shared" si="16"/>
        <v>6437.1327601153944</v>
      </c>
      <c r="G221" t="b">
        <f t="shared" si="17"/>
        <v>0</v>
      </c>
      <c r="H221" t="b">
        <f t="shared" si="18"/>
        <v>0</v>
      </c>
      <c r="I221" t="b">
        <f t="shared" ca="1" si="19"/>
        <v>0</v>
      </c>
    </row>
    <row r="222" spans="1:9" x14ac:dyDescent="0.25">
      <c r="A222" s="1">
        <v>45860</v>
      </c>
      <c r="B222" s="4">
        <f>(BTC_tbl[[#This Row],[Close]]/BTC_tbl!B221-1)</f>
        <v>2.2810748115213553E-2</v>
      </c>
      <c r="C222" s="4">
        <f>Gold_tbl[[#This Row],[Close]]/Gold_tbl!B221-1</f>
        <v>9.4848784849743684E-3</v>
      </c>
      <c r="D222" s="4">
        <f>AAPL_tbl[[#This Row],[Close]]/AAPL_tbl!B221-1</f>
        <v>9.0361445783133654E-3</v>
      </c>
      <c r="E222" s="18">
        <f t="shared" si="15"/>
        <v>1.3348019202047822E-2</v>
      </c>
      <c r="F222" s="19">
        <f t="shared" si="16"/>
        <v>13348.019202047823</v>
      </c>
      <c r="G222" t="b">
        <f t="shared" si="17"/>
        <v>0</v>
      </c>
      <c r="H222" t="b">
        <f t="shared" si="18"/>
        <v>0</v>
      </c>
      <c r="I222" t="b">
        <f t="shared" ca="1" si="19"/>
        <v>0</v>
      </c>
    </row>
    <row r="223" spans="1:9" x14ac:dyDescent="0.25">
      <c r="A223" s="1">
        <v>45861</v>
      </c>
      <c r="B223" s="4">
        <f>(BTC_tbl[[#This Row],[Close]]/BTC_tbl!B222-1)</f>
        <v>-7.9380079380078072E-3</v>
      </c>
      <c r="C223" s="4">
        <f>Gold_tbl[[#This Row],[Close]]/Gold_tbl!B222-1</f>
        <v>-1.2401138880101303E-2</v>
      </c>
      <c r="D223" s="4">
        <f>AAPL_tbl[[#This Row],[Close]]/AAPL_tbl!B222-1</f>
        <v>-1.1660447761193682E-3</v>
      </c>
      <c r="E223" s="18">
        <f t="shared" si="15"/>
        <v>-7.6916713662786738E-3</v>
      </c>
      <c r="F223" s="19">
        <f t="shared" si="16"/>
        <v>7691.6713662786742</v>
      </c>
      <c r="G223" t="b">
        <f t="shared" si="17"/>
        <v>0</v>
      </c>
      <c r="H223" t="b">
        <f t="shared" si="18"/>
        <v>0</v>
      </c>
      <c r="I223" t="b">
        <f t="shared" ca="1" si="19"/>
        <v>0</v>
      </c>
    </row>
    <row r="224" spans="1:9" x14ac:dyDescent="0.25">
      <c r="A224" s="1">
        <v>45862</v>
      </c>
      <c r="B224" s="4">
        <f>(BTC_tbl[[#This Row],[Close]]/BTC_tbl!B223-1)</f>
        <v>5.3343493998856406E-3</v>
      </c>
      <c r="C224" s="4">
        <f>Gold_tbl[[#This Row],[Close]]/Gold_tbl!B223-1</f>
        <v>-6.1182651034660251E-3</v>
      </c>
      <c r="D224" s="4">
        <f>AAPL_tbl[[#This Row],[Close]]/AAPL_tbl!B223-1</f>
        <v>-1.8211533971516092E-3</v>
      </c>
      <c r="E224" s="18">
        <f t="shared" si="15"/>
        <v>-1.3933472405662007E-3</v>
      </c>
      <c r="F224" s="19">
        <f t="shared" si="16"/>
        <v>1393.3472405662008</v>
      </c>
      <c r="G224" t="b">
        <f t="shared" si="17"/>
        <v>0</v>
      </c>
      <c r="H224" t="b">
        <f t="shared" si="18"/>
        <v>0</v>
      </c>
      <c r="I224" t="b">
        <f t="shared" ca="1" si="19"/>
        <v>0</v>
      </c>
    </row>
    <row r="225" spans="1:9" x14ac:dyDescent="0.25">
      <c r="A225" s="1">
        <v>45863</v>
      </c>
      <c r="B225" s="4">
        <f>(BTC_tbl[[#This Row],[Close]]/BTC_tbl!B224-1)</f>
        <v>-1.8950161076369154E-2</v>
      </c>
      <c r="C225" s="4">
        <f>Gold_tbl[[#This Row],[Close]]/Gold_tbl!B224-1</f>
        <v>-9.2500080574983157E-3</v>
      </c>
      <c r="D225" s="4">
        <f>AAPL_tbl[[#This Row],[Close]]/AAPL_tbl!B224-1</f>
        <v>5.6137724550908707E-4</v>
      </c>
      <c r="E225" s="18">
        <f t="shared" si="15"/>
        <v>-9.2166383722573457E-3</v>
      </c>
      <c r="F225" s="19">
        <f t="shared" si="16"/>
        <v>9216.6383722573464</v>
      </c>
      <c r="G225" t="b">
        <f t="shared" si="17"/>
        <v>0</v>
      </c>
      <c r="H225" t="b">
        <f t="shared" si="18"/>
        <v>0</v>
      </c>
      <c r="I225" t="b">
        <f t="shared" ca="1" si="19"/>
        <v>0</v>
      </c>
    </row>
    <row r="226" spans="1:9" x14ac:dyDescent="0.25">
      <c r="A226" s="1">
        <v>45866</v>
      </c>
      <c r="B226" s="4">
        <f>(BTC_tbl[[#This Row],[Close]]/BTC_tbl!B225-1)</f>
        <v>1.0817075526366571E-2</v>
      </c>
      <c r="C226" s="4">
        <f>Gold_tbl[[#This Row],[Close]]/Gold_tbl!B225-1</f>
        <v>-6.4736499674689085E-3</v>
      </c>
      <c r="D226" s="4">
        <f>AAPL_tbl[[#This Row],[Close]]/AAPL_tbl!B225-1</f>
        <v>7.9483822704329299E-4</v>
      </c>
      <c r="E226" s="18">
        <f t="shared" si="15"/>
        <v>8.9411413903539582E-4</v>
      </c>
      <c r="F226" s="19">
        <f t="shared" si="16"/>
        <v>894.11413903539585</v>
      </c>
      <c r="G226" t="b">
        <f t="shared" si="17"/>
        <v>0</v>
      </c>
      <c r="H226" t="b">
        <f t="shared" si="18"/>
        <v>0</v>
      </c>
      <c r="I226" t="b">
        <f t="shared" ca="1" si="19"/>
        <v>0</v>
      </c>
    </row>
    <row r="227" spans="1:9" x14ac:dyDescent="0.25">
      <c r="A227" s="1">
        <v>45867</v>
      </c>
      <c r="B227" s="4">
        <f>(BTC_tbl[[#This Row],[Close]]/BTC_tbl!B226-1)</f>
        <v>-5.5417542518632068E-3</v>
      </c>
      <c r="C227" s="4">
        <f>Gold_tbl[[#This Row],[Close]]/Gold_tbl!B226-1</f>
        <v>2.7504011001604489E-3</v>
      </c>
      <c r="D227" s="4">
        <f>AAPL_tbl[[#This Row],[Close]]/AAPL_tbl!B226-1</f>
        <v>-1.2987619715019827E-2</v>
      </c>
      <c r="E227" s="18">
        <f t="shared" si="15"/>
        <v>-4.45865175000073E-3</v>
      </c>
      <c r="F227" s="19">
        <f t="shared" si="16"/>
        <v>4458.6517500007303</v>
      </c>
      <c r="G227" t="b">
        <f t="shared" si="17"/>
        <v>0</v>
      </c>
      <c r="H227" t="b">
        <f t="shared" si="18"/>
        <v>0</v>
      </c>
      <c r="I227" t="b">
        <f t="shared" ca="1" si="19"/>
        <v>0</v>
      </c>
    </row>
    <row r="228" spans="1:9" x14ac:dyDescent="0.25">
      <c r="A228" s="1">
        <v>45868</v>
      </c>
      <c r="B228" s="4">
        <f>(BTC_tbl[[#This Row],[Close]]/BTC_tbl!B227-1)</f>
        <v>-5.1883166794772784E-3</v>
      </c>
      <c r="C228" s="4">
        <f>Gold_tbl[[#This Row],[Close]]/Gold_tbl!B227-1</f>
        <v>-1.7273469387755203E-2</v>
      </c>
      <c r="D228" s="4">
        <f>AAPL_tbl[[#This Row],[Close]]/AAPL_tbl!B227-1</f>
        <v>-1.0507880910682998E-2</v>
      </c>
      <c r="E228" s="18">
        <f t="shared" si="15"/>
        <v>-1.1618247032150164E-2</v>
      </c>
      <c r="F228" s="19">
        <f t="shared" si="16"/>
        <v>11618.247032150164</v>
      </c>
      <c r="G228" t="b">
        <f t="shared" si="17"/>
        <v>0</v>
      </c>
      <c r="H228" t="b">
        <f t="shared" si="18"/>
        <v>0</v>
      </c>
      <c r="I228" t="b">
        <f t="shared" ca="1" si="19"/>
        <v>0</v>
      </c>
    </row>
    <row r="229" spans="1:9" x14ac:dyDescent="0.25">
      <c r="A229" s="1">
        <v>45869</v>
      </c>
      <c r="B229" s="4">
        <f>(BTC_tbl[[#This Row],[Close]]/BTC_tbl!B228-1)</f>
        <v>-1.3521344407958491E-3</v>
      </c>
      <c r="C229" s="4">
        <f>Gold_tbl[[#This Row],[Close]]/Gold_tbl!B228-1</f>
        <v>6.6454013822434543E-3</v>
      </c>
      <c r="D229" s="4">
        <f>AAPL_tbl[[#This Row],[Close]]/AAPL_tbl!B228-1</f>
        <v>-7.0796460176991705E-3</v>
      </c>
      <c r="E229" s="18">
        <f t="shared" si="15"/>
        <v>1.2862641534887613E-4</v>
      </c>
      <c r="F229" s="19">
        <f t="shared" si="16"/>
        <v>128.62641534887612</v>
      </c>
      <c r="G229" t="b">
        <f t="shared" si="17"/>
        <v>0</v>
      </c>
      <c r="H229" t="b">
        <f t="shared" si="18"/>
        <v>0</v>
      </c>
      <c r="I229" t="b">
        <f t="shared" ca="1" si="19"/>
        <v>0</v>
      </c>
    </row>
    <row r="230" spans="1:9" x14ac:dyDescent="0.25">
      <c r="A230" s="1">
        <v>45870</v>
      </c>
      <c r="B230" s="4">
        <f>(BTC_tbl[[#This Row],[Close]]/BTC_tbl!B229-1)</f>
        <v>-3.1914893617021378E-2</v>
      </c>
      <c r="C230" s="4">
        <f>Gold_tbl[[#This Row],[Close]]/Gold_tbl!B229-1</f>
        <v>2.0299709532611621E-2</v>
      </c>
      <c r="D230" s="4">
        <f>AAPL_tbl[[#This Row],[Close]]/AAPL_tbl!B229-1</f>
        <v>-2.5003613238907318E-2</v>
      </c>
      <c r="E230" s="18">
        <f t="shared" si="15"/>
        <v>-8.9556682437339601E-3</v>
      </c>
      <c r="F230" s="19">
        <f t="shared" si="16"/>
        <v>8955.6682437339605</v>
      </c>
      <c r="G230" t="b">
        <f t="shared" si="17"/>
        <v>0</v>
      </c>
      <c r="H230" t="b">
        <f t="shared" si="18"/>
        <v>0</v>
      </c>
      <c r="I230" t="b">
        <f t="shared" ca="1" si="19"/>
        <v>0</v>
      </c>
    </row>
    <row r="231" spans="1:9" x14ac:dyDescent="0.25">
      <c r="A231" s="1">
        <v>45873</v>
      </c>
      <c r="B231" s="4">
        <f>(BTC_tbl[[#This Row],[Close]]/BTC_tbl!B230-1)</f>
        <v>1.558441558441559E-2</v>
      </c>
      <c r="C231" s="4">
        <f>Gold_tbl[[#This Row],[Close]]/Gold_tbl!B230-1</f>
        <v>5.8231697453980935E-3</v>
      </c>
      <c r="D231" s="4">
        <f>AAPL_tbl[[#This Row],[Close]]/AAPL_tbl!B230-1</f>
        <v>4.792963731593991E-3</v>
      </c>
      <c r="E231" s="18">
        <f t="shared" si="15"/>
        <v>8.4424816929621112E-3</v>
      </c>
      <c r="F231" s="19">
        <f t="shared" si="16"/>
        <v>8442.481692962112</v>
      </c>
      <c r="G231" t="b">
        <f t="shared" si="17"/>
        <v>0</v>
      </c>
      <c r="H231" t="b">
        <f t="shared" si="18"/>
        <v>0</v>
      </c>
      <c r="I231" t="b">
        <f t="shared" ca="1" si="19"/>
        <v>0</v>
      </c>
    </row>
    <row r="232" spans="1:9" x14ac:dyDescent="0.25">
      <c r="A232" s="1">
        <v>45874</v>
      </c>
      <c r="B232" s="4">
        <f>(BTC_tbl[[#This Row],[Close]]/BTC_tbl!B231-1)</f>
        <v>-1.0033444816053505E-2</v>
      </c>
      <c r="C232" s="4">
        <f>Gold_tbl[[#This Row],[Close]]/Gold_tbl!B231-1</f>
        <v>8.0409121610758305E-4</v>
      </c>
      <c r="D232" s="4">
        <f>AAPL_tbl[[#This Row],[Close]]/AAPL_tbl!B231-1</f>
        <v>-2.1145807720679421E-3</v>
      </c>
      <c r="E232" s="18">
        <f t="shared" si="15"/>
        <v>-3.3227711899934008E-3</v>
      </c>
      <c r="F232" s="19">
        <f t="shared" si="16"/>
        <v>3322.7711899934006</v>
      </c>
      <c r="G232" t="b">
        <f t="shared" si="17"/>
        <v>0</v>
      </c>
      <c r="H232" t="b">
        <f t="shared" si="18"/>
        <v>0</v>
      </c>
      <c r="I232" t="b">
        <f t="shared" ca="1" si="19"/>
        <v>0</v>
      </c>
    </row>
    <row r="233" spans="1:9" x14ac:dyDescent="0.25">
      <c r="A233" s="1">
        <v>45875</v>
      </c>
      <c r="B233" s="4">
        <f>(BTC_tbl[[#This Row],[Close]]/BTC_tbl!B232-1)</f>
        <v>1.490461049284586E-2</v>
      </c>
      <c r="C233" s="4">
        <f>Gold_tbl[[#This Row],[Close]]/Gold_tbl!B232-1</f>
        <v>-2.1210952564597596E-3</v>
      </c>
      <c r="D233" s="4">
        <f>AAPL_tbl[[#This Row],[Close]]/AAPL_tbl!B232-1</f>
        <v>5.0906761285235635E-2</v>
      </c>
      <c r="E233" s="18">
        <f t="shared" si="15"/>
        <v>1.8894973430840543E-2</v>
      </c>
      <c r="F233" s="19">
        <f t="shared" si="16"/>
        <v>18894.973430840542</v>
      </c>
      <c r="G233" t="b">
        <f t="shared" si="17"/>
        <v>0</v>
      </c>
      <c r="H233" t="b">
        <f t="shared" si="18"/>
        <v>0</v>
      </c>
      <c r="I233" t="b">
        <f t="shared" ca="1" si="19"/>
        <v>0</v>
      </c>
    </row>
    <row r="234" spans="1:9" x14ac:dyDescent="0.25">
      <c r="A234" s="1">
        <v>45876</v>
      </c>
      <c r="B234" s="4">
        <f>(BTC_tbl[[#This Row],[Close]]/BTC_tbl!B233-1)</f>
        <v>1.9776776972782351E-2</v>
      </c>
      <c r="C234" s="4">
        <f>Gold_tbl[[#This Row],[Close]]/Gold_tbl!B233-1</f>
        <v>8.4380032206119449E-3</v>
      </c>
      <c r="D234" s="4">
        <f>AAPL_tbl[[#This Row],[Close]]/AAPL_tbl!B233-1</f>
        <v>3.1793669402110147E-2</v>
      </c>
      <c r="E234" s="18">
        <f t="shared" si="15"/>
        <v>1.8846335200712529E-2</v>
      </c>
      <c r="F234" s="19">
        <f t="shared" si="16"/>
        <v>18846.335200712529</v>
      </c>
      <c r="G234" t="b">
        <f t="shared" si="17"/>
        <v>0</v>
      </c>
      <c r="H234" t="b">
        <f t="shared" si="18"/>
        <v>0</v>
      </c>
      <c r="I234" t="b">
        <f t="shared" ca="1" si="19"/>
        <v>0</v>
      </c>
    </row>
    <row r="235" spans="1:9" x14ac:dyDescent="0.25">
      <c r="A235" s="1">
        <v>45877</v>
      </c>
      <c r="B235" s="4">
        <f>(BTC_tbl[[#This Row],[Close]]/BTC_tbl!B234-1)</f>
        <v>-9.9846390168970567E-3</v>
      </c>
      <c r="C235" s="4">
        <f>Gold_tbl[[#This Row],[Close]]/Gold_tbl!B234-1</f>
        <v>-2.2355646397542728E-4</v>
      </c>
      <c r="D235" s="4">
        <f>AAPL_tbl[[#This Row],[Close]]/AAPL_tbl!B234-1</f>
        <v>4.235786029177846E-2</v>
      </c>
      <c r="E235" s="18">
        <f t="shared" si="15"/>
        <v>9.6225437968742496E-3</v>
      </c>
      <c r="F235" s="19">
        <f t="shared" si="16"/>
        <v>9622.5437968742499</v>
      </c>
      <c r="G235" t="b">
        <f t="shared" si="17"/>
        <v>0</v>
      </c>
      <c r="H235" t="b">
        <f t="shared" si="18"/>
        <v>0</v>
      </c>
      <c r="I235" t="b">
        <f t="shared" ca="1" si="19"/>
        <v>0</v>
      </c>
    </row>
    <row r="236" spans="1:9" x14ac:dyDescent="0.25">
      <c r="A236" s="1">
        <v>45880</v>
      </c>
      <c r="B236" s="4">
        <f>(BTC_tbl[[#This Row],[Close]]/BTC_tbl!B235-1)</f>
        <v>2.2885958107059734E-2</v>
      </c>
      <c r="C236" s="4">
        <f>Gold_tbl[[#This Row],[Close]]/Gold_tbl!B235-1</f>
        <v>-1.4374700527072348E-2</v>
      </c>
      <c r="D236" s="4">
        <f>AAPL_tbl[[#This Row],[Close]]/AAPL_tbl!B235-1</f>
        <v>-9.4615216917374179E-3</v>
      </c>
      <c r="E236" s="18">
        <f t="shared" si="15"/>
        <v>-1.7225492862322448E-3</v>
      </c>
      <c r="F236" s="19">
        <f t="shared" si="16"/>
        <v>1722.5492862322449</v>
      </c>
      <c r="G236" t="b">
        <f t="shared" si="17"/>
        <v>0</v>
      </c>
      <c r="H236" t="b">
        <f t="shared" si="18"/>
        <v>0</v>
      </c>
      <c r="I236" t="b">
        <f t="shared" ca="1" si="19"/>
        <v>0</v>
      </c>
    </row>
    <row r="237" spans="1:9" x14ac:dyDescent="0.25">
      <c r="A237" s="1">
        <v>45881</v>
      </c>
      <c r="B237" s="4">
        <f>(BTC_tbl[[#This Row],[Close]]/BTC_tbl!B236-1)</f>
        <v>5.3090633295411749E-3</v>
      </c>
      <c r="C237" s="4">
        <f>Gold_tbl[[#This Row],[Close]]/Gold_tbl!B236-1</f>
        <v>-9.0747042618710694E-4</v>
      </c>
      <c r="D237" s="4">
        <f>AAPL_tbl[[#This Row],[Close]]/AAPL_tbl!B236-1</f>
        <v>1.0872435953869219E-2</v>
      </c>
      <c r="E237" s="18">
        <f t="shared" si="15"/>
        <v>4.4914616145482755E-3</v>
      </c>
      <c r="F237" s="19">
        <f t="shared" si="16"/>
        <v>4491.461614548276</v>
      </c>
      <c r="G237" t="b">
        <f t="shared" si="17"/>
        <v>0</v>
      </c>
      <c r="H237" t="b">
        <f t="shared" si="18"/>
        <v>0</v>
      </c>
      <c r="I237" t="b">
        <f t="shared" ca="1" si="19"/>
        <v>0</v>
      </c>
    </row>
    <row r="238" spans="1:9" x14ac:dyDescent="0.25">
      <c r="A238" s="1">
        <v>45882</v>
      </c>
      <c r="B238" s="4">
        <f>(BTC_tbl[[#This Row],[Close]]/BTC_tbl!B237-1)</f>
        <v>2.6782346284420777E-2</v>
      </c>
      <c r="C238" s="4">
        <f>Gold_tbl[[#This Row],[Close]]/Gold_tbl!B237-1</f>
        <v>3.049274986213435E-3</v>
      </c>
      <c r="D238" s="4">
        <f>AAPL_tbl[[#This Row],[Close]]/AAPL_tbl!B237-1</f>
        <v>1.6024384933594593E-2</v>
      </c>
      <c r="E238" s="18">
        <f t="shared" si="15"/>
        <v>1.4061729359889984E-2</v>
      </c>
      <c r="F238" s="19">
        <f t="shared" si="16"/>
        <v>14061.729359889985</v>
      </c>
      <c r="G238" t="b">
        <f t="shared" si="17"/>
        <v>0</v>
      </c>
      <c r="H238" t="b">
        <f t="shared" si="18"/>
        <v>0</v>
      </c>
      <c r="I238" t="b">
        <f t="shared" ca="1" si="19"/>
        <v>0</v>
      </c>
    </row>
    <row r="239" spans="1:9" x14ac:dyDescent="0.25">
      <c r="A239" s="1">
        <v>45883</v>
      </c>
      <c r="B239" s="4">
        <f>(BTC_tbl[[#This Row],[Close]]/BTC_tbl!B238-1)</f>
        <v>-3.9860396767082973E-2</v>
      </c>
      <c r="C239" s="4">
        <f>Gold_tbl[[#This Row],[Close]]/Gold_tbl!B238-1</f>
        <v>-6.3387341935901009E-3</v>
      </c>
      <c r="D239" s="4">
        <f>AAPL_tbl[[#This Row],[Close]]/AAPL_tbl!B238-1</f>
        <v>-2.3571765310933523E-3</v>
      </c>
      <c r="E239" s="18">
        <f t="shared" si="15"/>
        <v>-1.5200765666888938E-2</v>
      </c>
      <c r="F239" s="19">
        <f t="shared" si="16"/>
        <v>15200.765666888938</v>
      </c>
      <c r="G239" t="b">
        <f t="shared" si="17"/>
        <v>0</v>
      </c>
      <c r="H239" t="b">
        <f t="shared" si="18"/>
        <v>0</v>
      </c>
      <c r="I239" t="b">
        <f t="shared" ca="1" si="19"/>
        <v>0</v>
      </c>
    </row>
    <row r="240" spans="1:9" x14ac:dyDescent="0.25">
      <c r="A240" s="1">
        <v>45884</v>
      </c>
      <c r="B240" s="4">
        <f>(BTC_tbl[[#This Row],[Close]]/BTC_tbl!B239-1)</f>
        <v>-8.6091448249474567E-3</v>
      </c>
      <c r="C240" s="4">
        <f>Gold_tbl[[#This Row],[Close]]/Gold_tbl!B239-1</f>
        <v>5.858421480879894E-4</v>
      </c>
      <c r="D240" s="4">
        <f>AAPL_tbl[[#This Row],[Close]]/AAPL_tbl!B239-1</f>
        <v>-5.112123034624938E-3</v>
      </c>
      <c r="E240" s="18">
        <f t="shared" si="15"/>
        <v>-3.8820434986365226E-3</v>
      </c>
      <c r="F240" s="19">
        <f t="shared" si="16"/>
        <v>3882.0434986365226</v>
      </c>
      <c r="G240" t="b">
        <f t="shared" si="17"/>
        <v>0</v>
      </c>
      <c r="H240" t="b">
        <f t="shared" si="18"/>
        <v>0</v>
      </c>
      <c r="I240" t="b">
        <f t="shared" ca="1" si="19"/>
        <v>0</v>
      </c>
    </row>
    <row r="241" spans="1:9" x14ac:dyDescent="0.25">
      <c r="A241" s="1">
        <v>45887</v>
      </c>
      <c r="B241" s="4">
        <f>(BTC_tbl[[#This Row],[Close]]/BTC_tbl!B240-1)</f>
        <v>-5.9822462369741869E-3</v>
      </c>
      <c r="C241" s="4">
        <f>Gold_tbl[[#This Row],[Close]]/Gold_tbl!B240-1</f>
        <v>-1.5613310347071252E-3</v>
      </c>
      <c r="D241" s="4">
        <f>AAPL_tbl[[#This Row],[Close]]/AAPL_tbl!B240-1</f>
        <v>-3.0225830130835574E-3</v>
      </c>
      <c r="E241" s="18">
        <f t="shared" si="15"/>
        <v>-3.3259811889001733E-3</v>
      </c>
      <c r="F241" s="19">
        <f t="shared" si="16"/>
        <v>3325.9811889001735</v>
      </c>
      <c r="G241" t="b">
        <f t="shared" si="17"/>
        <v>0</v>
      </c>
      <c r="H241" t="b">
        <f t="shared" si="18"/>
        <v>0</v>
      </c>
      <c r="I241" t="b">
        <f t="shared" ca="1" si="19"/>
        <v>0</v>
      </c>
    </row>
    <row r="242" spans="1:9" x14ac:dyDescent="0.25">
      <c r="A242" s="1">
        <v>45888</v>
      </c>
      <c r="B242" s="4">
        <f>(BTC_tbl[[#This Row],[Close]]/BTC_tbl!B241-1)</f>
        <v>-2.795573675014551E-2</v>
      </c>
      <c r="C242" s="4">
        <f>Gold_tbl[[#This Row],[Close]]/Gold_tbl!B241-1</f>
        <v>-5.473204104903151E-3</v>
      </c>
      <c r="D242" s="4">
        <f>AAPL_tbl[[#This Row],[Close]]/AAPL_tbl!B241-1</f>
        <v>-1.4292520247736196E-3</v>
      </c>
      <c r="E242" s="18">
        <f t="shared" si="15"/>
        <v>-1.1004778274437001E-2</v>
      </c>
      <c r="F242" s="19">
        <f t="shared" si="16"/>
        <v>11004.778274437002</v>
      </c>
      <c r="G242" t="b">
        <f t="shared" si="17"/>
        <v>0</v>
      </c>
      <c r="H242" t="b">
        <f t="shared" si="18"/>
        <v>0</v>
      </c>
      <c r="I242" t="b">
        <f t="shared" ca="1" si="19"/>
        <v>0</v>
      </c>
    </row>
    <row r="243" spans="1:9" x14ac:dyDescent="0.25">
      <c r="A243" s="1">
        <v>45889</v>
      </c>
      <c r="B243" s="4">
        <f>(BTC_tbl[[#This Row],[Close]]/BTC_tbl!B242-1)</f>
        <v>1.098462152985813E-2</v>
      </c>
      <c r="C243" s="4">
        <f>Gold_tbl[[#This Row],[Close]]/Gold_tbl!B242-1</f>
        <v>1.0122186916500242E-2</v>
      </c>
      <c r="D243" s="4">
        <f>AAPL_tbl[[#This Row],[Close]]/AAPL_tbl!B242-1</f>
        <v>-1.9734559333795976E-2</v>
      </c>
      <c r="E243" s="18">
        <f t="shared" si="15"/>
        <v>1.4238934254187435E-3</v>
      </c>
      <c r="F243" s="19">
        <f t="shared" si="16"/>
        <v>1423.8934254187434</v>
      </c>
      <c r="G243" t="b">
        <f t="shared" si="17"/>
        <v>0</v>
      </c>
      <c r="H243" t="b">
        <f t="shared" si="18"/>
        <v>0</v>
      </c>
      <c r="I243" t="b">
        <f t="shared" ca="1" si="19"/>
        <v>0</v>
      </c>
    </row>
    <row r="244" spans="1:9" x14ac:dyDescent="0.25">
      <c r="A244" s="1">
        <v>45890</v>
      </c>
      <c r="B244" s="4">
        <f>(BTC_tbl[[#This Row],[Close]]/BTC_tbl!B243-1)</f>
        <v>-1.8964836033188437E-2</v>
      </c>
      <c r="C244" s="4">
        <f>Gold_tbl[[#This Row],[Close]]/Gold_tbl!B243-1</f>
        <v>-3.4699701647424863E-3</v>
      </c>
      <c r="D244" s="4">
        <f>AAPL_tbl[[#This Row],[Close]]/AAPL_tbl!B243-1</f>
        <v>-4.9112871111897105E-3</v>
      </c>
      <c r="E244" s="18">
        <f t="shared" si="15"/>
        <v>-8.5508250092104377E-3</v>
      </c>
      <c r="F244" s="19">
        <f t="shared" si="16"/>
        <v>8550.8250092104372</v>
      </c>
      <c r="G244" t="b">
        <f t="shared" si="17"/>
        <v>0</v>
      </c>
      <c r="H244" t="b">
        <f t="shared" si="18"/>
        <v>0</v>
      </c>
      <c r="I244" t="b">
        <f t="shared" ca="1" si="19"/>
        <v>0</v>
      </c>
    </row>
    <row r="245" spans="1:9" x14ac:dyDescent="0.25">
      <c r="A245" s="1">
        <v>45891</v>
      </c>
      <c r="B245" s="4">
        <f>(BTC_tbl[[#This Row],[Close]]/BTC_tbl!B244-1)</f>
        <v>4.1280708819976031E-2</v>
      </c>
      <c r="C245" s="4">
        <f>Gold_tbl[[#This Row],[Close]]/Gold_tbl!B244-1</f>
        <v>1.0706498747111715E-2</v>
      </c>
      <c r="D245" s="4">
        <f>AAPL_tbl[[#This Row],[Close]]/AAPL_tbl!B244-1</f>
        <v>1.2716763005780285E-2</v>
      </c>
      <c r="E245" s="18">
        <f t="shared" si="15"/>
        <v>2.0481841046571577E-2</v>
      </c>
      <c r="F245" s="19">
        <f t="shared" si="16"/>
        <v>20481.841046571579</v>
      </c>
      <c r="G245" t="b">
        <f t="shared" si="17"/>
        <v>0</v>
      </c>
      <c r="H245" t="b">
        <f t="shared" si="18"/>
        <v>0</v>
      </c>
      <c r="I245" t="b">
        <f t="shared" ca="1" si="19"/>
        <v>0</v>
      </c>
    </row>
    <row r="246" spans="1:9" x14ac:dyDescent="0.25">
      <c r="A246" s="1">
        <v>45894</v>
      </c>
      <c r="B246" s="4">
        <f>(BTC_tbl[[#This Row],[Close]]/BTC_tbl!B245-1)</f>
        <v>-5.1053954747631081E-2</v>
      </c>
      <c r="C246" s="4">
        <f>Gold_tbl[[#This Row],[Close]]/Gold_tbl!B245-1</f>
        <v>-2.4148367570352436E-3</v>
      </c>
      <c r="D246" s="4">
        <f>AAPL_tbl[[#This Row],[Close]]/AAPL_tbl!B245-1</f>
        <v>-2.6343519494204104E-3</v>
      </c>
      <c r="E246" s="18">
        <f t="shared" si="15"/>
        <v>-1.7072426711929545E-2</v>
      </c>
      <c r="F246" s="19">
        <f t="shared" si="16"/>
        <v>17072.426711929544</v>
      </c>
      <c r="G246" t="b">
        <f t="shared" si="17"/>
        <v>0</v>
      </c>
      <c r="H246" t="b">
        <f t="shared" si="18"/>
        <v>0</v>
      </c>
      <c r="I246" t="b">
        <f t="shared" ca="1" si="19"/>
        <v>0</v>
      </c>
    </row>
    <row r="247" spans="1:9" x14ac:dyDescent="0.25">
      <c r="A247" s="1">
        <v>45895</v>
      </c>
      <c r="B247" s="4">
        <f>(BTC_tbl[[#This Row],[Close]]/BTC_tbl!B246-1)</f>
        <v>3.0568575504381634E-3</v>
      </c>
      <c r="C247" s="4">
        <f>Gold_tbl[[#This Row],[Close]]/Gold_tbl!B246-1</f>
        <v>7.2620469289610412E-3</v>
      </c>
      <c r="D247" s="4">
        <f>AAPL_tbl[[#This Row],[Close]]/AAPL_tbl!B246-1</f>
        <v>9.4646944884662076E-3</v>
      </c>
      <c r="E247" s="18">
        <f t="shared" si="15"/>
        <v>6.6612843832557275E-3</v>
      </c>
      <c r="F247" s="19">
        <f t="shared" si="16"/>
        <v>6661.2843832557273</v>
      </c>
      <c r="G247" t="b">
        <f t="shared" si="17"/>
        <v>0</v>
      </c>
      <c r="H247" t="b">
        <f t="shared" si="18"/>
        <v>0</v>
      </c>
      <c r="I247" t="b">
        <f t="shared" ca="1" si="19"/>
        <v>0</v>
      </c>
    </row>
    <row r="248" spans="1:9" x14ac:dyDescent="0.25">
      <c r="A248" s="1">
        <v>45896</v>
      </c>
      <c r="B248" s="4">
        <f>(BTC_tbl[[#This Row],[Close]]/BTC_tbl!B247-1)</f>
        <v>9.1426249492077005E-3</v>
      </c>
      <c r="C248" s="4">
        <f>Gold_tbl[[#This Row],[Close]]/Gold_tbl!B247-1</f>
        <v>2.018713150474305E-3</v>
      </c>
      <c r="D248" s="4">
        <f>AAPL_tbl[[#This Row],[Close]]/AAPL_tbl!B247-1</f>
        <v>5.1458723998081268E-3</v>
      </c>
      <c r="E248" s="18">
        <f t="shared" si="15"/>
        <v>5.09403446489447E-3</v>
      </c>
      <c r="F248" s="19">
        <f t="shared" si="16"/>
        <v>5094.0344648944701</v>
      </c>
      <c r="G248" t="b">
        <f t="shared" si="17"/>
        <v>0</v>
      </c>
      <c r="H248" t="b">
        <f t="shared" si="18"/>
        <v>0</v>
      </c>
      <c r="I248" t="b">
        <f t="shared" ca="1" si="19"/>
        <v>0</v>
      </c>
    </row>
    <row r="249" spans="1:9" x14ac:dyDescent="0.25">
      <c r="A249" s="1">
        <v>45897</v>
      </c>
      <c r="B249" s="4">
        <f>(BTC_tbl[[#This Row],[Close]]/BTC_tbl!B248-1)</f>
        <v>-1.8119589289310456E-3</v>
      </c>
      <c r="C249" s="4">
        <f>Gold_tbl[[#This Row],[Close]]/Gold_tbl!B248-1</f>
        <v>7.4190144223080789E-3</v>
      </c>
      <c r="D249" s="4">
        <f>AAPL_tbl[[#This Row],[Close]]/AAPL_tbl!B248-1</f>
        <v>8.9808668488871035E-3</v>
      </c>
      <c r="E249" s="18">
        <f t="shared" si="15"/>
        <v>5.1182781449100496E-3</v>
      </c>
      <c r="F249" s="19">
        <f t="shared" si="16"/>
        <v>5118.2781449100494</v>
      </c>
      <c r="G249" t="b">
        <f t="shared" si="17"/>
        <v>0</v>
      </c>
      <c r="H249" t="b">
        <f t="shared" si="18"/>
        <v>0</v>
      </c>
      <c r="I249" t="b">
        <f t="shared" ca="1" si="19"/>
        <v>0</v>
      </c>
    </row>
    <row r="250" spans="1:9" x14ac:dyDescent="0.25">
      <c r="A250" s="1">
        <v>45898</v>
      </c>
      <c r="B250" s="4">
        <f>(BTC_tbl[[#This Row],[Close]]/BTC_tbl!B249-1)</f>
        <v>-3.3279548204921294E-2</v>
      </c>
      <c r="C250" s="4">
        <f>Gold_tbl[[#This Row],[Close]]/Gold_tbl!B249-1</f>
        <v>9.6498746151161274E-3</v>
      </c>
      <c r="D250" s="4">
        <f>AAPL_tbl[[#This Row],[Close]]/AAPL_tbl!B249-1</f>
        <v>-1.8059855521156409E-3</v>
      </c>
      <c r="E250" s="18">
        <f t="shared" si="15"/>
        <v>-6.6657102810646299E-3</v>
      </c>
      <c r="F250" s="19">
        <f t="shared" si="16"/>
        <v>6665.7102810646302</v>
      </c>
      <c r="G250" t="b">
        <f t="shared" si="17"/>
        <v>0</v>
      </c>
      <c r="H250" t="b">
        <f t="shared" si="18"/>
        <v>0</v>
      </c>
      <c r="I250" t="b">
        <f t="shared" ca="1" si="19"/>
        <v>0</v>
      </c>
    </row>
    <row r="251" spans="1:9" x14ac:dyDescent="0.25">
      <c r="B251" s="4" t="e">
        <f>(BTC_tbl[[#This Row],[Close]]/BTC_tbl!#REF!-1)</f>
        <v>#VALUE!</v>
      </c>
      <c r="C251" s="4" t="e">
        <f>Gold_tbl[[#This Row],[Close]]/Gold_tbl!#REF!-1</f>
        <v>#VALUE!</v>
      </c>
      <c r="D251" s="4" t="e">
        <f>AAPL_tbl[[#This Row],[Close]]/AAPL_tbl!#REF!-1</f>
        <v>#VALUE!</v>
      </c>
      <c r="E251" s="18" t="e">
        <f t="shared" si="15"/>
        <v>#VALUE!</v>
      </c>
      <c r="F251" s="19" t="e">
        <f t="shared" si="16"/>
        <v>#VALUE!</v>
      </c>
      <c r="G251" t="e">
        <f t="shared" si="17"/>
        <v>#VALUE!</v>
      </c>
      <c r="H251" t="e">
        <f t="shared" si="18"/>
        <v>#VALUE!</v>
      </c>
      <c r="I251" t="e">
        <f t="shared" ca="1" si="19"/>
        <v>#VALUE!</v>
      </c>
    </row>
  </sheetData>
  <conditionalFormatting sqref="G1:G1048576">
    <cfRule type="cellIs" dxfId="4" priority="3" operator="equal">
      <formula>TRUE</formula>
    </cfRule>
  </conditionalFormatting>
  <conditionalFormatting sqref="H1:H1048576">
    <cfRule type="cellIs" dxfId="3" priority="2" operator="equal">
      <formula>TRUE</formula>
    </cfRule>
  </conditionalFormatting>
  <conditionalFormatting sqref="I1:I1048576">
    <cfRule type="cellIs" dxfId="0" priority="1" operator="equal">
      <formula>TRUE</formula>
    </cfRule>
  </conditionalFormatting>
  <hyperlinks>
    <hyperlink ref="G1" r:id="rId1" display="His@99CI" xr:uid="{C13966F7-E9E5-4BB9-B151-FD73C2D34A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01F80-1BEF-4B3E-863A-419E9C019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AAPL_US</vt:lpstr>
      <vt:lpstr>XAUUSD</vt:lpstr>
      <vt:lpstr>BTCUSD</vt:lpstr>
      <vt:lpstr>BTC_tbl</vt:lpstr>
      <vt:lpstr>Gold_tbl</vt:lpstr>
      <vt:lpstr>Sheet1</vt:lpstr>
      <vt:lpstr>AAPL_tbl</vt:lpstr>
      <vt:lpstr>Historical</vt:lpstr>
      <vt:lpstr>Parametric</vt:lpstr>
      <vt:lpstr>Monte_Carlo</vt:lpstr>
      <vt:lpstr>Kupeic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VAIBHAV YADAV</cp:lastModifiedBy>
  <dcterms:created xsi:type="dcterms:W3CDTF">2015-06-05T18:17:20Z</dcterms:created>
  <dcterms:modified xsi:type="dcterms:W3CDTF">2025-09-02T09:41:59Z</dcterms:modified>
</cp:coreProperties>
</file>