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aibhav Yadav\Data Analyst\Project\Value at Risk w Excel\"/>
    </mc:Choice>
  </mc:AlternateContent>
  <xr:revisionPtr revIDLastSave="0" documentId="13_ncr:1_{2D24567E-99D2-4B02-92B9-C7D0C9FF362E}" xr6:coauthVersionLast="47" xr6:coauthVersionMax="47" xr10:uidLastSave="{00000000-0000-0000-0000-000000000000}"/>
  <bookViews>
    <workbookView xWindow="-120" yWindow="-120" windowWidth="20730" windowHeight="11310" tabRatio="787" activeTab="10" xr2:uid="{00000000-000D-0000-FFFF-FFFF00000000}"/>
  </bookViews>
  <sheets>
    <sheet name="AAPL_US" sheetId="10" r:id="rId1"/>
    <sheet name="XAUUSD" sheetId="11" r:id="rId2"/>
    <sheet name="BTCUSD" sheetId="12" r:id="rId3"/>
    <sheet name="BTC_tbl" sheetId="4" state="hidden" r:id="rId4"/>
    <sheet name="Gold_tbl" sheetId="3" state="hidden" r:id="rId5"/>
    <sheet name="Sheet1" sheetId="13" state="hidden" r:id="rId6"/>
    <sheet name="AAPL_tbl" sheetId="2" state="hidden" r:id="rId7"/>
    <sheet name="Historical" sheetId="6" r:id="rId8"/>
    <sheet name="Parametric" sheetId="7" r:id="rId9"/>
    <sheet name="Monte_Carlo" sheetId="9" r:id="rId10"/>
    <sheet name="Kupeic Test" sheetId="8" r:id="rId11"/>
  </sheets>
  <definedNames>
    <definedName name="ExternalData_1" localSheetId="6" hidden="1">AAPL_tbl!$A$1:$B$251</definedName>
    <definedName name="ExternalData_2" localSheetId="4" hidden="1">Gold_tbl!$A$1:$B$251</definedName>
    <definedName name="ExternalData_3" localSheetId="3" hidden="1">BTC_tbl!$A$1:$B$251</definedName>
    <definedName name="ExternalData_4" localSheetId="0" hidden="1">AAPL_US!$A$1:$B$251</definedName>
    <definedName name="ExternalData_5" localSheetId="1" hidden="1">XAUUSD!$A$1:$B$259</definedName>
    <definedName name="ExternalData_6" localSheetId="2" hidden="1">BTCUSD!$A$1:$B$259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8" i="9" l="1"/>
  <c r="W18" i="9"/>
  <c r="X18" i="9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3" i="8"/>
  <c r="B4" i="8"/>
  <c r="B5" i="8"/>
  <c r="B6" i="8"/>
  <c r="E6" i="8" s="1"/>
  <c r="F6" i="8" s="1"/>
  <c r="B7" i="8"/>
  <c r="B8" i="8"/>
  <c r="B9" i="8"/>
  <c r="B10" i="8"/>
  <c r="E10" i="8" s="1"/>
  <c r="F10" i="8" s="1"/>
  <c r="B11" i="8"/>
  <c r="B12" i="8"/>
  <c r="B13" i="8"/>
  <c r="B14" i="8"/>
  <c r="E14" i="8" s="1"/>
  <c r="F14" i="8" s="1"/>
  <c r="B15" i="8"/>
  <c r="B16" i="8"/>
  <c r="B17" i="8"/>
  <c r="B18" i="8"/>
  <c r="E18" i="8" s="1"/>
  <c r="F18" i="8" s="1"/>
  <c r="B19" i="8"/>
  <c r="B20" i="8"/>
  <c r="B21" i="8"/>
  <c r="B22" i="8"/>
  <c r="B23" i="8"/>
  <c r="B24" i="8"/>
  <c r="B25" i="8"/>
  <c r="B26" i="8"/>
  <c r="E26" i="8" s="1"/>
  <c r="F26" i="8" s="1"/>
  <c r="B27" i="8"/>
  <c r="B28" i="8"/>
  <c r="B29" i="8"/>
  <c r="B30" i="8"/>
  <c r="E30" i="8" s="1"/>
  <c r="F30" i="8" s="1"/>
  <c r="B31" i="8"/>
  <c r="B32" i="8"/>
  <c r="B33" i="8"/>
  <c r="B34" i="8"/>
  <c r="B35" i="8"/>
  <c r="B36" i="8"/>
  <c r="B37" i="8"/>
  <c r="B38" i="8"/>
  <c r="E38" i="8" s="1"/>
  <c r="F38" i="8" s="1"/>
  <c r="B39" i="8"/>
  <c r="B40" i="8"/>
  <c r="B41" i="8"/>
  <c r="B42" i="8"/>
  <c r="E42" i="8" s="1"/>
  <c r="F42" i="8" s="1"/>
  <c r="B43" i="8"/>
  <c r="B44" i="8"/>
  <c r="B45" i="8"/>
  <c r="B46" i="8"/>
  <c r="E46" i="8" s="1"/>
  <c r="F46" i="8" s="1"/>
  <c r="B47" i="8"/>
  <c r="B48" i="8"/>
  <c r="B49" i="8"/>
  <c r="B50" i="8"/>
  <c r="B51" i="8"/>
  <c r="B52" i="8"/>
  <c r="B53" i="8"/>
  <c r="B54" i="8"/>
  <c r="B55" i="8"/>
  <c r="B56" i="8"/>
  <c r="B57" i="8"/>
  <c r="B58" i="8"/>
  <c r="E58" i="8" s="1"/>
  <c r="F58" i="8" s="1"/>
  <c r="B59" i="8"/>
  <c r="B60" i="8"/>
  <c r="B61" i="8"/>
  <c r="B62" i="8"/>
  <c r="E62" i="8" s="1"/>
  <c r="F62" i="8" s="1"/>
  <c r="B63" i="8"/>
  <c r="B64" i="8"/>
  <c r="B65" i="8"/>
  <c r="B66" i="8"/>
  <c r="E66" i="8" s="1"/>
  <c r="F66" i="8" s="1"/>
  <c r="B67" i="8"/>
  <c r="B68" i="8"/>
  <c r="B69" i="8"/>
  <c r="B70" i="8"/>
  <c r="E70" i="8" s="1"/>
  <c r="F70" i="8" s="1"/>
  <c r="B71" i="8"/>
  <c r="B72" i="8"/>
  <c r="B73" i="8"/>
  <c r="B74" i="8"/>
  <c r="B75" i="8"/>
  <c r="B76" i="8"/>
  <c r="B77" i="8"/>
  <c r="B78" i="8"/>
  <c r="E78" i="8" s="1"/>
  <c r="F78" i="8" s="1"/>
  <c r="B79" i="8"/>
  <c r="B80" i="8"/>
  <c r="B81" i="8"/>
  <c r="B82" i="8"/>
  <c r="E82" i="8" s="1"/>
  <c r="F82" i="8" s="1"/>
  <c r="B83" i="8"/>
  <c r="B84" i="8"/>
  <c r="B85" i="8"/>
  <c r="B86" i="8"/>
  <c r="B87" i="8"/>
  <c r="B88" i="8"/>
  <c r="B89" i="8"/>
  <c r="B90" i="8"/>
  <c r="E90" i="8" s="1"/>
  <c r="F90" i="8" s="1"/>
  <c r="B91" i="8"/>
  <c r="B92" i="8"/>
  <c r="B93" i="8"/>
  <c r="B94" i="8"/>
  <c r="E94" i="8" s="1"/>
  <c r="F94" i="8" s="1"/>
  <c r="B95" i="8"/>
  <c r="B96" i="8"/>
  <c r="B97" i="8"/>
  <c r="B98" i="8"/>
  <c r="E98" i="8" s="1"/>
  <c r="F98" i="8" s="1"/>
  <c r="B99" i="8"/>
  <c r="B100" i="8"/>
  <c r="B101" i="8"/>
  <c r="B102" i="8"/>
  <c r="E102" i="8" s="1"/>
  <c r="F102" i="8" s="1"/>
  <c r="B103" i="8"/>
  <c r="B104" i="8"/>
  <c r="B105" i="8"/>
  <c r="B106" i="8"/>
  <c r="B107" i="8"/>
  <c r="B108" i="8"/>
  <c r="B109" i="8"/>
  <c r="B110" i="8"/>
  <c r="E110" i="8" s="1"/>
  <c r="F110" i="8" s="1"/>
  <c r="B111" i="8"/>
  <c r="B112" i="8"/>
  <c r="B113" i="8"/>
  <c r="B114" i="8"/>
  <c r="E114" i="8" s="1"/>
  <c r="F114" i="8" s="1"/>
  <c r="B115" i="8"/>
  <c r="B116" i="8"/>
  <c r="B117" i="8"/>
  <c r="B118" i="8"/>
  <c r="B119" i="8"/>
  <c r="B120" i="8"/>
  <c r="B121" i="8"/>
  <c r="B122" i="8"/>
  <c r="E122" i="8" s="1"/>
  <c r="F122" i="8" s="1"/>
  <c r="B123" i="8"/>
  <c r="B124" i="8"/>
  <c r="B125" i="8"/>
  <c r="B126" i="8"/>
  <c r="E126" i="8" s="1"/>
  <c r="F126" i="8" s="1"/>
  <c r="B127" i="8"/>
  <c r="B128" i="8"/>
  <c r="B129" i="8"/>
  <c r="B130" i="8"/>
  <c r="E130" i="8" s="1"/>
  <c r="F130" i="8" s="1"/>
  <c r="B131" i="8"/>
  <c r="B132" i="8"/>
  <c r="B133" i="8"/>
  <c r="B134" i="8"/>
  <c r="E134" i="8" s="1"/>
  <c r="F134" i="8" s="1"/>
  <c r="B135" i="8"/>
  <c r="B136" i="8"/>
  <c r="B137" i="8"/>
  <c r="B138" i="8"/>
  <c r="B139" i="8"/>
  <c r="B140" i="8"/>
  <c r="B141" i="8"/>
  <c r="B142" i="8"/>
  <c r="E142" i="8" s="1"/>
  <c r="F142" i="8" s="1"/>
  <c r="B143" i="8"/>
  <c r="B144" i="8"/>
  <c r="B145" i="8"/>
  <c r="B146" i="8"/>
  <c r="E146" i="8" s="1"/>
  <c r="F146" i="8" s="1"/>
  <c r="B147" i="8"/>
  <c r="B148" i="8"/>
  <c r="B149" i="8"/>
  <c r="B150" i="8"/>
  <c r="B151" i="8"/>
  <c r="B152" i="8"/>
  <c r="B153" i="8"/>
  <c r="B154" i="8"/>
  <c r="E154" i="8" s="1"/>
  <c r="F154" i="8" s="1"/>
  <c r="B155" i="8"/>
  <c r="B156" i="8"/>
  <c r="B157" i="8"/>
  <c r="B158" i="8"/>
  <c r="E158" i="8" s="1"/>
  <c r="F158" i="8" s="1"/>
  <c r="B159" i="8"/>
  <c r="B160" i="8"/>
  <c r="B161" i="8"/>
  <c r="B162" i="8"/>
  <c r="E162" i="8" s="1"/>
  <c r="F162" i="8" s="1"/>
  <c r="B163" i="8"/>
  <c r="B164" i="8"/>
  <c r="B165" i="8"/>
  <c r="B166" i="8"/>
  <c r="E166" i="8" s="1"/>
  <c r="F166" i="8" s="1"/>
  <c r="B167" i="8"/>
  <c r="B168" i="8"/>
  <c r="B169" i="8"/>
  <c r="B170" i="8"/>
  <c r="B171" i="8"/>
  <c r="B172" i="8"/>
  <c r="B173" i="8"/>
  <c r="B174" i="8"/>
  <c r="E174" i="8" s="1"/>
  <c r="F174" i="8" s="1"/>
  <c r="B175" i="8"/>
  <c r="B176" i="8"/>
  <c r="B177" i="8"/>
  <c r="B178" i="8"/>
  <c r="E178" i="8" s="1"/>
  <c r="F178" i="8" s="1"/>
  <c r="B179" i="8"/>
  <c r="B180" i="8"/>
  <c r="B181" i="8"/>
  <c r="B182" i="8"/>
  <c r="B183" i="8"/>
  <c r="B184" i="8"/>
  <c r="B185" i="8"/>
  <c r="B186" i="8"/>
  <c r="E186" i="8" s="1"/>
  <c r="F186" i="8" s="1"/>
  <c r="B187" i="8"/>
  <c r="B188" i="8"/>
  <c r="B189" i="8"/>
  <c r="B190" i="8"/>
  <c r="E190" i="8" s="1"/>
  <c r="F190" i="8" s="1"/>
  <c r="B191" i="8"/>
  <c r="B192" i="8"/>
  <c r="B193" i="8"/>
  <c r="B194" i="8"/>
  <c r="E194" i="8" s="1"/>
  <c r="F194" i="8" s="1"/>
  <c r="B195" i="8"/>
  <c r="B196" i="8"/>
  <c r="B197" i="8"/>
  <c r="B198" i="8"/>
  <c r="E198" i="8" s="1"/>
  <c r="F198" i="8" s="1"/>
  <c r="B199" i="8"/>
  <c r="B200" i="8"/>
  <c r="B201" i="8"/>
  <c r="B202" i="8"/>
  <c r="B203" i="8"/>
  <c r="B204" i="8"/>
  <c r="B205" i="8"/>
  <c r="B206" i="8"/>
  <c r="E206" i="8" s="1"/>
  <c r="F206" i="8" s="1"/>
  <c r="B207" i="8"/>
  <c r="B208" i="8"/>
  <c r="B209" i="8"/>
  <c r="B210" i="8"/>
  <c r="E210" i="8" s="1"/>
  <c r="F210" i="8" s="1"/>
  <c r="B211" i="8"/>
  <c r="B212" i="8"/>
  <c r="B213" i="8"/>
  <c r="B214" i="8"/>
  <c r="B215" i="8"/>
  <c r="B216" i="8"/>
  <c r="B217" i="8"/>
  <c r="B218" i="8"/>
  <c r="E218" i="8" s="1"/>
  <c r="F218" i="8" s="1"/>
  <c r="B219" i="8"/>
  <c r="B220" i="8"/>
  <c r="B221" i="8"/>
  <c r="B222" i="8"/>
  <c r="E222" i="8" s="1"/>
  <c r="F222" i="8" s="1"/>
  <c r="B223" i="8"/>
  <c r="B224" i="8"/>
  <c r="B225" i="8"/>
  <c r="B226" i="8"/>
  <c r="E226" i="8" s="1"/>
  <c r="F226" i="8" s="1"/>
  <c r="B227" i="8"/>
  <c r="B228" i="8"/>
  <c r="B229" i="8"/>
  <c r="B230" i="8"/>
  <c r="E230" i="8" s="1"/>
  <c r="F230" i="8" s="1"/>
  <c r="B231" i="8"/>
  <c r="B232" i="8"/>
  <c r="B233" i="8"/>
  <c r="B234" i="8"/>
  <c r="B235" i="8"/>
  <c r="B236" i="8"/>
  <c r="B237" i="8"/>
  <c r="B238" i="8"/>
  <c r="E238" i="8" s="1"/>
  <c r="F238" i="8" s="1"/>
  <c r="B239" i="8"/>
  <c r="B240" i="8"/>
  <c r="B241" i="8"/>
  <c r="B242" i="8"/>
  <c r="E242" i="8" s="1"/>
  <c r="F242" i="8" s="1"/>
  <c r="B243" i="8"/>
  <c r="B244" i="8"/>
  <c r="B245" i="8"/>
  <c r="B246" i="8"/>
  <c r="B247" i="8"/>
  <c r="B248" i="8"/>
  <c r="B249" i="8"/>
  <c r="B250" i="8"/>
  <c r="E250" i="8" s="1"/>
  <c r="F250" i="8" s="1"/>
  <c r="B251" i="8"/>
  <c r="B3" i="8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3" i="9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3" i="7"/>
  <c r="C4" i="7"/>
  <c r="C5" i="7"/>
  <c r="E5" i="7" s="1"/>
  <c r="C6" i="7"/>
  <c r="C7" i="7"/>
  <c r="C8" i="7"/>
  <c r="C9" i="7"/>
  <c r="C10" i="7"/>
  <c r="C11" i="7"/>
  <c r="C12" i="7"/>
  <c r="C13" i="7"/>
  <c r="E13" i="7" s="1"/>
  <c r="C14" i="7"/>
  <c r="C15" i="7"/>
  <c r="C16" i="7"/>
  <c r="C17" i="7"/>
  <c r="E17" i="7" s="1"/>
  <c r="C18" i="7"/>
  <c r="C19" i="7"/>
  <c r="C20" i="7"/>
  <c r="C21" i="7"/>
  <c r="C22" i="7"/>
  <c r="C23" i="7"/>
  <c r="C24" i="7"/>
  <c r="C25" i="7"/>
  <c r="E25" i="7" s="1"/>
  <c r="C26" i="7"/>
  <c r="C27" i="7"/>
  <c r="C28" i="7"/>
  <c r="C29" i="7"/>
  <c r="C30" i="7"/>
  <c r="C31" i="7"/>
  <c r="C32" i="7"/>
  <c r="C33" i="7"/>
  <c r="E33" i="7" s="1"/>
  <c r="C34" i="7"/>
  <c r="C35" i="7"/>
  <c r="C36" i="7"/>
  <c r="C37" i="7"/>
  <c r="C38" i="7"/>
  <c r="C39" i="7"/>
  <c r="C40" i="7"/>
  <c r="C41" i="7"/>
  <c r="E41" i="7" s="1"/>
  <c r="C42" i="7"/>
  <c r="C43" i="7"/>
  <c r="C44" i="7"/>
  <c r="C45" i="7"/>
  <c r="C46" i="7"/>
  <c r="C47" i="7"/>
  <c r="C48" i="7"/>
  <c r="C49" i="7"/>
  <c r="E49" i="7" s="1"/>
  <c r="C50" i="7"/>
  <c r="C51" i="7"/>
  <c r="C52" i="7"/>
  <c r="C53" i="7"/>
  <c r="C54" i="7"/>
  <c r="C55" i="7"/>
  <c r="C56" i="7"/>
  <c r="C57" i="7"/>
  <c r="C58" i="7"/>
  <c r="C59" i="7"/>
  <c r="C60" i="7"/>
  <c r="C61" i="7"/>
  <c r="E61" i="7" s="1"/>
  <c r="C62" i="7"/>
  <c r="C63" i="7"/>
  <c r="C64" i="7"/>
  <c r="C65" i="7"/>
  <c r="C66" i="7"/>
  <c r="C67" i="7"/>
  <c r="C68" i="7"/>
  <c r="C69" i="7"/>
  <c r="E69" i="7" s="1"/>
  <c r="C70" i="7"/>
  <c r="C71" i="7"/>
  <c r="C72" i="7"/>
  <c r="C73" i="7"/>
  <c r="E73" i="7" s="1"/>
  <c r="C74" i="7"/>
  <c r="C75" i="7"/>
  <c r="C76" i="7"/>
  <c r="C77" i="7"/>
  <c r="C78" i="7"/>
  <c r="C79" i="7"/>
  <c r="C80" i="7"/>
  <c r="C81" i="7"/>
  <c r="E81" i="7" s="1"/>
  <c r="C82" i="7"/>
  <c r="C83" i="7"/>
  <c r="C84" i="7"/>
  <c r="C85" i="7"/>
  <c r="C86" i="7"/>
  <c r="C87" i="7"/>
  <c r="C88" i="7"/>
  <c r="C89" i="7"/>
  <c r="E89" i="7" s="1"/>
  <c r="C90" i="7"/>
  <c r="C91" i="7"/>
  <c r="C92" i="7"/>
  <c r="C93" i="7"/>
  <c r="C94" i="7"/>
  <c r="C95" i="7"/>
  <c r="C96" i="7"/>
  <c r="C97" i="7"/>
  <c r="E97" i="7" s="1"/>
  <c r="C98" i="7"/>
  <c r="C99" i="7"/>
  <c r="C100" i="7"/>
  <c r="C101" i="7"/>
  <c r="C102" i="7"/>
  <c r="C103" i="7"/>
  <c r="C104" i="7"/>
  <c r="C105" i="7"/>
  <c r="E105" i="7" s="1"/>
  <c r="C106" i="7"/>
  <c r="C107" i="7"/>
  <c r="C108" i="7"/>
  <c r="C109" i="7"/>
  <c r="C110" i="7"/>
  <c r="C111" i="7"/>
  <c r="C112" i="7"/>
  <c r="C113" i="7"/>
  <c r="E113" i="7" s="1"/>
  <c r="C114" i="7"/>
  <c r="C115" i="7"/>
  <c r="C116" i="7"/>
  <c r="C117" i="7"/>
  <c r="C118" i="7"/>
  <c r="C119" i="7"/>
  <c r="C120" i="7"/>
  <c r="C121" i="7"/>
  <c r="E121" i="7" s="1"/>
  <c r="C122" i="7"/>
  <c r="C123" i="7"/>
  <c r="C124" i="7"/>
  <c r="C125" i="7"/>
  <c r="C126" i="7"/>
  <c r="C127" i="7"/>
  <c r="C128" i="7"/>
  <c r="C129" i="7"/>
  <c r="E129" i="7" s="1"/>
  <c r="C130" i="7"/>
  <c r="C131" i="7"/>
  <c r="C132" i="7"/>
  <c r="C133" i="7"/>
  <c r="C134" i="7"/>
  <c r="C135" i="7"/>
  <c r="C136" i="7"/>
  <c r="C137" i="7"/>
  <c r="E137" i="7" s="1"/>
  <c r="C138" i="7"/>
  <c r="C139" i="7"/>
  <c r="C140" i="7"/>
  <c r="C141" i="7"/>
  <c r="C142" i="7"/>
  <c r="C143" i="7"/>
  <c r="C144" i="7"/>
  <c r="C145" i="7"/>
  <c r="E145" i="7" s="1"/>
  <c r="C146" i="7"/>
  <c r="C147" i="7"/>
  <c r="C148" i="7"/>
  <c r="C149" i="7"/>
  <c r="C150" i="7"/>
  <c r="C151" i="7"/>
  <c r="C152" i="7"/>
  <c r="C153" i="7"/>
  <c r="E153" i="7" s="1"/>
  <c r="C154" i="7"/>
  <c r="C155" i="7"/>
  <c r="C156" i="7"/>
  <c r="C157" i="7"/>
  <c r="C158" i="7"/>
  <c r="C159" i="7"/>
  <c r="C160" i="7"/>
  <c r="C161" i="7"/>
  <c r="E161" i="7" s="1"/>
  <c r="C162" i="7"/>
  <c r="C163" i="7"/>
  <c r="C164" i="7"/>
  <c r="C165" i="7"/>
  <c r="C166" i="7"/>
  <c r="C167" i="7"/>
  <c r="C168" i="7"/>
  <c r="C169" i="7"/>
  <c r="E169" i="7" s="1"/>
  <c r="C170" i="7"/>
  <c r="C171" i="7"/>
  <c r="C172" i="7"/>
  <c r="C173" i="7"/>
  <c r="C174" i="7"/>
  <c r="C175" i="7"/>
  <c r="C176" i="7"/>
  <c r="C177" i="7"/>
  <c r="E177" i="7" s="1"/>
  <c r="C178" i="7"/>
  <c r="C179" i="7"/>
  <c r="C180" i="7"/>
  <c r="C181" i="7"/>
  <c r="C182" i="7"/>
  <c r="C183" i="7"/>
  <c r="C184" i="7"/>
  <c r="C185" i="7"/>
  <c r="E185" i="7" s="1"/>
  <c r="C186" i="7"/>
  <c r="C187" i="7"/>
  <c r="C188" i="7"/>
  <c r="C189" i="7"/>
  <c r="C190" i="7"/>
  <c r="C191" i="7"/>
  <c r="C192" i="7"/>
  <c r="C193" i="7"/>
  <c r="E193" i="7" s="1"/>
  <c r="C194" i="7"/>
  <c r="C195" i="7"/>
  <c r="C196" i="7"/>
  <c r="C197" i="7"/>
  <c r="C198" i="7"/>
  <c r="C199" i="7"/>
  <c r="C200" i="7"/>
  <c r="C201" i="7"/>
  <c r="E201" i="7" s="1"/>
  <c r="C202" i="7"/>
  <c r="C203" i="7"/>
  <c r="C204" i="7"/>
  <c r="C205" i="7"/>
  <c r="C206" i="7"/>
  <c r="C207" i="7"/>
  <c r="C208" i="7"/>
  <c r="C209" i="7"/>
  <c r="E209" i="7" s="1"/>
  <c r="C210" i="7"/>
  <c r="C211" i="7"/>
  <c r="C212" i="7"/>
  <c r="C213" i="7"/>
  <c r="C214" i="7"/>
  <c r="C215" i="7"/>
  <c r="C216" i="7"/>
  <c r="C217" i="7"/>
  <c r="E217" i="7" s="1"/>
  <c r="C218" i="7"/>
  <c r="C219" i="7"/>
  <c r="C220" i="7"/>
  <c r="C221" i="7"/>
  <c r="C222" i="7"/>
  <c r="C223" i="7"/>
  <c r="C224" i="7"/>
  <c r="C225" i="7"/>
  <c r="E225" i="7" s="1"/>
  <c r="C226" i="7"/>
  <c r="C227" i="7"/>
  <c r="C228" i="7"/>
  <c r="C229" i="7"/>
  <c r="C230" i="7"/>
  <c r="C231" i="7"/>
  <c r="C232" i="7"/>
  <c r="C233" i="7"/>
  <c r="E233" i="7" s="1"/>
  <c r="C234" i="7"/>
  <c r="C235" i="7"/>
  <c r="C236" i="7"/>
  <c r="C237" i="7"/>
  <c r="C238" i="7"/>
  <c r="C239" i="7"/>
  <c r="C240" i="7"/>
  <c r="C241" i="7"/>
  <c r="E241" i="7" s="1"/>
  <c r="C242" i="7"/>
  <c r="C243" i="7"/>
  <c r="C244" i="7"/>
  <c r="C245" i="7"/>
  <c r="C246" i="7"/>
  <c r="C247" i="7"/>
  <c r="C248" i="7"/>
  <c r="C249" i="7"/>
  <c r="E249" i="7" s="1"/>
  <c r="C250" i="7"/>
  <c r="C251" i="7"/>
  <c r="C3" i="7"/>
  <c r="B4" i="7"/>
  <c r="E4" i="7" s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3" i="7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3" i="6"/>
  <c r="A2" i="6" a="1"/>
  <c r="A2" i="6" s="1"/>
  <c r="E5" i="8"/>
  <c r="F5" i="8" s="1"/>
  <c r="E8" i="8"/>
  <c r="F8" i="8" s="1"/>
  <c r="E9" i="8"/>
  <c r="F9" i="8" s="1"/>
  <c r="E13" i="8"/>
  <c r="F13" i="8" s="1"/>
  <c r="E16" i="8"/>
  <c r="F16" i="8" s="1"/>
  <c r="E17" i="8"/>
  <c r="F17" i="8" s="1"/>
  <c r="E21" i="8"/>
  <c r="F21" i="8" s="1"/>
  <c r="E22" i="8"/>
  <c r="F22" i="8" s="1"/>
  <c r="E24" i="8"/>
  <c r="F24" i="8" s="1"/>
  <c r="E25" i="8"/>
  <c r="F25" i="8" s="1"/>
  <c r="E29" i="8"/>
  <c r="F29" i="8" s="1"/>
  <c r="E32" i="8"/>
  <c r="F32" i="8" s="1"/>
  <c r="E33" i="8"/>
  <c r="F33" i="8" s="1"/>
  <c r="E34" i="8"/>
  <c r="F34" i="8" s="1"/>
  <c r="E37" i="8"/>
  <c r="F37" i="8" s="1"/>
  <c r="E40" i="8"/>
  <c r="F40" i="8" s="1"/>
  <c r="E41" i="8"/>
  <c r="F41" i="8" s="1"/>
  <c r="E45" i="8"/>
  <c r="F45" i="8" s="1"/>
  <c r="E48" i="8"/>
  <c r="F48" i="8" s="1"/>
  <c r="E49" i="8"/>
  <c r="F49" i="8" s="1"/>
  <c r="E52" i="8"/>
  <c r="F52" i="8" s="1"/>
  <c r="E53" i="8"/>
  <c r="F53" i="8" s="1"/>
  <c r="E54" i="8"/>
  <c r="F54" i="8" s="1"/>
  <c r="E57" i="8"/>
  <c r="F57" i="8" s="1"/>
  <c r="E60" i="8"/>
  <c r="F60" i="8" s="1"/>
  <c r="E61" i="8"/>
  <c r="F61" i="8" s="1"/>
  <c r="E65" i="8"/>
  <c r="F65" i="8" s="1"/>
  <c r="E68" i="8"/>
  <c r="F68" i="8" s="1"/>
  <c r="E69" i="8"/>
  <c r="F69" i="8" s="1"/>
  <c r="E73" i="8"/>
  <c r="F73" i="8" s="1"/>
  <c r="E74" i="8"/>
  <c r="F74" i="8" s="1"/>
  <c r="E76" i="8"/>
  <c r="F76" i="8" s="1"/>
  <c r="E77" i="8"/>
  <c r="F77" i="8" s="1"/>
  <c r="E81" i="8"/>
  <c r="F81" i="8" s="1"/>
  <c r="E84" i="8"/>
  <c r="F84" i="8" s="1"/>
  <c r="E85" i="8"/>
  <c r="F85" i="8" s="1"/>
  <c r="E86" i="8"/>
  <c r="F86" i="8" s="1"/>
  <c r="E89" i="8"/>
  <c r="F89" i="8" s="1"/>
  <c r="E92" i="8"/>
  <c r="F92" i="8" s="1"/>
  <c r="E93" i="8"/>
  <c r="F93" i="8" s="1"/>
  <c r="E97" i="8"/>
  <c r="F97" i="8" s="1"/>
  <c r="E100" i="8"/>
  <c r="F100" i="8" s="1"/>
  <c r="E101" i="8"/>
  <c r="F101" i="8" s="1"/>
  <c r="E105" i="8"/>
  <c r="F105" i="8" s="1"/>
  <c r="E106" i="8"/>
  <c r="F106" i="8" s="1"/>
  <c r="E108" i="8"/>
  <c r="F108" i="8" s="1"/>
  <c r="E109" i="8"/>
  <c r="F109" i="8" s="1"/>
  <c r="E113" i="8"/>
  <c r="F113" i="8" s="1"/>
  <c r="E116" i="8"/>
  <c r="F116" i="8" s="1"/>
  <c r="E117" i="8"/>
  <c r="F117" i="8" s="1"/>
  <c r="E118" i="8"/>
  <c r="F118" i="8" s="1"/>
  <c r="E121" i="8"/>
  <c r="F121" i="8" s="1"/>
  <c r="E124" i="8"/>
  <c r="F124" i="8" s="1"/>
  <c r="E125" i="8"/>
  <c r="F125" i="8" s="1"/>
  <c r="E129" i="8"/>
  <c r="F129" i="8" s="1"/>
  <c r="E132" i="8"/>
  <c r="F132" i="8" s="1"/>
  <c r="E133" i="8"/>
  <c r="F133" i="8" s="1"/>
  <c r="E137" i="8"/>
  <c r="F137" i="8" s="1"/>
  <c r="E138" i="8"/>
  <c r="F138" i="8" s="1"/>
  <c r="E140" i="8"/>
  <c r="F140" i="8" s="1"/>
  <c r="E141" i="8"/>
  <c r="F141" i="8" s="1"/>
  <c r="E145" i="8"/>
  <c r="F145" i="8" s="1"/>
  <c r="E148" i="8"/>
  <c r="F148" i="8" s="1"/>
  <c r="E149" i="8"/>
  <c r="F149" i="8" s="1"/>
  <c r="E150" i="8"/>
  <c r="F150" i="8" s="1"/>
  <c r="E153" i="8"/>
  <c r="F153" i="8" s="1"/>
  <c r="E156" i="8"/>
  <c r="F156" i="8" s="1"/>
  <c r="E157" i="8"/>
  <c r="F157" i="8" s="1"/>
  <c r="E161" i="8"/>
  <c r="F161" i="8" s="1"/>
  <c r="E164" i="8"/>
  <c r="F164" i="8" s="1"/>
  <c r="E165" i="8"/>
  <c r="F165" i="8" s="1"/>
  <c r="E169" i="8"/>
  <c r="F169" i="8" s="1"/>
  <c r="E170" i="8"/>
  <c r="F170" i="8" s="1"/>
  <c r="E172" i="8"/>
  <c r="F172" i="8" s="1"/>
  <c r="E173" i="8"/>
  <c r="F173" i="8" s="1"/>
  <c r="E177" i="8"/>
  <c r="F177" i="8" s="1"/>
  <c r="E180" i="8"/>
  <c r="F180" i="8" s="1"/>
  <c r="E181" i="8"/>
  <c r="F181" i="8" s="1"/>
  <c r="E182" i="8"/>
  <c r="F182" i="8" s="1"/>
  <c r="E185" i="8"/>
  <c r="F185" i="8" s="1"/>
  <c r="E188" i="8"/>
  <c r="F188" i="8" s="1"/>
  <c r="E189" i="8"/>
  <c r="F189" i="8" s="1"/>
  <c r="E193" i="8"/>
  <c r="F193" i="8" s="1"/>
  <c r="E196" i="8"/>
  <c r="F196" i="8" s="1"/>
  <c r="E197" i="8"/>
  <c r="F197" i="8" s="1"/>
  <c r="E201" i="8"/>
  <c r="F201" i="8" s="1"/>
  <c r="E202" i="8"/>
  <c r="F202" i="8" s="1"/>
  <c r="E204" i="8"/>
  <c r="F204" i="8" s="1"/>
  <c r="E205" i="8"/>
  <c r="F205" i="8" s="1"/>
  <c r="E209" i="8"/>
  <c r="F209" i="8" s="1"/>
  <c r="E212" i="8"/>
  <c r="F212" i="8" s="1"/>
  <c r="E213" i="8"/>
  <c r="F213" i="8" s="1"/>
  <c r="E214" i="8"/>
  <c r="F214" i="8" s="1"/>
  <c r="E217" i="8"/>
  <c r="F217" i="8" s="1"/>
  <c r="E220" i="8"/>
  <c r="F220" i="8" s="1"/>
  <c r="E221" i="8"/>
  <c r="F221" i="8" s="1"/>
  <c r="E225" i="8"/>
  <c r="F225" i="8" s="1"/>
  <c r="E228" i="8"/>
  <c r="F228" i="8" s="1"/>
  <c r="E229" i="8"/>
  <c r="F229" i="8" s="1"/>
  <c r="E233" i="8"/>
  <c r="F233" i="8" s="1"/>
  <c r="E234" i="8"/>
  <c r="F234" i="8" s="1"/>
  <c r="E236" i="8"/>
  <c r="F236" i="8" s="1"/>
  <c r="E237" i="8"/>
  <c r="F237" i="8" s="1"/>
  <c r="E241" i="8"/>
  <c r="F241" i="8" s="1"/>
  <c r="E244" i="8"/>
  <c r="F244" i="8" s="1"/>
  <c r="E245" i="8"/>
  <c r="F245" i="8" s="1"/>
  <c r="E246" i="8"/>
  <c r="F246" i="8" s="1"/>
  <c r="E249" i="8"/>
  <c r="F249" i="8" s="1"/>
  <c r="E29" i="7"/>
  <c r="E53" i="7"/>
  <c r="E9" i="7"/>
  <c r="E21" i="7"/>
  <c r="E37" i="7"/>
  <c r="E45" i="7"/>
  <c r="E57" i="7"/>
  <c r="E65" i="7"/>
  <c r="E77" i="7"/>
  <c r="E85" i="7"/>
  <c r="E93" i="7"/>
  <c r="E101" i="7"/>
  <c r="E109" i="7"/>
  <c r="E117" i="7"/>
  <c r="E125" i="7"/>
  <c r="E133" i="7"/>
  <c r="E141" i="7"/>
  <c r="E149" i="7"/>
  <c r="E157" i="7"/>
  <c r="E165" i="7"/>
  <c r="E173" i="7"/>
  <c r="E181" i="7"/>
  <c r="E189" i="7"/>
  <c r="E197" i="7"/>
  <c r="E205" i="7"/>
  <c r="E213" i="7"/>
  <c r="E221" i="7"/>
  <c r="E229" i="7"/>
  <c r="E237" i="7"/>
  <c r="E245" i="7"/>
  <c r="W16" i="9"/>
  <c r="X16" i="9" s="1"/>
  <c r="V11" i="9"/>
  <c r="V13" i="9" s="1"/>
  <c r="F3" i="9"/>
  <c r="E248" i="7" l="1"/>
  <c r="E244" i="7"/>
  <c r="E240" i="7"/>
  <c r="E236" i="7"/>
  <c r="E232" i="7"/>
  <c r="E228" i="7"/>
  <c r="E224" i="7"/>
  <c r="E220" i="7"/>
  <c r="E216" i="7"/>
  <c r="E212" i="7"/>
  <c r="E208" i="7"/>
  <c r="E204" i="7"/>
  <c r="E200" i="7"/>
  <c r="E196" i="7"/>
  <c r="E192" i="7"/>
  <c r="E188" i="7"/>
  <c r="E184" i="7"/>
  <c r="E180" i="7"/>
  <c r="E176" i="7"/>
  <c r="E172" i="7"/>
  <c r="E168" i="7"/>
  <c r="E164" i="7"/>
  <c r="E160" i="7"/>
  <c r="E156" i="7"/>
  <c r="E152" i="7"/>
  <c r="E248" i="8"/>
  <c r="F248" i="8" s="1"/>
  <c r="E240" i="8"/>
  <c r="F240" i="8" s="1"/>
  <c r="E232" i="8"/>
  <c r="F232" i="8" s="1"/>
  <c r="E224" i="8"/>
  <c r="F224" i="8" s="1"/>
  <c r="E216" i="8"/>
  <c r="F216" i="8" s="1"/>
  <c r="E208" i="8"/>
  <c r="F208" i="8" s="1"/>
  <c r="E200" i="8"/>
  <c r="F200" i="8" s="1"/>
  <c r="E192" i="8"/>
  <c r="F192" i="8" s="1"/>
  <c r="E184" i="8"/>
  <c r="F184" i="8" s="1"/>
  <c r="E176" i="8"/>
  <c r="F176" i="8" s="1"/>
  <c r="E168" i="8"/>
  <c r="F168" i="8" s="1"/>
  <c r="E160" i="8"/>
  <c r="F160" i="8" s="1"/>
  <c r="E152" i="8"/>
  <c r="F152" i="8" s="1"/>
  <c r="E144" i="8"/>
  <c r="F144" i="8" s="1"/>
  <c r="E136" i="8"/>
  <c r="F136" i="8" s="1"/>
  <c r="E128" i="8"/>
  <c r="F128" i="8" s="1"/>
  <c r="E120" i="8"/>
  <c r="F120" i="8" s="1"/>
  <c r="E112" i="8"/>
  <c r="F112" i="8" s="1"/>
  <c r="E104" i="8"/>
  <c r="F104" i="8" s="1"/>
  <c r="E96" i="8"/>
  <c r="F96" i="8" s="1"/>
  <c r="E88" i="8"/>
  <c r="F88" i="8" s="1"/>
  <c r="E80" i="8"/>
  <c r="F80" i="8" s="1"/>
  <c r="E72" i="8"/>
  <c r="F72" i="8" s="1"/>
  <c r="E64" i="8"/>
  <c r="F64" i="8" s="1"/>
  <c r="E56" i="8"/>
  <c r="F56" i="8" s="1"/>
  <c r="E44" i="8"/>
  <c r="F44" i="8" s="1"/>
  <c r="E36" i="8"/>
  <c r="F36" i="8" s="1"/>
  <c r="E28" i="8"/>
  <c r="F28" i="8" s="1"/>
  <c r="E20" i="8"/>
  <c r="F20" i="8" s="1"/>
  <c r="E12" i="8"/>
  <c r="F12" i="8" s="1"/>
  <c r="E4" i="8"/>
  <c r="F4" i="8" s="1"/>
  <c r="E148" i="7"/>
  <c r="E144" i="7"/>
  <c r="E140" i="7"/>
  <c r="E136" i="7"/>
  <c r="E132" i="7"/>
  <c r="E128" i="7"/>
  <c r="E124" i="7"/>
  <c r="E120" i="7"/>
  <c r="E116" i="7"/>
  <c r="E112" i="7"/>
  <c r="E108" i="7"/>
  <c r="E104" i="7"/>
  <c r="E100" i="7"/>
  <c r="E96" i="7"/>
  <c r="E92" i="7"/>
  <c r="E88" i="7"/>
  <c r="E84" i="7"/>
  <c r="E80" i="7"/>
  <c r="E76" i="7"/>
  <c r="E72" i="7"/>
  <c r="E68" i="7"/>
  <c r="E36" i="7"/>
  <c r="E250" i="7"/>
  <c r="E242" i="7"/>
  <c r="E234" i="7"/>
  <c r="E226" i="7"/>
  <c r="E218" i="7"/>
  <c r="E214" i="7"/>
  <c r="E210" i="7"/>
  <c r="E206" i="7"/>
  <c r="E198" i="7"/>
  <c r="E194" i="7"/>
  <c r="E190" i="7"/>
  <c r="E186" i="7"/>
  <c r="E182" i="7"/>
  <c r="E178" i="7"/>
  <c r="E174" i="7"/>
  <c r="E170" i="7"/>
  <c r="E166" i="7"/>
  <c r="E162" i="7"/>
  <c r="E158" i="7"/>
  <c r="E154" i="7"/>
  <c r="E150" i="7"/>
  <c r="E146" i="7"/>
  <c r="E142" i="7"/>
  <c r="E138" i="7"/>
  <c r="E134" i="7"/>
  <c r="E130" i="7"/>
  <c r="E126" i="7"/>
  <c r="E122" i="7"/>
  <c r="E118" i="7"/>
  <c r="E114" i="7"/>
  <c r="E110" i="7"/>
  <c r="E106" i="7"/>
  <c r="E102" i="7"/>
  <c r="E98" i="7"/>
  <c r="E94" i="7"/>
  <c r="E90" i="7"/>
  <c r="E86" i="7"/>
  <c r="E82" i="7"/>
  <c r="E78" i="7"/>
  <c r="E74" i="7"/>
  <c r="E70" i="7"/>
  <c r="E66" i="7"/>
  <c r="E62" i="7"/>
  <c r="E58" i="7"/>
  <c r="E54" i="7"/>
  <c r="E50" i="7"/>
  <c r="E46" i="7"/>
  <c r="E42" i="7"/>
  <c r="E38" i="7"/>
  <c r="E34" i="7"/>
  <c r="E30" i="7"/>
  <c r="E26" i="7"/>
  <c r="E22" i="7"/>
  <c r="E18" i="7"/>
  <c r="E14" i="7"/>
  <c r="E10" i="7"/>
  <c r="E6" i="7"/>
  <c r="E246" i="7"/>
  <c r="E238" i="7"/>
  <c r="E230" i="7"/>
  <c r="E222" i="7"/>
  <c r="E202" i="7"/>
  <c r="E251" i="8"/>
  <c r="F251" i="8" s="1"/>
  <c r="E247" i="8"/>
  <c r="F247" i="8" s="1"/>
  <c r="E243" i="8"/>
  <c r="F243" i="8" s="1"/>
  <c r="E239" i="8"/>
  <c r="F239" i="8" s="1"/>
  <c r="E235" i="8"/>
  <c r="F235" i="8" s="1"/>
  <c r="E231" i="8"/>
  <c r="F231" i="8" s="1"/>
  <c r="E227" i="8"/>
  <c r="F227" i="8" s="1"/>
  <c r="E223" i="8"/>
  <c r="F223" i="8" s="1"/>
  <c r="E219" i="8"/>
  <c r="F219" i="8" s="1"/>
  <c r="E215" i="8"/>
  <c r="F215" i="8" s="1"/>
  <c r="E211" i="8"/>
  <c r="F211" i="8" s="1"/>
  <c r="E207" i="8"/>
  <c r="F207" i="8" s="1"/>
  <c r="E203" i="8"/>
  <c r="F203" i="8" s="1"/>
  <c r="E199" i="8"/>
  <c r="F199" i="8" s="1"/>
  <c r="E195" i="8"/>
  <c r="F195" i="8" s="1"/>
  <c r="E191" i="8"/>
  <c r="F191" i="8" s="1"/>
  <c r="E187" i="8"/>
  <c r="F187" i="8" s="1"/>
  <c r="E183" i="8"/>
  <c r="F183" i="8" s="1"/>
  <c r="E179" i="8"/>
  <c r="F179" i="8" s="1"/>
  <c r="E175" i="8"/>
  <c r="F175" i="8" s="1"/>
  <c r="E171" i="8"/>
  <c r="F171" i="8" s="1"/>
  <c r="E167" i="8"/>
  <c r="F167" i="8" s="1"/>
  <c r="E163" i="8"/>
  <c r="F163" i="8" s="1"/>
  <c r="E159" i="8"/>
  <c r="F159" i="8" s="1"/>
  <c r="E155" i="8"/>
  <c r="F155" i="8" s="1"/>
  <c r="E151" i="8"/>
  <c r="F151" i="8" s="1"/>
  <c r="E147" i="8"/>
  <c r="F147" i="8" s="1"/>
  <c r="E143" i="8"/>
  <c r="F143" i="8" s="1"/>
  <c r="E139" i="8"/>
  <c r="F139" i="8" s="1"/>
  <c r="E135" i="8"/>
  <c r="F135" i="8" s="1"/>
  <c r="E131" i="8"/>
  <c r="F131" i="8" s="1"/>
  <c r="E127" i="8"/>
  <c r="F127" i="8" s="1"/>
  <c r="E123" i="8"/>
  <c r="F123" i="8" s="1"/>
  <c r="E119" i="8"/>
  <c r="F119" i="8" s="1"/>
  <c r="E115" i="8"/>
  <c r="F115" i="8" s="1"/>
  <c r="E111" i="8"/>
  <c r="F111" i="8" s="1"/>
  <c r="E107" i="8"/>
  <c r="F107" i="8" s="1"/>
  <c r="E103" i="8"/>
  <c r="F103" i="8" s="1"/>
  <c r="E99" i="8"/>
  <c r="F99" i="8" s="1"/>
  <c r="E95" i="8"/>
  <c r="F95" i="8" s="1"/>
  <c r="E91" i="8"/>
  <c r="F91" i="8" s="1"/>
  <c r="E87" i="8"/>
  <c r="F87" i="8" s="1"/>
  <c r="E83" i="8"/>
  <c r="F83" i="8" s="1"/>
  <c r="E79" i="8"/>
  <c r="F79" i="8" s="1"/>
  <c r="E75" i="8"/>
  <c r="F75" i="8" s="1"/>
  <c r="E71" i="8"/>
  <c r="F71" i="8" s="1"/>
  <c r="E67" i="8"/>
  <c r="F67" i="8" s="1"/>
  <c r="E63" i="8"/>
  <c r="F63" i="8" s="1"/>
  <c r="E59" i="8"/>
  <c r="F59" i="8" s="1"/>
  <c r="E55" i="8"/>
  <c r="F55" i="8" s="1"/>
  <c r="E51" i="8"/>
  <c r="F51" i="8" s="1"/>
  <c r="E47" i="8"/>
  <c r="F47" i="8" s="1"/>
  <c r="E43" i="8"/>
  <c r="F43" i="8" s="1"/>
  <c r="E39" i="8"/>
  <c r="F39" i="8" s="1"/>
  <c r="E35" i="8"/>
  <c r="F35" i="8" s="1"/>
  <c r="E31" i="8"/>
  <c r="F31" i="8" s="1"/>
  <c r="E27" i="8"/>
  <c r="F27" i="8" s="1"/>
  <c r="E23" i="8"/>
  <c r="F23" i="8" s="1"/>
  <c r="E19" i="8"/>
  <c r="F19" i="8" s="1"/>
  <c r="E15" i="8"/>
  <c r="F15" i="8" s="1"/>
  <c r="E11" i="8"/>
  <c r="F11" i="8" s="1"/>
  <c r="E7" i="8"/>
  <c r="F7" i="8" s="1"/>
  <c r="E60" i="7"/>
  <c r="E16" i="7"/>
  <c r="E64" i="7"/>
  <c r="E56" i="7"/>
  <c r="E52" i="7"/>
  <c r="E48" i="7"/>
  <c r="E44" i="7"/>
  <c r="E40" i="7"/>
  <c r="E32" i="7"/>
  <c r="E50" i="8"/>
  <c r="F50" i="8" s="1"/>
  <c r="E24" i="7"/>
  <c r="E20" i="7"/>
  <c r="E28" i="7"/>
  <c r="E12" i="7"/>
  <c r="E8" i="7"/>
  <c r="E51" i="7"/>
  <c r="E47" i="7"/>
  <c r="E43" i="7"/>
  <c r="E39" i="7"/>
  <c r="E35" i="7"/>
  <c r="E251" i="7"/>
  <c r="E247" i="7"/>
  <c r="E243" i="7"/>
  <c r="E239" i="7"/>
  <c r="E235" i="7"/>
  <c r="E231" i="7"/>
  <c r="E227" i="7"/>
  <c r="E223" i="7"/>
  <c r="E219" i="7"/>
  <c r="E215" i="7"/>
  <c r="E211" i="7"/>
  <c r="E207" i="7"/>
  <c r="E203" i="7"/>
  <c r="E199" i="7"/>
  <c r="E195" i="7"/>
  <c r="E191" i="7"/>
  <c r="E187" i="7"/>
  <c r="E183" i="7"/>
  <c r="E179" i="7"/>
  <c r="E175" i="7"/>
  <c r="E171" i="7"/>
  <c r="E167" i="7"/>
  <c r="E163" i="7"/>
  <c r="E159" i="7"/>
  <c r="E155" i="7"/>
  <c r="E151" i="7"/>
  <c r="E147" i="7"/>
  <c r="E143" i="7"/>
  <c r="E139" i="7"/>
  <c r="E135" i="7"/>
  <c r="E131" i="7"/>
  <c r="E127" i="7"/>
  <c r="E123" i="7"/>
  <c r="E119" i="7"/>
  <c r="E115" i="7"/>
  <c r="E111" i="7"/>
  <c r="E107" i="7"/>
  <c r="E103" i="7"/>
  <c r="E99" i="7"/>
  <c r="E95" i="7"/>
  <c r="E91" i="7"/>
  <c r="E87" i="7"/>
  <c r="E83" i="7"/>
  <c r="E79" i="7"/>
  <c r="E75" i="7"/>
  <c r="E71" i="7"/>
  <c r="E67" i="7"/>
  <c r="E63" i="7"/>
  <c r="E59" i="7"/>
  <c r="E55" i="7"/>
  <c r="E31" i="7"/>
  <c r="E27" i="7"/>
  <c r="E23" i="7"/>
  <c r="E19" i="7"/>
  <c r="E15" i="7"/>
  <c r="E11" i="7"/>
  <c r="E7" i="7"/>
  <c r="V17" i="9"/>
  <c r="W17" i="9"/>
  <c r="X17" i="9"/>
  <c r="V12" i="9"/>
  <c r="W12" i="9" s="1"/>
  <c r="X7" i="9"/>
  <c r="X6" i="9"/>
  <c r="W6" i="9"/>
  <c r="E9" i="9"/>
  <c r="E13" i="9"/>
  <c r="E17" i="9"/>
  <c r="E25" i="9"/>
  <c r="E29" i="9"/>
  <c r="E33" i="9"/>
  <c r="E41" i="9"/>
  <c r="E45" i="9"/>
  <c r="E49" i="9"/>
  <c r="E57" i="9"/>
  <c r="E61" i="9"/>
  <c r="E65" i="9"/>
  <c r="E73" i="9"/>
  <c r="E77" i="9"/>
  <c r="E81" i="9"/>
  <c r="E89" i="9"/>
  <c r="E93" i="9"/>
  <c r="E97" i="9"/>
  <c r="E105" i="9"/>
  <c r="E109" i="9"/>
  <c r="E113" i="9"/>
  <c r="E121" i="9"/>
  <c r="E125" i="9"/>
  <c r="E129" i="9"/>
  <c r="E137" i="9"/>
  <c r="E141" i="9"/>
  <c r="E145" i="9"/>
  <c r="E153" i="9"/>
  <c r="E157" i="9"/>
  <c r="E161" i="9"/>
  <c r="E169" i="9"/>
  <c r="E173" i="9"/>
  <c r="E177" i="9"/>
  <c r="E185" i="9"/>
  <c r="E189" i="9"/>
  <c r="E193" i="9"/>
  <c r="E201" i="9"/>
  <c r="E205" i="9"/>
  <c r="E209" i="9"/>
  <c r="E217" i="9"/>
  <c r="E221" i="9"/>
  <c r="E225" i="9"/>
  <c r="E233" i="9"/>
  <c r="E237" i="9"/>
  <c r="E241" i="9"/>
  <c r="E249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E5" i="9"/>
  <c r="E16" i="9"/>
  <c r="E21" i="9"/>
  <c r="E32" i="9"/>
  <c r="E37" i="9"/>
  <c r="E42" i="9"/>
  <c r="E48" i="9"/>
  <c r="E53" i="9"/>
  <c r="E58" i="9"/>
  <c r="E64" i="9"/>
  <c r="E69" i="9"/>
  <c r="E80" i="9"/>
  <c r="E85" i="9"/>
  <c r="E96" i="9"/>
  <c r="E101" i="9"/>
  <c r="E106" i="9"/>
  <c r="E112" i="9"/>
  <c r="E117" i="9"/>
  <c r="E122" i="9"/>
  <c r="E128" i="9"/>
  <c r="E133" i="9"/>
  <c r="E144" i="9"/>
  <c r="E149" i="9"/>
  <c r="E160" i="9"/>
  <c r="E165" i="9"/>
  <c r="E170" i="9"/>
  <c r="E176" i="9"/>
  <c r="E181" i="9"/>
  <c r="E186" i="9"/>
  <c r="E192" i="9"/>
  <c r="E197" i="9"/>
  <c r="E208" i="9"/>
  <c r="E213" i="9"/>
  <c r="E224" i="9"/>
  <c r="E229" i="9"/>
  <c r="E234" i="9"/>
  <c r="E240" i="9"/>
  <c r="E245" i="9"/>
  <c r="E250" i="9"/>
  <c r="A2" i="9" a="1"/>
  <c r="A2" i="9" s="1"/>
  <c r="A2" i="8" a="1"/>
  <c r="A2" i="8" s="1"/>
  <c r="J20" i="7"/>
  <c r="K20" i="7" s="1"/>
  <c r="K15" i="6"/>
  <c r="J15" i="6"/>
  <c r="V25" i="9" s="1"/>
  <c r="W25" i="9" s="1"/>
  <c r="K19" i="7"/>
  <c r="J19" i="7"/>
  <c r="L9" i="7"/>
  <c r="L8" i="7"/>
  <c r="K8" i="7"/>
  <c r="W13" i="9" l="1"/>
  <c r="X13" i="9" s="1"/>
  <c r="E26" i="9"/>
  <c r="E218" i="9"/>
  <c r="E202" i="9"/>
  <c r="E154" i="9"/>
  <c r="E138" i="9"/>
  <c r="E90" i="9"/>
  <c r="E74" i="9"/>
  <c r="E10" i="9"/>
  <c r="E244" i="9"/>
  <c r="E228" i="9"/>
  <c r="E212" i="9"/>
  <c r="E196" i="9"/>
  <c r="E180" i="9"/>
  <c r="E164" i="9"/>
  <c r="E148" i="9"/>
  <c r="E132" i="9"/>
  <c r="E116" i="9"/>
  <c r="E100" i="9"/>
  <c r="E84" i="9"/>
  <c r="E68" i="9"/>
  <c r="E52" i="9"/>
  <c r="E36" i="9"/>
  <c r="E20" i="9"/>
  <c r="E4" i="9"/>
  <c r="E3" i="9"/>
  <c r="E248" i="9"/>
  <c r="E236" i="9"/>
  <c r="E232" i="9"/>
  <c r="E220" i="9"/>
  <c r="E216" i="9"/>
  <c r="E204" i="9"/>
  <c r="E200" i="9"/>
  <c r="E188" i="9"/>
  <c r="E184" i="9"/>
  <c r="E172" i="9"/>
  <c r="E168" i="9"/>
  <c r="E156" i="9"/>
  <c r="E152" i="9"/>
  <c r="E140" i="9"/>
  <c r="E136" i="9"/>
  <c r="E124" i="9"/>
  <c r="E120" i="9"/>
  <c r="E108" i="9"/>
  <c r="E104" i="9"/>
  <c r="E92" i="9"/>
  <c r="E88" i="9"/>
  <c r="E76" i="9"/>
  <c r="E72" i="9"/>
  <c r="E60" i="9"/>
  <c r="E56" i="9"/>
  <c r="E44" i="9"/>
  <c r="E40" i="9"/>
  <c r="E28" i="9"/>
  <c r="E24" i="9"/>
  <c r="E12" i="9"/>
  <c r="E8" i="9"/>
  <c r="E246" i="9"/>
  <c r="E242" i="9"/>
  <c r="E238" i="9"/>
  <c r="E230" i="9"/>
  <c r="E226" i="9"/>
  <c r="E222" i="9"/>
  <c r="E214" i="9"/>
  <c r="E210" i="9"/>
  <c r="E206" i="9"/>
  <c r="E198" i="9"/>
  <c r="E194" i="9"/>
  <c r="E190" i="9"/>
  <c r="E182" i="9"/>
  <c r="E178" i="9"/>
  <c r="E174" i="9"/>
  <c r="E166" i="9"/>
  <c r="E162" i="9"/>
  <c r="E158" i="9"/>
  <c r="E150" i="9"/>
  <c r="E146" i="9"/>
  <c r="E142" i="9"/>
  <c r="E134" i="9"/>
  <c r="E130" i="9"/>
  <c r="E126" i="9"/>
  <c r="E118" i="9"/>
  <c r="E114" i="9"/>
  <c r="E110" i="9"/>
  <c r="E102" i="9"/>
  <c r="E98" i="9"/>
  <c r="E94" i="9"/>
  <c r="E86" i="9"/>
  <c r="E82" i="9"/>
  <c r="E78" i="9"/>
  <c r="E70" i="9"/>
  <c r="E66" i="9"/>
  <c r="E62" i="9"/>
  <c r="E54" i="9"/>
  <c r="E50" i="9"/>
  <c r="E46" i="9"/>
  <c r="E38" i="9"/>
  <c r="E34" i="9"/>
  <c r="E30" i="9"/>
  <c r="E22" i="9"/>
  <c r="E18" i="9"/>
  <c r="E14" i="9"/>
  <c r="E6" i="9"/>
  <c r="I3" i="9" a="1"/>
  <c r="E251" i="9"/>
  <c r="E247" i="9"/>
  <c r="E243" i="9"/>
  <c r="E239" i="9"/>
  <c r="E235" i="9"/>
  <c r="E231" i="9"/>
  <c r="E227" i="9"/>
  <c r="E223" i="9"/>
  <c r="E219" i="9"/>
  <c r="E215" i="9"/>
  <c r="E211" i="9"/>
  <c r="E207" i="9"/>
  <c r="E203" i="9"/>
  <c r="E199" i="9"/>
  <c r="E195" i="9"/>
  <c r="E191" i="9"/>
  <c r="E187" i="9"/>
  <c r="E183" i="9"/>
  <c r="E179" i="9"/>
  <c r="E175" i="9"/>
  <c r="E171" i="9"/>
  <c r="E167" i="9"/>
  <c r="E163" i="9"/>
  <c r="E159" i="9"/>
  <c r="E155" i="9"/>
  <c r="E151" i="9"/>
  <c r="E147" i="9"/>
  <c r="E143" i="9"/>
  <c r="E139" i="9"/>
  <c r="E135" i="9"/>
  <c r="E131" i="9"/>
  <c r="E127" i="9"/>
  <c r="E123" i="9"/>
  <c r="E119" i="9"/>
  <c r="E115" i="9"/>
  <c r="E111" i="9"/>
  <c r="E107" i="9"/>
  <c r="E103" i="9"/>
  <c r="E99" i="9"/>
  <c r="E95" i="9"/>
  <c r="E91" i="9"/>
  <c r="E87" i="9"/>
  <c r="E83" i="9"/>
  <c r="E79" i="9"/>
  <c r="E75" i="9"/>
  <c r="E71" i="9"/>
  <c r="E67" i="9"/>
  <c r="E63" i="9"/>
  <c r="E59" i="9"/>
  <c r="E55" i="9"/>
  <c r="E51" i="9"/>
  <c r="E47" i="9"/>
  <c r="E43" i="9"/>
  <c r="E39" i="9"/>
  <c r="E35" i="9"/>
  <c r="E31" i="9"/>
  <c r="E27" i="9"/>
  <c r="E23" i="9"/>
  <c r="E19" i="9"/>
  <c r="E15" i="9"/>
  <c r="E11" i="9"/>
  <c r="E7" i="9"/>
  <c r="E3" i="8"/>
  <c r="F3" i="8" s="1"/>
  <c r="A2" i="7" a="1"/>
  <c r="A2" i="7" s="1"/>
  <c r="K11" i="6"/>
  <c r="J11" i="6"/>
  <c r="L15" i="8" l="1"/>
  <c r="M15" i="8"/>
  <c r="K15" i="8"/>
  <c r="O3" i="9"/>
  <c r="O4" i="9"/>
  <c r="O8" i="9"/>
  <c r="O12" i="9"/>
  <c r="O16" i="9"/>
  <c r="O20" i="9"/>
  <c r="O24" i="9"/>
  <c r="O28" i="9"/>
  <c r="O32" i="9"/>
  <c r="O36" i="9"/>
  <c r="O40" i="9"/>
  <c r="O44" i="9"/>
  <c r="O48" i="9"/>
  <c r="O52" i="9"/>
  <c r="O56" i="9"/>
  <c r="O60" i="9"/>
  <c r="O64" i="9"/>
  <c r="O68" i="9"/>
  <c r="O72" i="9"/>
  <c r="O76" i="9"/>
  <c r="O80" i="9"/>
  <c r="O84" i="9"/>
  <c r="O88" i="9"/>
  <c r="O92" i="9"/>
  <c r="O96" i="9"/>
  <c r="O100" i="9"/>
  <c r="O104" i="9"/>
  <c r="O108" i="9"/>
  <c r="O112" i="9"/>
  <c r="O116" i="9"/>
  <c r="O120" i="9"/>
  <c r="O124" i="9"/>
  <c r="O128" i="9"/>
  <c r="O132" i="9"/>
  <c r="O136" i="9"/>
  <c r="O140" i="9"/>
  <c r="O144" i="9"/>
  <c r="O148" i="9"/>
  <c r="O152" i="9"/>
  <c r="O156" i="9"/>
  <c r="O160" i="9"/>
  <c r="O164" i="9"/>
  <c r="O168" i="9"/>
  <c r="O172" i="9"/>
  <c r="O176" i="9"/>
  <c r="O180" i="9"/>
  <c r="O184" i="9"/>
  <c r="O188" i="9"/>
  <c r="O192" i="9"/>
  <c r="O196" i="9"/>
  <c r="O200" i="9"/>
  <c r="O204" i="9"/>
  <c r="O208" i="9"/>
  <c r="O212" i="9"/>
  <c r="O216" i="9"/>
  <c r="O220" i="9"/>
  <c r="O224" i="9"/>
  <c r="O228" i="9"/>
  <c r="O232" i="9"/>
  <c r="O236" i="9"/>
  <c r="O240" i="9"/>
  <c r="O244" i="9"/>
  <c r="O248" i="9"/>
  <c r="O22" i="9"/>
  <c r="O94" i="9"/>
  <c r="O102" i="9"/>
  <c r="O110" i="9"/>
  <c r="O5" i="9"/>
  <c r="O9" i="9"/>
  <c r="O13" i="9"/>
  <c r="O17" i="9"/>
  <c r="O21" i="9"/>
  <c r="O25" i="9"/>
  <c r="O29" i="9"/>
  <c r="O33" i="9"/>
  <c r="O37" i="9"/>
  <c r="O41" i="9"/>
  <c r="O45" i="9"/>
  <c r="O49" i="9"/>
  <c r="O53" i="9"/>
  <c r="O57" i="9"/>
  <c r="O61" i="9"/>
  <c r="O65" i="9"/>
  <c r="O69" i="9"/>
  <c r="O73" i="9"/>
  <c r="O77" i="9"/>
  <c r="O81" i="9"/>
  <c r="O85" i="9"/>
  <c r="O89" i="9"/>
  <c r="O93" i="9"/>
  <c r="O97" i="9"/>
  <c r="O101" i="9"/>
  <c r="O105" i="9"/>
  <c r="O109" i="9"/>
  <c r="O113" i="9"/>
  <c r="O117" i="9"/>
  <c r="O121" i="9"/>
  <c r="O125" i="9"/>
  <c r="O129" i="9"/>
  <c r="O133" i="9"/>
  <c r="O137" i="9"/>
  <c r="O141" i="9"/>
  <c r="O145" i="9"/>
  <c r="O149" i="9"/>
  <c r="O153" i="9"/>
  <c r="O157" i="9"/>
  <c r="O161" i="9"/>
  <c r="O165" i="9"/>
  <c r="O169" i="9"/>
  <c r="O173" i="9"/>
  <c r="O177" i="9"/>
  <c r="O181" i="9"/>
  <c r="O185" i="9"/>
  <c r="O189" i="9"/>
  <c r="O193" i="9"/>
  <c r="O197" i="9"/>
  <c r="O201" i="9"/>
  <c r="O205" i="9"/>
  <c r="O209" i="9"/>
  <c r="O213" i="9"/>
  <c r="O217" i="9"/>
  <c r="O221" i="9"/>
  <c r="O225" i="9"/>
  <c r="O229" i="9"/>
  <c r="O233" i="9"/>
  <c r="O237" i="9"/>
  <c r="O241" i="9"/>
  <c r="O245" i="9"/>
  <c r="O249" i="9"/>
  <c r="O6" i="9"/>
  <c r="O10" i="9"/>
  <c r="O14" i="9"/>
  <c r="O18" i="9"/>
  <c r="O26" i="9"/>
  <c r="O30" i="9"/>
  <c r="O34" i="9"/>
  <c r="O38" i="9"/>
  <c r="O42" i="9"/>
  <c r="O46" i="9"/>
  <c r="O50" i="9"/>
  <c r="O54" i="9"/>
  <c r="O58" i="9"/>
  <c r="O62" i="9"/>
  <c r="O66" i="9"/>
  <c r="O70" i="9"/>
  <c r="O74" i="9"/>
  <c r="O78" i="9"/>
  <c r="O82" i="9"/>
  <c r="O86" i="9"/>
  <c r="O90" i="9"/>
  <c r="O98" i="9"/>
  <c r="R98" i="9" s="1"/>
  <c r="O106" i="9"/>
  <c r="O7" i="9"/>
  <c r="O23" i="9"/>
  <c r="O39" i="9"/>
  <c r="O55" i="9"/>
  <c r="O71" i="9"/>
  <c r="R71" i="9" s="1"/>
  <c r="O87" i="9"/>
  <c r="O103" i="9"/>
  <c r="R103" i="9" s="1"/>
  <c r="O115" i="9"/>
  <c r="O123" i="9"/>
  <c r="O131" i="9"/>
  <c r="O139" i="9"/>
  <c r="O147" i="9"/>
  <c r="O155" i="9"/>
  <c r="O163" i="9"/>
  <c r="O171" i="9"/>
  <c r="O179" i="9"/>
  <c r="O187" i="9"/>
  <c r="O195" i="9"/>
  <c r="O203" i="9"/>
  <c r="O211" i="9"/>
  <c r="O219" i="9"/>
  <c r="O227" i="9"/>
  <c r="O235" i="9"/>
  <c r="O243" i="9"/>
  <c r="O251" i="9"/>
  <c r="O31" i="9"/>
  <c r="O207" i="9"/>
  <c r="O223" i="9"/>
  <c r="O247" i="9"/>
  <c r="O35" i="9"/>
  <c r="O67" i="9"/>
  <c r="O99" i="9"/>
  <c r="O122" i="9"/>
  <c r="R122" i="9" s="1"/>
  <c r="O138" i="9"/>
  <c r="O154" i="9"/>
  <c r="O170" i="9"/>
  <c r="O186" i="9"/>
  <c r="R186" i="9" s="1"/>
  <c r="O202" i="9"/>
  <c r="O218" i="9"/>
  <c r="O226" i="9"/>
  <c r="O242" i="9"/>
  <c r="O11" i="9"/>
  <c r="O27" i="9"/>
  <c r="O43" i="9"/>
  <c r="O59" i="9"/>
  <c r="O75" i="9"/>
  <c r="R75" i="9" s="1"/>
  <c r="O91" i="9"/>
  <c r="O107" i="9"/>
  <c r="R107" i="9" s="1"/>
  <c r="O118" i="9"/>
  <c r="O126" i="9"/>
  <c r="R126" i="9" s="1"/>
  <c r="O134" i="9"/>
  <c r="O142" i="9"/>
  <c r="O150" i="9"/>
  <c r="O158" i="9"/>
  <c r="R158" i="9" s="1"/>
  <c r="O166" i="9"/>
  <c r="O174" i="9"/>
  <c r="O182" i="9"/>
  <c r="O190" i="9"/>
  <c r="R190" i="9" s="1"/>
  <c r="O198" i="9"/>
  <c r="O206" i="9"/>
  <c r="R206" i="9" s="1"/>
  <c r="O214" i="9"/>
  <c r="O222" i="9"/>
  <c r="R222" i="9" s="1"/>
  <c r="O230" i="9"/>
  <c r="O238" i="9"/>
  <c r="R238" i="9" s="1"/>
  <c r="O246" i="9"/>
  <c r="O15" i="9"/>
  <c r="O47" i="9"/>
  <c r="R47" i="9" s="1"/>
  <c r="O63" i="9"/>
  <c r="O79" i="9"/>
  <c r="O95" i="9"/>
  <c r="O111" i="9"/>
  <c r="R111" i="9" s="1"/>
  <c r="O119" i="9"/>
  <c r="O127" i="9"/>
  <c r="O135" i="9"/>
  <c r="O143" i="9"/>
  <c r="O151" i="9"/>
  <c r="O159" i="9"/>
  <c r="O167" i="9"/>
  <c r="O175" i="9"/>
  <c r="O183" i="9"/>
  <c r="O191" i="9"/>
  <c r="O199" i="9"/>
  <c r="O215" i="9"/>
  <c r="O231" i="9"/>
  <c r="O239" i="9"/>
  <c r="O19" i="9"/>
  <c r="O51" i="9"/>
  <c r="O83" i="9"/>
  <c r="R83" i="9" s="1"/>
  <c r="O114" i="9"/>
  <c r="O130" i="9"/>
  <c r="O146" i="9"/>
  <c r="R146" i="9" s="1"/>
  <c r="O162" i="9"/>
  <c r="O178" i="9"/>
  <c r="O194" i="9"/>
  <c r="O210" i="9"/>
  <c r="R210" i="9" s="1"/>
  <c r="O234" i="9"/>
  <c r="O250" i="9"/>
  <c r="R250" i="9" s="1"/>
  <c r="N3" i="9"/>
  <c r="N4" i="9"/>
  <c r="N8" i="9"/>
  <c r="N12" i="9"/>
  <c r="N16" i="9"/>
  <c r="N20" i="9"/>
  <c r="N24" i="9"/>
  <c r="N28" i="9"/>
  <c r="N32" i="9"/>
  <c r="N36" i="9"/>
  <c r="N40" i="9"/>
  <c r="N44" i="9"/>
  <c r="N48" i="9"/>
  <c r="N52" i="9"/>
  <c r="N56" i="9"/>
  <c r="N60" i="9"/>
  <c r="N64" i="9"/>
  <c r="N68" i="9"/>
  <c r="N72" i="9"/>
  <c r="N76" i="9"/>
  <c r="N80" i="9"/>
  <c r="N84" i="9"/>
  <c r="N88" i="9"/>
  <c r="N92" i="9"/>
  <c r="N96" i="9"/>
  <c r="N100" i="9"/>
  <c r="N104" i="9"/>
  <c r="N108" i="9"/>
  <c r="N112" i="9"/>
  <c r="N116" i="9"/>
  <c r="N120" i="9"/>
  <c r="N124" i="9"/>
  <c r="N128" i="9"/>
  <c r="N132" i="9"/>
  <c r="N136" i="9"/>
  <c r="N140" i="9"/>
  <c r="N144" i="9"/>
  <c r="N148" i="9"/>
  <c r="N152" i="9"/>
  <c r="N156" i="9"/>
  <c r="N160" i="9"/>
  <c r="N164" i="9"/>
  <c r="N168" i="9"/>
  <c r="N172" i="9"/>
  <c r="N176" i="9"/>
  <c r="N180" i="9"/>
  <c r="N184" i="9"/>
  <c r="N188" i="9"/>
  <c r="N192" i="9"/>
  <c r="N196" i="9"/>
  <c r="N200" i="9"/>
  <c r="N204" i="9"/>
  <c r="N208" i="9"/>
  <c r="N212" i="9"/>
  <c r="N216" i="9"/>
  <c r="N220" i="9"/>
  <c r="N224" i="9"/>
  <c r="N228" i="9"/>
  <c r="N232" i="9"/>
  <c r="N236" i="9"/>
  <c r="N240" i="9"/>
  <c r="N244" i="9"/>
  <c r="N248" i="9"/>
  <c r="N23" i="9"/>
  <c r="N171" i="9"/>
  <c r="N191" i="9"/>
  <c r="N207" i="9"/>
  <c r="N5" i="9"/>
  <c r="N9" i="9"/>
  <c r="N13" i="9"/>
  <c r="N17" i="9"/>
  <c r="N21" i="9"/>
  <c r="N25" i="9"/>
  <c r="N29" i="9"/>
  <c r="N33" i="9"/>
  <c r="N37" i="9"/>
  <c r="N41" i="9"/>
  <c r="N45" i="9"/>
  <c r="N49" i="9"/>
  <c r="N53" i="9"/>
  <c r="N57" i="9"/>
  <c r="N61" i="9"/>
  <c r="N65" i="9"/>
  <c r="N69" i="9"/>
  <c r="N73" i="9"/>
  <c r="N77" i="9"/>
  <c r="N81" i="9"/>
  <c r="N85" i="9"/>
  <c r="N89" i="9"/>
  <c r="N93" i="9"/>
  <c r="N97" i="9"/>
  <c r="N101" i="9"/>
  <c r="N105" i="9"/>
  <c r="N109" i="9"/>
  <c r="N113" i="9"/>
  <c r="N117" i="9"/>
  <c r="N121" i="9"/>
  <c r="N125" i="9"/>
  <c r="N129" i="9"/>
  <c r="N133" i="9"/>
  <c r="N137" i="9"/>
  <c r="N141" i="9"/>
  <c r="N145" i="9"/>
  <c r="N149" i="9"/>
  <c r="N153" i="9"/>
  <c r="N157" i="9"/>
  <c r="N161" i="9"/>
  <c r="N165" i="9"/>
  <c r="N169" i="9"/>
  <c r="N173" i="9"/>
  <c r="N177" i="9"/>
  <c r="N181" i="9"/>
  <c r="N185" i="9"/>
  <c r="N189" i="9"/>
  <c r="N193" i="9"/>
  <c r="N197" i="9"/>
  <c r="N201" i="9"/>
  <c r="N205" i="9"/>
  <c r="N209" i="9"/>
  <c r="N213" i="9"/>
  <c r="N217" i="9"/>
  <c r="N221" i="9"/>
  <c r="N225" i="9"/>
  <c r="N229" i="9"/>
  <c r="N233" i="9"/>
  <c r="N237" i="9"/>
  <c r="N241" i="9"/>
  <c r="N245" i="9"/>
  <c r="N249" i="9"/>
  <c r="N11" i="9"/>
  <c r="N19" i="9"/>
  <c r="N31" i="9"/>
  <c r="N39" i="9"/>
  <c r="N47" i="9"/>
  <c r="N55" i="9"/>
  <c r="N63" i="9"/>
  <c r="N71" i="9"/>
  <c r="N79" i="9"/>
  <c r="N87" i="9"/>
  <c r="N95" i="9"/>
  <c r="N103" i="9"/>
  <c r="N111" i="9"/>
  <c r="N119" i="9"/>
  <c r="N127" i="9"/>
  <c r="N135" i="9"/>
  <c r="N143" i="9"/>
  <c r="N151" i="9"/>
  <c r="N159" i="9"/>
  <c r="N167" i="9"/>
  <c r="N179" i="9"/>
  <c r="N187" i="9"/>
  <c r="N199" i="9"/>
  <c r="N6" i="9"/>
  <c r="N10" i="9"/>
  <c r="Q10" i="9" s="1"/>
  <c r="N14" i="9"/>
  <c r="N18" i="9"/>
  <c r="N22" i="9"/>
  <c r="N26" i="9"/>
  <c r="Q26" i="9" s="1"/>
  <c r="N30" i="9"/>
  <c r="N34" i="9"/>
  <c r="N38" i="9"/>
  <c r="N42" i="9"/>
  <c r="Q42" i="9" s="1"/>
  <c r="N46" i="9"/>
  <c r="N50" i="9"/>
  <c r="N54" i="9"/>
  <c r="N58" i="9"/>
  <c r="Q58" i="9" s="1"/>
  <c r="N62" i="9"/>
  <c r="N66" i="9"/>
  <c r="N70" i="9"/>
  <c r="N74" i="9"/>
  <c r="Q74" i="9" s="1"/>
  <c r="N78" i="9"/>
  <c r="N82" i="9"/>
  <c r="N86" i="9"/>
  <c r="N90" i="9"/>
  <c r="Q90" i="9" s="1"/>
  <c r="N94" i="9"/>
  <c r="N98" i="9"/>
  <c r="N102" i="9"/>
  <c r="N106" i="9"/>
  <c r="Q106" i="9" s="1"/>
  <c r="N110" i="9"/>
  <c r="N114" i="9"/>
  <c r="N118" i="9"/>
  <c r="N122" i="9"/>
  <c r="Q122" i="9" s="1"/>
  <c r="N126" i="9"/>
  <c r="N130" i="9"/>
  <c r="N134" i="9"/>
  <c r="N138" i="9"/>
  <c r="Q138" i="9" s="1"/>
  <c r="N142" i="9"/>
  <c r="N146" i="9"/>
  <c r="N150" i="9"/>
  <c r="N154" i="9"/>
  <c r="Q154" i="9" s="1"/>
  <c r="N158" i="9"/>
  <c r="N162" i="9"/>
  <c r="N166" i="9"/>
  <c r="N170" i="9"/>
  <c r="Q170" i="9" s="1"/>
  <c r="N174" i="9"/>
  <c r="N178" i="9"/>
  <c r="N182" i="9"/>
  <c r="N186" i="9"/>
  <c r="Q186" i="9" s="1"/>
  <c r="N190" i="9"/>
  <c r="N194" i="9"/>
  <c r="N198" i="9"/>
  <c r="N202" i="9"/>
  <c r="Q202" i="9" s="1"/>
  <c r="N206" i="9"/>
  <c r="N210" i="9"/>
  <c r="N214" i="9"/>
  <c r="N218" i="9"/>
  <c r="Q218" i="9" s="1"/>
  <c r="N222" i="9"/>
  <c r="N226" i="9"/>
  <c r="N230" i="9"/>
  <c r="N234" i="9"/>
  <c r="Q234" i="9" s="1"/>
  <c r="N238" i="9"/>
  <c r="N242" i="9"/>
  <c r="N246" i="9"/>
  <c r="N250" i="9"/>
  <c r="Q250" i="9" s="1"/>
  <c r="N7" i="9"/>
  <c r="N15" i="9"/>
  <c r="N27" i="9"/>
  <c r="N35" i="9"/>
  <c r="N43" i="9"/>
  <c r="N51" i="9"/>
  <c r="Q51" i="9" s="1"/>
  <c r="N59" i="9"/>
  <c r="N67" i="9"/>
  <c r="N75" i="9"/>
  <c r="N83" i="9"/>
  <c r="Q83" i="9" s="1"/>
  <c r="N91" i="9"/>
  <c r="N99" i="9"/>
  <c r="N107" i="9"/>
  <c r="N115" i="9"/>
  <c r="Q115" i="9" s="1"/>
  <c r="N123" i="9"/>
  <c r="N131" i="9"/>
  <c r="N139" i="9"/>
  <c r="N147" i="9"/>
  <c r="Q147" i="9" s="1"/>
  <c r="N155" i="9"/>
  <c r="N163" i="9"/>
  <c r="N175" i="9"/>
  <c r="Q175" i="9" s="1"/>
  <c r="N183" i="9"/>
  <c r="N195" i="9"/>
  <c r="N203" i="9"/>
  <c r="Q203" i="9" s="1"/>
  <c r="N223" i="9"/>
  <c r="Q223" i="9" s="1"/>
  <c r="N239" i="9"/>
  <c r="N219" i="9"/>
  <c r="N211" i="9"/>
  <c r="N227" i="9"/>
  <c r="N243" i="9"/>
  <c r="Q243" i="9" s="1"/>
  <c r="N235" i="9"/>
  <c r="N215" i="9"/>
  <c r="N231" i="9"/>
  <c r="N247" i="9"/>
  <c r="N251" i="9"/>
  <c r="I3" i="9"/>
  <c r="M3" i="9" s="1"/>
  <c r="M4" i="9"/>
  <c r="M8" i="9"/>
  <c r="M12" i="9"/>
  <c r="M16" i="9"/>
  <c r="M20" i="9"/>
  <c r="M24" i="9"/>
  <c r="M28" i="9"/>
  <c r="M32" i="9"/>
  <c r="M36" i="9"/>
  <c r="M40" i="9"/>
  <c r="M44" i="9"/>
  <c r="M48" i="9"/>
  <c r="M52" i="9"/>
  <c r="M56" i="9"/>
  <c r="M60" i="9"/>
  <c r="M64" i="9"/>
  <c r="M68" i="9"/>
  <c r="M72" i="9"/>
  <c r="M76" i="9"/>
  <c r="M80" i="9"/>
  <c r="M84" i="9"/>
  <c r="M88" i="9"/>
  <c r="M92" i="9"/>
  <c r="M96" i="9"/>
  <c r="M100" i="9"/>
  <c r="M104" i="9"/>
  <c r="M108" i="9"/>
  <c r="M112" i="9"/>
  <c r="M116" i="9"/>
  <c r="M120" i="9"/>
  <c r="M124" i="9"/>
  <c r="M128" i="9"/>
  <c r="M132" i="9"/>
  <c r="M136" i="9"/>
  <c r="M140" i="9"/>
  <c r="M144" i="9"/>
  <c r="M148" i="9"/>
  <c r="M152" i="9"/>
  <c r="M156" i="9"/>
  <c r="M160" i="9"/>
  <c r="M164" i="9"/>
  <c r="M168" i="9"/>
  <c r="M172" i="9"/>
  <c r="M176" i="9"/>
  <c r="M180" i="9"/>
  <c r="M184" i="9"/>
  <c r="M188" i="9"/>
  <c r="M192" i="9"/>
  <c r="M196" i="9"/>
  <c r="M200" i="9"/>
  <c r="M204" i="9"/>
  <c r="M208" i="9"/>
  <c r="M212" i="9"/>
  <c r="M216" i="9"/>
  <c r="M220" i="9"/>
  <c r="M224" i="9"/>
  <c r="M228" i="9"/>
  <c r="M232" i="9"/>
  <c r="M236" i="9"/>
  <c r="M240" i="9"/>
  <c r="M244" i="9"/>
  <c r="M248" i="9"/>
  <c r="M15" i="9"/>
  <c r="M163" i="9"/>
  <c r="M187" i="9"/>
  <c r="M199" i="9"/>
  <c r="M5" i="9"/>
  <c r="M9" i="9"/>
  <c r="M13" i="9"/>
  <c r="M17" i="9"/>
  <c r="M21" i="9"/>
  <c r="M25" i="9"/>
  <c r="M29" i="9"/>
  <c r="M33" i="9"/>
  <c r="M37" i="9"/>
  <c r="M41" i="9"/>
  <c r="M45" i="9"/>
  <c r="M49" i="9"/>
  <c r="M53" i="9"/>
  <c r="M57" i="9"/>
  <c r="M61" i="9"/>
  <c r="M65" i="9"/>
  <c r="M69" i="9"/>
  <c r="M73" i="9"/>
  <c r="M77" i="9"/>
  <c r="M81" i="9"/>
  <c r="M85" i="9"/>
  <c r="M89" i="9"/>
  <c r="M93" i="9"/>
  <c r="M97" i="9"/>
  <c r="M101" i="9"/>
  <c r="M105" i="9"/>
  <c r="M109" i="9"/>
  <c r="M113" i="9"/>
  <c r="M117" i="9"/>
  <c r="M121" i="9"/>
  <c r="M125" i="9"/>
  <c r="M129" i="9"/>
  <c r="M133" i="9"/>
  <c r="M137" i="9"/>
  <c r="M141" i="9"/>
  <c r="M145" i="9"/>
  <c r="M149" i="9"/>
  <c r="M153" i="9"/>
  <c r="M157" i="9"/>
  <c r="M161" i="9"/>
  <c r="M165" i="9"/>
  <c r="M169" i="9"/>
  <c r="M173" i="9"/>
  <c r="M177" i="9"/>
  <c r="M181" i="9"/>
  <c r="M185" i="9"/>
  <c r="M189" i="9"/>
  <c r="M193" i="9"/>
  <c r="M197" i="9"/>
  <c r="M201" i="9"/>
  <c r="M205" i="9"/>
  <c r="M209" i="9"/>
  <c r="M213" i="9"/>
  <c r="M217" i="9"/>
  <c r="M221" i="9"/>
  <c r="M225" i="9"/>
  <c r="M229" i="9"/>
  <c r="M233" i="9"/>
  <c r="M237" i="9"/>
  <c r="M241" i="9"/>
  <c r="M245" i="9"/>
  <c r="M249" i="9"/>
  <c r="M11" i="9"/>
  <c r="M23" i="9"/>
  <c r="M31" i="9"/>
  <c r="M39" i="9"/>
  <c r="M43" i="9"/>
  <c r="M51" i="9"/>
  <c r="M59" i="9"/>
  <c r="M67" i="9"/>
  <c r="M75" i="9"/>
  <c r="M83" i="9"/>
  <c r="M91" i="9"/>
  <c r="M99" i="9"/>
  <c r="M107" i="9"/>
  <c r="M119" i="9"/>
  <c r="M127" i="9"/>
  <c r="M135" i="9"/>
  <c r="M143" i="9"/>
  <c r="M151" i="9"/>
  <c r="M159" i="9"/>
  <c r="M171" i="9"/>
  <c r="M179" i="9"/>
  <c r="M191" i="9"/>
  <c r="M203" i="9"/>
  <c r="M6" i="9"/>
  <c r="P6" i="9" s="1"/>
  <c r="M10" i="9"/>
  <c r="M14" i="9"/>
  <c r="M18" i="9"/>
  <c r="M22" i="9"/>
  <c r="P22" i="9" s="1"/>
  <c r="M26" i="9"/>
  <c r="M30" i="9"/>
  <c r="M34" i="9"/>
  <c r="M38" i="9"/>
  <c r="P38" i="9" s="1"/>
  <c r="M42" i="9"/>
  <c r="M46" i="9"/>
  <c r="M50" i="9"/>
  <c r="M54" i="9"/>
  <c r="P54" i="9" s="1"/>
  <c r="M58" i="9"/>
  <c r="M62" i="9"/>
  <c r="M66" i="9"/>
  <c r="M70" i="9"/>
  <c r="P70" i="9" s="1"/>
  <c r="M74" i="9"/>
  <c r="M78" i="9"/>
  <c r="M82" i="9"/>
  <c r="M86" i="9"/>
  <c r="P86" i="9" s="1"/>
  <c r="M90" i="9"/>
  <c r="M94" i="9"/>
  <c r="M98" i="9"/>
  <c r="M102" i="9"/>
  <c r="P102" i="9" s="1"/>
  <c r="M106" i="9"/>
  <c r="M110" i="9"/>
  <c r="M114" i="9"/>
  <c r="M118" i="9"/>
  <c r="P118" i="9" s="1"/>
  <c r="M122" i="9"/>
  <c r="M126" i="9"/>
  <c r="M130" i="9"/>
  <c r="M134" i="9"/>
  <c r="P134" i="9" s="1"/>
  <c r="M138" i="9"/>
  <c r="M142" i="9"/>
  <c r="M146" i="9"/>
  <c r="M150" i="9"/>
  <c r="P150" i="9" s="1"/>
  <c r="M154" i="9"/>
  <c r="M158" i="9"/>
  <c r="M162" i="9"/>
  <c r="M166" i="9"/>
  <c r="P166" i="9" s="1"/>
  <c r="M170" i="9"/>
  <c r="M174" i="9"/>
  <c r="M178" i="9"/>
  <c r="M182" i="9"/>
  <c r="P182" i="9" s="1"/>
  <c r="M186" i="9"/>
  <c r="M190" i="9"/>
  <c r="M194" i="9"/>
  <c r="M198" i="9"/>
  <c r="P198" i="9" s="1"/>
  <c r="M202" i="9"/>
  <c r="M206" i="9"/>
  <c r="M210" i="9"/>
  <c r="M214" i="9"/>
  <c r="P214" i="9" s="1"/>
  <c r="M218" i="9"/>
  <c r="M222" i="9"/>
  <c r="M226" i="9"/>
  <c r="M230" i="9"/>
  <c r="P230" i="9" s="1"/>
  <c r="M234" i="9"/>
  <c r="M238" i="9"/>
  <c r="M242" i="9"/>
  <c r="M246" i="9"/>
  <c r="P246" i="9" s="1"/>
  <c r="M250" i="9"/>
  <c r="M7" i="9"/>
  <c r="M19" i="9"/>
  <c r="P19" i="9" s="1"/>
  <c r="M27" i="9"/>
  <c r="M35" i="9"/>
  <c r="M47" i="9"/>
  <c r="P47" i="9" s="1"/>
  <c r="M55" i="9"/>
  <c r="M63" i="9"/>
  <c r="M71" i="9"/>
  <c r="M79" i="9"/>
  <c r="P79" i="9" s="1"/>
  <c r="M87" i="9"/>
  <c r="M95" i="9"/>
  <c r="M103" i="9"/>
  <c r="M111" i="9"/>
  <c r="P111" i="9" s="1"/>
  <c r="M115" i="9"/>
  <c r="P115" i="9" s="1"/>
  <c r="M123" i="9"/>
  <c r="M131" i="9"/>
  <c r="M139" i="9"/>
  <c r="M147" i="9"/>
  <c r="P147" i="9" s="1"/>
  <c r="M155" i="9"/>
  <c r="M167" i="9"/>
  <c r="M175" i="9"/>
  <c r="P175" i="9" s="1"/>
  <c r="M183" i="9"/>
  <c r="M195" i="9"/>
  <c r="P195" i="9" s="1"/>
  <c r="M207" i="9"/>
  <c r="M223" i="9"/>
  <c r="P223" i="9" s="1"/>
  <c r="M239" i="9"/>
  <c r="M235" i="9"/>
  <c r="M211" i="9"/>
  <c r="M227" i="9"/>
  <c r="M243" i="9"/>
  <c r="P243" i="9" s="1"/>
  <c r="M251" i="9"/>
  <c r="M215" i="9"/>
  <c r="M231" i="9"/>
  <c r="M247" i="9"/>
  <c r="M219" i="9"/>
  <c r="L10" i="7"/>
  <c r="K9" i="7"/>
  <c r="J8" i="7"/>
  <c r="E3" i="7"/>
  <c r="E3" i="6"/>
  <c r="E251" i="6"/>
  <c r="E243" i="6"/>
  <c r="E235" i="6"/>
  <c r="E227" i="6"/>
  <c r="E219" i="6"/>
  <c r="E211" i="6"/>
  <c r="E199" i="6"/>
  <c r="E191" i="6"/>
  <c r="E187" i="6"/>
  <c r="E179" i="6"/>
  <c r="E171" i="6"/>
  <c r="E163" i="6"/>
  <c r="E155" i="6"/>
  <c r="E143" i="6"/>
  <c r="E135" i="6"/>
  <c r="E131" i="6"/>
  <c r="E123" i="6"/>
  <c r="E115" i="6"/>
  <c r="E111" i="6"/>
  <c r="E107" i="6"/>
  <c r="E103" i="6"/>
  <c r="E95" i="6"/>
  <c r="E91" i="6"/>
  <c r="E87" i="6"/>
  <c r="E83" i="6"/>
  <c r="E79" i="6"/>
  <c r="E75" i="6"/>
  <c r="E71" i="6"/>
  <c r="E67" i="6"/>
  <c r="E63" i="6"/>
  <c r="E59" i="6"/>
  <c r="E55" i="6"/>
  <c r="E51" i="6"/>
  <c r="E47" i="6"/>
  <c r="E43" i="6"/>
  <c r="E39" i="6"/>
  <c r="E35" i="6"/>
  <c r="E31" i="6"/>
  <c r="E27" i="6"/>
  <c r="E23" i="6"/>
  <c r="E19" i="6"/>
  <c r="E15" i="6"/>
  <c r="E11" i="6"/>
  <c r="E7" i="6"/>
  <c r="E247" i="6"/>
  <c r="E239" i="6"/>
  <c r="E231" i="6"/>
  <c r="E223" i="6"/>
  <c r="E215" i="6"/>
  <c r="E207" i="6"/>
  <c r="E203" i="6"/>
  <c r="E195" i="6"/>
  <c r="E183" i="6"/>
  <c r="E175" i="6"/>
  <c r="E167" i="6"/>
  <c r="E159" i="6"/>
  <c r="E151" i="6"/>
  <c r="E147" i="6"/>
  <c r="E139" i="6"/>
  <c r="E127" i="6"/>
  <c r="E119" i="6"/>
  <c r="E99" i="6"/>
  <c r="E250" i="6"/>
  <c r="E234" i="6"/>
  <c r="E226" i="6"/>
  <c r="E218" i="6"/>
  <c r="E210" i="6"/>
  <c r="E202" i="6"/>
  <c r="E194" i="6"/>
  <c r="E186" i="6"/>
  <c r="E178" i="6"/>
  <c r="E170" i="6"/>
  <c r="E162" i="6"/>
  <c r="E154" i="6"/>
  <c r="E146" i="6"/>
  <c r="E138" i="6"/>
  <c r="E130" i="6"/>
  <c r="E122" i="6"/>
  <c r="E114" i="6"/>
  <c r="E106" i="6"/>
  <c r="E98" i="6"/>
  <c r="E242" i="6"/>
  <c r="E246" i="6"/>
  <c r="E230" i="6"/>
  <c r="E214" i="6"/>
  <c r="E198" i="6"/>
  <c r="E182" i="6"/>
  <c r="E166" i="6"/>
  <c r="E150" i="6"/>
  <c r="E134" i="6"/>
  <c r="E118" i="6"/>
  <c r="E102" i="6"/>
  <c r="E90" i="6"/>
  <c r="E82" i="6"/>
  <c r="E74" i="6"/>
  <c r="E66" i="6"/>
  <c r="E58" i="6"/>
  <c r="E50" i="6"/>
  <c r="E42" i="6"/>
  <c r="E34" i="6"/>
  <c r="E26" i="6"/>
  <c r="E18" i="6"/>
  <c r="E10" i="6"/>
  <c r="E5" i="6"/>
  <c r="E245" i="6"/>
  <c r="E241" i="6"/>
  <c r="E237" i="6"/>
  <c r="E233" i="6"/>
  <c r="E229" i="6"/>
  <c r="E225" i="6"/>
  <c r="E221" i="6"/>
  <c r="E217" i="6"/>
  <c r="E213" i="6"/>
  <c r="E209" i="6"/>
  <c r="E205" i="6"/>
  <c r="E201" i="6"/>
  <c r="E197" i="6"/>
  <c r="E6" i="6"/>
  <c r="E238" i="6"/>
  <c r="E222" i="6"/>
  <c r="E206" i="6"/>
  <c r="E190" i="6"/>
  <c r="E174" i="6"/>
  <c r="E158" i="6"/>
  <c r="E142" i="6"/>
  <c r="E126" i="6"/>
  <c r="E110" i="6"/>
  <c r="E94" i="6"/>
  <c r="E86" i="6"/>
  <c r="E78" i="6"/>
  <c r="E70" i="6"/>
  <c r="E62" i="6"/>
  <c r="E54" i="6"/>
  <c r="E46" i="6"/>
  <c r="E38" i="6"/>
  <c r="E30" i="6"/>
  <c r="E22" i="6"/>
  <c r="E14" i="6"/>
  <c r="E249" i="6"/>
  <c r="E4" i="6"/>
  <c r="E248" i="6"/>
  <c r="E244" i="6"/>
  <c r="E193" i="6"/>
  <c r="E189" i="6"/>
  <c r="E185" i="6"/>
  <c r="E181" i="6"/>
  <c r="E177" i="6"/>
  <c r="E173" i="6"/>
  <c r="E169" i="6"/>
  <c r="E165" i="6"/>
  <c r="E161" i="6"/>
  <c r="E157" i="6"/>
  <c r="E153" i="6"/>
  <c r="E149" i="6"/>
  <c r="E145" i="6"/>
  <c r="E141" i="6"/>
  <c r="E137" i="6"/>
  <c r="E133" i="6"/>
  <c r="E129" i="6"/>
  <c r="E125" i="6"/>
  <c r="E121" i="6"/>
  <c r="E117" i="6"/>
  <c r="E113" i="6"/>
  <c r="E109" i="6"/>
  <c r="E105" i="6"/>
  <c r="E101" i="6"/>
  <c r="E97" i="6"/>
  <c r="E93" i="6"/>
  <c r="E89" i="6"/>
  <c r="E85" i="6"/>
  <c r="E81" i="6"/>
  <c r="E77" i="6"/>
  <c r="E73" i="6"/>
  <c r="E69" i="6"/>
  <c r="E65" i="6"/>
  <c r="E61" i="6"/>
  <c r="E57" i="6"/>
  <c r="E53" i="6"/>
  <c r="E49" i="6"/>
  <c r="E45" i="6"/>
  <c r="E41" i="6"/>
  <c r="E37" i="6"/>
  <c r="E33" i="6"/>
  <c r="E29" i="6"/>
  <c r="E25" i="6"/>
  <c r="E21" i="6"/>
  <c r="E17" i="6"/>
  <c r="E13" i="6"/>
  <c r="E9" i="6"/>
  <c r="E240" i="6"/>
  <c r="E236" i="6"/>
  <c r="E232" i="6"/>
  <c r="E228" i="6"/>
  <c r="E224" i="6"/>
  <c r="E220" i="6"/>
  <c r="E216" i="6"/>
  <c r="E212" i="6"/>
  <c r="E208" i="6"/>
  <c r="E204" i="6"/>
  <c r="E200" i="6"/>
  <c r="E196" i="6"/>
  <c r="E192" i="6"/>
  <c r="E188" i="6"/>
  <c r="E184" i="6"/>
  <c r="E180" i="6"/>
  <c r="E176" i="6"/>
  <c r="E172" i="6"/>
  <c r="E168" i="6"/>
  <c r="E164" i="6"/>
  <c r="E160" i="6"/>
  <c r="E156" i="6"/>
  <c r="E152" i="6"/>
  <c r="E148" i="6"/>
  <c r="E144" i="6"/>
  <c r="E140" i="6"/>
  <c r="E136" i="6"/>
  <c r="E132" i="6"/>
  <c r="E128" i="6"/>
  <c r="E124" i="6"/>
  <c r="E120" i="6"/>
  <c r="E116" i="6"/>
  <c r="E112" i="6"/>
  <c r="E108" i="6"/>
  <c r="E104" i="6"/>
  <c r="E100" i="6"/>
  <c r="E96" i="6"/>
  <c r="E92" i="6"/>
  <c r="E88" i="6"/>
  <c r="E84" i="6"/>
  <c r="E80" i="6"/>
  <c r="E76" i="6"/>
  <c r="E72" i="6"/>
  <c r="E68" i="6"/>
  <c r="E64" i="6"/>
  <c r="E60" i="6"/>
  <c r="E56" i="6"/>
  <c r="E52" i="6"/>
  <c r="E48" i="6"/>
  <c r="E44" i="6"/>
  <c r="E40" i="6"/>
  <c r="E36" i="6"/>
  <c r="E32" i="6"/>
  <c r="E28" i="6"/>
  <c r="E24" i="6"/>
  <c r="E20" i="6"/>
  <c r="E16" i="6"/>
  <c r="E12" i="6"/>
  <c r="E8" i="6"/>
  <c r="R174" i="9" l="1"/>
  <c r="R142" i="9"/>
  <c r="Q215" i="9"/>
  <c r="R27" i="9"/>
  <c r="R78" i="9"/>
  <c r="R91" i="9"/>
  <c r="R62" i="9"/>
  <c r="P211" i="9"/>
  <c r="P131" i="9"/>
  <c r="P35" i="9"/>
  <c r="P237" i="9"/>
  <c r="P221" i="9"/>
  <c r="P205" i="9"/>
  <c r="P189" i="9"/>
  <c r="P173" i="9"/>
  <c r="P157" i="9"/>
  <c r="P141" i="9"/>
  <c r="P125" i="9"/>
  <c r="P109" i="9"/>
  <c r="P93" i="9"/>
  <c r="P77" i="9"/>
  <c r="P61" i="9"/>
  <c r="P45" i="9"/>
  <c r="P29" i="9"/>
  <c r="P13" i="9"/>
  <c r="Q231" i="9"/>
  <c r="Q7" i="9"/>
  <c r="Q241" i="9"/>
  <c r="Q225" i="9"/>
  <c r="Q209" i="9"/>
  <c r="Q193" i="9"/>
  <c r="Q177" i="9"/>
  <c r="Q161" i="9"/>
  <c r="Q145" i="9"/>
  <c r="Q129" i="9"/>
  <c r="Q113" i="9"/>
  <c r="Q97" i="9"/>
  <c r="Q81" i="9"/>
  <c r="Q65" i="9"/>
  <c r="Q49" i="9"/>
  <c r="Q33" i="9"/>
  <c r="Q17" i="9"/>
  <c r="R43" i="9"/>
  <c r="R14" i="9"/>
  <c r="R245" i="9"/>
  <c r="R229" i="9"/>
  <c r="R213" i="9"/>
  <c r="R197" i="9"/>
  <c r="R181" i="9"/>
  <c r="R165" i="9"/>
  <c r="R149" i="9"/>
  <c r="R46" i="9"/>
  <c r="R30" i="9"/>
  <c r="R82" i="9"/>
  <c r="R66" i="9"/>
  <c r="R50" i="9"/>
  <c r="R34" i="9"/>
  <c r="R133" i="9"/>
  <c r="R117" i="9"/>
  <c r="R101" i="9"/>
  <c r="R85" i="9"/>
  <c r="Q227" i="9"/>
  <c r="R234" i="9"/>
  <c r="R170" i="9"/>
  <c r="R106" i="9"/>
  <c r="Q237" i="9"/>
  <c r="Q221" i="9"/>
  <c r="Q205" i="9"/>
  <c r="Q189" i="9"/>
  <c r="Q173" i="9"/>
  <c r="Q157" i="9"/>
  <c r="Q141" i="9"/>
  <c r="Q125" i="9"/>
  <c r="Q109" i="9"/>
  <c r="Q93" i="9"/>
  <c r="Q77" i="9"/>
  <c r="Q61" i="9"/>
  <c r="R218" i="9"/>
  <c r="R154" i="9"/>
  <c r="R10" i="9"/>
  <c r="R241" i="9"/>
  <c r="R225" i="9"/>
  <c r="R209" i="9"/>
  <c r="R193" i="9"/>
  <c r="R177" i="9"/>
  <c r="Q38" i="9"/>
  <c r="Q22" i="9"/>
  <c r="R19" i="9"/>
  <c r="R95" i="9"/>
  <c r="R202" i="9"/>
  <c r="R138" i="9"/>
  <c r="R90" i="9"/>
  <c r="R74" i="9"/>
  <c r="R58" i="9"/>
  <c r="R42" i="9"/>
  <c r="R26" i="9"/>
  <c r="R183" i="9"/>
  <c r="P179" i="9"/>
  <c r="R151" i="9"/>
  <c r="R119" i="9"/>
  <c r="R69" i="9"/>
  <c r="R53" i="9"/>
  <c r="R37" i="9"/>
  <c r="R21" i="9"/>
  <c r="P99" i="9"/>
  <c r="P67" i="9"/>
  <c r="R161" i="9"/>
  <c r="R145" i="9"/>
  <c r="R129" i="9"/>
  <c r="R113" i="9"/>
  <c r="R97" i="9"/>
  <c r="R81" i="9"/>
  <c r="R65" i="9"/>
  <c r="Q19" i="9"/>
  <c r="R55" i="9"/>
  <c r="R5" i="9"/>
  <c r="R39" i="9"/>
  <c r="R49" i="9"/>
  <c r="R33" i="9"/>
  <c r="R17" i="9"/>
  <c r="Q119" i="9"/>
  <c r="Q87" i="9"/>
  <c r="Q55" i="9"/>
  <c r="P215" i="9"/>
  <c r="P167" i="9"/>
  <c r="P103" i="9"/>
  <c r="P71" i="9"/>
  <c r="P250" i="9"/>
  <c r="S250" i="9" s="1" a="1"/>
  <c r="S250" i="9" s="1"/>
  <c r="P234" i="9"/>
  <c r="P218" i="9"/>
  <c r="P202" i="9"/>
  <c r="P186" i="9"/>
  <c r="S186" i="9" s="1" a="1"/>
  <c r="S186" i="9" s="1"/>
  <c r="P170" i="9"/>
  <c r="P154" i="9"/>
  <c r="P138" i="9"/>
  <c r="S138" i="9" s="1" a="1"/>
  <c r="S138" i="9" s="1"/>
  <c r="P122" i="9"/>
  <c r="S122" i="9" s="1" a="1"/>
  <c r="S122" i="9" s="1"/>
  <c r="P106" i="9"/>
  <c r="S106" i="9" s="1" a="1"/>
  <c r="S106" i="9" s="1"/>
  <c r="P90" i="9"/>
  <c r="P74" i="9"/>
  <c r="P58" i="9"/>
  <c r="P42" i="9"/>
  <c r="P26" i="9"/>
  <c r="P10" i="9"/>
  <c r="Q139" i="9"/>
  <c r="Q107" i="9"/>
  <c r="Q75" i="9"/>
  <c r="Q43" i="9"/>
  <c r="Q238" i="9"/>
  <c r="Q222" i="9"/>
  <c r="Q206" i="9"/>
  <c r="Q190" i="9"/>
  <c r="Q174" i="9"/>
  <c r="Q158" i="9"/>
  <c r="Q142" i="9"/>
  <c r="Q126" i="9"/>
  <c r="Q110" i="9"/>
  <c r="Q94" i="9"/>
  <c r="Q78" i="9"/>
  <c r="Q62" i="9"/>
  <c r="Q46" i="9"/>
  <c r="Q30" i="9"/>
  <c r="Q14" i="9"/>
  <c r="R162" i="9"/>
  <c r="R63" i="9"/>
  <c r="R226" i="9"/>
  <c r="P4" i="9"/>
  <c r="R231" i="9"/>
  <c r="R99" i="9"/>
  <c r="P84" i="9"/>
  <c r="R59" i="9"/>
  <c r="Q45" i="9"/>
  <c r="Q29" i="9"/>
  <c r="Q13" i="9"/>
  <c r="R215" i="9"/>
  <c r="Q6" i="9"/>
  <c r="R7" i="9"/>
  <c r="P164" i="9"/>
  <c r="P207" i="9"/>
  <c r="P143" i="9"/>
  <c r="R191" i="9"/>
  <c r="R127" i="9"/>
  <c r="P63" i="9"/>
  <c r="P249" i="9"/>
  <c r="P233" i="9"/>
  <c r="P217" i="9"/>
  <c r="P201" i="9"/>
  <c r="P185" i="9"/>
  <c r="P169" i="9"/>
  <c r="P153" i="9"/>
  <c r="P137" i="9"/>
  <c r="P121" i="9"/>
  <c r="P105" i="9"/>
  <c r="P89" i="9"/>
  <c r="P73" i="9"/>
  <c r="P57" i="9"/>
  <c r="P41" i="9"/>
  <c r="P25" i="9"/>
  <c r="P9" i="9"/>
  <c r="Q211" i="9"/>
  <c r="Q163" i="9"/>
  <c r="Q131" i="9"/>
  <c r="Q99" i="9"/>
  <c r="Q67" i="9"/>
  <c r="Q35" i="9"/>
  <c r="P95" i="9"/>
  <c r="P239" i="9"/>
  <c r="P242" i="9"/>
  <c r="P226" i="9"/>
  <c r="P210" i="9"/>
  <c r="P194" i="9"/>
  <c r="P178" i="9"/>
  <c r="P162" i="9"/>
  <c r="P146" i="9"/>
  <c r="P130" i="9"/>
  <c r="P114" i="9"/>
  <c r="P98" i="9"/>
  <c r="P82" i="9"/>
  <c r="P66" i="9"/>
  <c r="P50" i="9"/>
  <c r="P34" i="9"/>
  <c r="P18" i="9"/>
  <c r="Q195" i="9"/>
  <c r="Q246" i="9"/>
  <c r="Q230" i="9"/>
  <c r="Q214" i="9"/>
  <c r="Q198" i="9"/>
  <c r="Q182" i="9"/>
  <c r="Q166" i="9"/>
  <c r="Q150" i="9"/>
  <c r="Q134" i="9"/>
  <c r="Q118" i="9"/>
  <c r="Q102" i="9"/>
  <c r="Q86" i="9"/>
  <c r="Q70" i="9"/>
  <c r="Q54" i="9"/>
  <c r="R159" i="9"/>
  <c r="R4" i="9"/>
  <c r="P228" i="9"/>
  <c r="P52" i="9"/>
  <c r="Q151" i="9"/>
  <c r="Q200" i="9"/>
  <c r="Q24" i="9"/>
  <c r="R223" i="9"/>
  <c r="S223" i="9" s="1" a="1"/>
  <c r="S223" i="9" s="1"/>
  <c r="R243" i="9"/>
  <c r="S243" i="9" s="1" a="1"/>
  <c r="S243" i="9" s="1"/>
  <c r="Q4" i="9"/>
  <c r="P244" i="9"/>
  <c r="P196" i="9"/>
  <c r="P148" i="9"/>
  <c r="P116" i="9"/>
  <c r="P100" i="9"/>
  <c r="P68" i="9"/>
  <c r="P20" i="9"/>
  <c r="Q187" i="9"/>
  <c r="Q248" i="9"/>
  <c r="Q216" i="9"/>
  <c r="Q184" i="9"/>
  <c r="Q168" i="9"/>
  <c r="Q136" i="9"/>
  <c r="Q104" i="9"/>
  <c r="Q72" i="9"/>
  <c r="Q40" i="9"/>
  <c r="R211" i="9"/>
  <c r="R179" i="9"/>
  <c r="R147" i="9"/>
  <c r="S147" i="9" s="1" a="1"/>
  <c r="S147" i="9" s="1"/>
  <c r="R115" i="9"/>
  <c r="S115" i="9" s="1" a="1"/>
  <c r="S115" i="9" s="1"/>
  <c r="R236" i="9"/>
  <c r="R220" i="9"/>
  <c r="R204" i="9"/>
  <c r="R188" i="9"/>
  <c r="R172" i="9"/>
  <c r="R156" i="9"/>
  <c r="R140" i="9"/>
  <c r="R124" i="9"/>
  <c r="R92" i="9"/>
  <c r="R76" i="9"/>
  <c r="R60" i="9"/>
  <c r="R28" i="9"/>
  <c r="R12" i="9"/>
  <c r="R194" i="9"/>
  <c r="R130" i="9"/>
  <c r="R199" i="9"/>
  <c r="R167" i="9"/>
  <c r="R135" i="9"/>
  <c r="R11" i="9"/>
  <c r="R31" i="9"/>
  <c r="R178" i="9"/>
  <c r="R114" i="9"/>
  <c r="R79" i="9"/>
  <c r="R242" i="9"/>
  <c r="R18" i="9"/>
  <c r="R249" i="9"/>
  <c r="R233" i="9"/>
  <c r="R217" i="9"/>
  <c r="R201" i="9"/>
  <c r="R185" i="9"/>
  <c r="R169" i="9"/>
  <c r="R153" i="9"/>
  <c r="R137" i="9"/>
  <c r="R121" i="9"/>
  <c r="R105" i="9"/>
  <c r="R89" i="9"/>
  <c r="R73" i="9"/>
  <c r="R57" i="9"/>
  <c r="R41" i="9"/>
  <c r="R25" i="9"/>
  <c r="R9" i="9"/>
  <c r="R22" i="9"/>
  <c r="S22" i="9" s="1" a="1"/>
  <c r="S22" i="9" s="1"/>
  <c r="R44" i="9"/>
  <c r="R51" i="9"/>
  <c r="R175" i="9"/>
  <c r="S175" i="9" s="1" a="1"/>
  <c r="S175" i="9" s="1"/>
  <c r="R143" i="9"/>
  <c r="R230" i="9"/>
  <c r="R198" i="9"/>
  <c r="R166" i="9"/>
  <c r="R134" i="9"/>
  <c r="R67" i="9"/>
  <c r="R207" i="9"/>
  <c r="R235" i="9"/>
  <c r="R203" i="9"/>
  <c r="R171" i="9"/>
  <c r="R139" i="9"/>
  <c r="R110" i="9"/>
  <c r="R248" i="9"/>
  <c r="R232" i="9"/>
  <c r="R216" i="9"/>
  <c r="R200" i="9"/>
  <c r="R184" i="9"/>
  <c r="R168" i="9"/>
  <c r="R152" i="9"/>
  <c r="R136" i="9"/>
  <c r="R120" i="9"/>
  <c r="R104" i="9"/>
  <c r="R88" i="9"/>
  <c r="R72" i="9"/>
  <c r="R56" i="9"/>
  <c r="R40" i="9"/>
  <c r="R24" i="9"/>
  <c r="R8" i="9"/>
  <c r="R108" i="9"/>
  <c r="R15" i="9"/>
  <c r="R35" i="9"/>
  <c r="R227" i="9"/>
  <c r="R195" i="9"/>
  <c r="R163" i="9"/>
  <c r="R131" i="9"/>
  <c r="R87" i="9"/>
  <c r="R23" i="9"/>
  <c r="R6" i="9"/>
  <c r="R237" i="9"/>
  <c r="R221" i="9"/>
  <c r="R205" i="9"/>
  <c r="R189" i="9"/>
  <c r="R173" i="9"/>
  <c r="R157" i="9"/>
  <c r="R141" i="9"/>
  <c r="R125" i="9"/>
  <c r="R109" i="9"/>
  <c r="R93" i="9"/>
  <c r="R77" i="9"/>
  <c r="R61" i="9"/>
  <c r="R45" i="9"/>
  <c r="R29" i="9"/>
  <c r="R13" i="9"/>
  <c r="R102" i="9"/>
  <c r="R244" i="9"/>
  <c r="R228" i="9"/>
  <c r="R212" i="9"/>
  <c r="R196" i="9"/>
  <c r="R180" i="9"/>
  <c r="R164" i="9"/>
  <c r="R148" i="9"/>
  <c r="R132" i="9"/>
  <c r="R116" i="9"/>
  <c r="R100" i="9"/>
  <c r="R84" i="9"/>
  <c r="R68" i="9"/>
  <c r="R52" i="9"/>
  <c r="R36" i="9"/>
  <c r="R20" i="9"/>
  <c r="R239" i="9"/>
  <c r="R246" i="9"/>
  <c r="R214" i="9"/>
  <c r="R182" i="9"/>
  <c r="R150" i="9"/>
  <c r="R118" i="9"/>
  <c r="R247" i="9"/>
  <c r="R251" i="9"/>
  <c r="R219" i="9"/>
  <c r="R187" i="9"/>
  <c r="R155" i="9"/>
  <c r="R123" i="9"/>
  <c r="R86" i="9"/>
  <c r="R70" i="9"/>
  <c r="R54" i="9"/>
  <c r="R38" i="9"/>
  <c r="R94" i="9"/>
  <c r="R240" i="9"/>
  <c r="R224" i="9"/>
  <c r="R208" i="9"/>
  <c r="R192" i="9"/>
  <c r="R176" i="9"/>
  <c r="R160" i="9"/>
  <c r="R144" i="9"/>
  <c r="R128" i="9"/>
  <c r="R112" i="9"/>
  <c r="R96" i="9"/>
  <c r="R80" i="9"/>
  <c r="R64" i="9"/>
  <c r="R48" i="9"/>
  <c r="R32" i="9"/>
  <c r="R16" i="9"/>
  <c r="Q183" i="9"/>
  <c r="P87" i="9"/>
  <c r="P55" i="9"/>
  <c r="P107" i="9"/>
  <c r="P43" i="9"/>
  <c r="P251" i="9"/>
  <c r="P123" i="9"/>
  <c r="P171" i="9"/>
  <c r="P135" i="9"/>
  <c r="P39" i="9"/>
  <c r="P163" i="9"/>
  <c r="P240" i="9"/>
  <c r="P224" i="9"/>
  <c r="P208" i="9"/>
  <c r="P192" i="9"/>
  <c r="P176" i="9"/>
  <c r="P160" i="9"/>
  <c r="P144" i="9"/>
  <c r="P128" i="9"/>
  <c r="P112" i="9"/>
  <c r="P96" i="9"/>
  <c r="P80" i="9"/>
  <c r="P64" i="9"/>
  <c r="P48" i="9"/>
  <c r="P32" i="9"/>
  <c r="P16" i="9"/>
  <c r="P75" i="9"/>
  <c r="P187" i="9"/>
  <c r="P212" i="9"/>
  <c r="P36" i="9"/>
  <c r="P183" i="9"/>
  <c r="P203" i="9"/>
  <c r="S203" i="9" s="1" a="1"/>
  <c r="S203" i="9" s="1"/>
  <c r="P159" i="9"/>
  <c r="P127" i="9"/>
  <c r="P91" i="9"/>
  <c r="P59" i="9"/>
  <c r="P31" i="9"/>
  <c r="P245" i="9"/>
  <c r="P229" i="9"/>
  <c r="P213" i="9"/>
  <c r="P197" i="9"/>
  <c r="P181" i="9"/>
  <c r="P165" i="9"/>
  <c r="P149" i="9"/>
  <c r="P133" i="9"/>
  <c r="P117" i="9"/>
  <c r="P101" i="9"/>
  <c r="P85" i="9"/>
  <c r="P69" i="9"/>
  <c r="P53" i="9"/>
  <c r="P37" i="9"/>
  <c r="P21" i="9"/>
  <c r="P5" i="9"/>
  <c r="P15" i="9"/>
  <c r="P236" i="9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P11" i="9"/>
  <c r="P180" i="9"/>
  <c r="P132" i="9"/>
  <c r="P219" i="9"/>
  <c r="P235" i="9"/>
  <c r="P155" i="9"/>
  <c r="P27" i="9"/>
  <c r="P247" i="9"/>
  <c r="P231" i="9"/>
  <c r="P227" i="9"/>
  <c r="S227" i="9" s="1" a="1"/>
  <c r="S227" i="9" s="1"/>
  <c r="P139" i="9"/>
  <c r="P7" i="9"/>
  <c r="P238" i="9"/>
  <c r="P222" i="9"/>
  <c r="P206" i="9"/>
  <c r="P190" i="9"/>
  <c r="P174" i="9"/>
  <c r="P158" i="9"/>
  <c r="P142" i="9"/>
  <c r="P126" i="9"/>
  <c r="P110" i="9"/>
  <c r="P94" i="9"/>
  <c r="P78" i="9"/>
  <c r="P62" i="9"/>
  <c r="P46" i="9"/>
  <c r="P30" i="9"/>
  <c r="P14" i="9"/>
  <c r="P191" i="9"/>
  <c r="P151" i="9"/>
  <c r="P119" i="9"/>
  <c r="P83" i="9"/>
  <c r="S83" i="9" s="1" a="1"/>
  <c r="S83" i="9" s="1"/>
  <c r="P51" i="9"/>
  <c r="P23" i="9"/>
  <c r="P241" i="9"/>
  <c r="P225" i="9"/>
  <c r="P209" i="9"/>
  <c r="P193" i="9"/>
  <c r="P177" i="9"/>
  <c r="P161" i="9"/>
  <c r="P145" i="9"/>
  <c r="P129" i="9"/>
  <c r="P113" i="9"/>
  <c r="P97" i="9"/>
  <c r="P81" i="9"/>
  <c r="P65" i="9"/>
  <c r="P49" i="9"/>
  <c r="P33" i="9"/>
  <c r="P17" i="9"/>
  <c r="P199" i="9"/>
  <c r="P248" i="9"/>
  <c r="P232" i="9"/>
  <c r="P216" i="9"/>
  <c r="P200" i="9"/>
  <c r="P184" i="9"/>
  <c r="P168" i="9"/>
  <c r="P152" i="9"/>
  <c r="P136" i="9"/>
  <c r="P120" i="9"/>
  <c r="P104" i="9"/>
  <c r="P88" i="9"/>
  <c r="P72" i="9"/>
  <c r="P56" i="9"/>
  <c r="P40" i="9"/>
  <c r="P24" i="9"/>
  <c r="P8" i="9"/>
  <c r="Q247" i="9"/>
  <c r="Q179" i="9"/>
  <c r="Q244" i="9"/>
  <c r="Q196" i="9"/>
  <c r="Q148" i="9"/>
  <c r="Q116" i="9"/>
  <c r="Q84" i="9"/>
  <c r="Q52" i="9"/>
  <c r="Q207" i="9"/>
  <c r="Q232" i="9"/>
  <c r="Q120" i="9"/>
  <c r="Q56" i="9"/>
  <c r="Q143" i="9"/>
  <c r="Q79" i="9"/>
  <c r="Q11" i="9"/>
  <c r="Q212" i="9"/>
  <c r="Q180" i="9"/>
  <c r="Q164" i="9"/>
  <c r="Q132" i="9"/>
  <c r="Q100" i="9"/>
  <c r="Q68" i="9"/>
  <c r="Q36" i="9"/>
  <c r="Q251" i="9"/>
  <c r="Q235" i="9"/>
  <c r="Q219" i="9"/>
  <c r="Q155" i="9"/>
  <c r="Q123" i="9"/>
  <c r="Q91" i="9"/>
  <c r="Q59" i="9"/>
  <c r="Q27" i="9"/>
  <c r="Q167" i="9"/>
  <c r="Q135" i="9"/>
  <c r="Q103" i="9"/>
  <c r="S103" i="9" s="1" a="1"/>
  <c r="S103" i="9" s="1"/>
  <c r="Q71" i="9"/>
  <c r="Q39" i="9"/>
  <c r="Q249" i="9"/>
  <c r="Q233" i="9"/>
  <c r="Q217" i="9"/>
  <c r="Q201" i="9"/>
  <c r="Q185" i="9"/>
  <c r="Q169" i="9"/>
  <c r="Q153" i="9"/>
  <c r="Q137" i="9"/>
  <c r="Q121" i="9"/>
  <c r="Q105" i="9"/>
  <c r="Q89" i="9"/>
  <c r="Q73" i="9"/>
  <c r="Q57" i="9"/>
  <c r="Q41" i="9"/>
  <c r="Q25" i="9"/>
  <c r="Q9" i="9"/>
  <c r="Q171" i="9"/>
  <c r="Q240" i="9"/>
  <c r="Q224" i="9"/>
  <c r="Q208" i="9"/>
  <c r="Q192" i="9"/>
  <c r="Q176" i="9"/>
  <c r="Q160" i="9"/>
  <c r="Q144" i="9"/>
  <c r="Q128" i="9"/>
  <c r="Q112" i="9"/>
  <c r="Q96" i="9"/>
  <c r="Q80" i="9"/>
  <c r="Q64" i="9"/>
  <c r="Q48" i="9"/>
  <c r="Q32" i="9"/>
  <c r="Q16" i="9"/>
  <c r="Q152" i="9"/>
  <c r="Q88" i="9"/>
  <c r="Q8" i="9"/>
  <c r="Q111" i="9"/>
  <c r="S111" i="9" s="1" a="1"/>
  <c r="S111" i="9" s="1"/>
  <c r="Q47" i="9"/>
  <c r="S47" i="9" s="1" a="1"/>
  <c r="S47" i="9" s="1"/>
  <c r="Q191" i="9"/>
  <c r="Q228" i="9"/>
  <c r="Q20" i="9"/>
  <c r="Q239" i="9"/>
  <c r="Q15" i="9"/>
  <c r="Q242" i="9"/>
  <c r="Q226" i="9"/>
  <c r="Q210" i="9"/>
  <c r="Q194" i="9"/>
  <c r="Q178" i="9"/>
  <c r="Q162" i="9"/>
  <c r="Q146" i="9"/>
  <c r="Q130" i="9"/>
  <c r="Q114" i="9"/>
  <c r="Q98" i="9"/>
  <c r="Q82" i="9"/>
  <c r="Q66" i="9"/>
  <c r="Q50" i="9"/>
  <c r="Q34" i="9"/>
  <c r="Q18" i="9"/>
  <c r="Q199" i="9"/>
  <c r="Q159" i="9"/>
  <c r="Q127" i="9"/>
  <c r="Q95" i="9"/>
  <c r="Q63" i="9"/>
  <c r="Q31" i="9"/>
  <c r="Q245" i="9"/>
  <c r="Q229" i="9"/>
  <c r="Q213" i="9"/>
  <c r="Q197" i="9"/>
  <c r="Q181" i="9"/>
  <c r="Q165" i="9"/>
  <c r="Q149" i="9"/>
  <c r="Q133" i="9"/>
  <c r="Q117" i="9"/>
  <c r="Q101" i="9"/>
  <c r="Q85" i="9"/>
  <c r="Q69" i="9"/>
  <c r="Q53" i="9"/>
  <c r="Q37" i="9"/>
  <c r="Q21" i="9"/>
  <c r="Q5" i="9"/>
  <c r="Q23" i="9"/>
  <c r="Q236" i="9"/>
  <c r="Q220" i="9"/>
  <c r="Q204" i="9"/>
  <c r="Q188" i="9"/>
  <c r="Q172" i="9"/>
  <c r="Q156" i="9"/>
  <c r="Q140" i="9"/>
  <c r="Q124" i="9"/>
  <c r="Q108" i="9"/>
  <c r="Q92" i="9"/>
  <c r="Q76" i="9"/>
  <c r="Q60" i="9"/>
  <c r="Q44" i="9"/>
  <c r="Q28" i="9"/>
  <c r="Q12" i="9"/>
  <c r="J12" i="7" a="1"/>
  <c r="J12" i="7" s="1"/>
  <c r="J16" i="7" s="1"/>
  <c r="J5" i="7"/>
  <c r="J15" i="7" s="1"/>
  <c r="J14" i="6"/>
  <c r="J16" i="6" s="1"/>
  <c r="K8" i="8" s="1"/>
  <c r="K14" i="6"/>
  <c r="K16" i="6" s="1"/>
  <c r="L8" i="8" s="1"/>
  <c r="F3" i="6" a="1"/>
  <c r="F3" i="6" s="1"/>
  <c r="S218" i="9" l="1" a="1"/>
  <c r="S218" i="9" s="1"/>
  <c r="S49" i="9" a="1"/>
  <c r="S49" i="9" s="1"/>
  <c r="S113" i="9" a="1"/>
  <c r="S113" i="9" s="1"/>
  <c r="S17" i="9" a="1"/>
  <c r="S17" i="9" s="1"/>
  <c r="S81" i="9" a="1"/>
  <c r="S81" i="9" s="1"/>
  <c r="S145" i="9" a="1"/>
  <c r="S145" i="9" s="1"/>
  <c r="S33" i="9" a="1"/>
  <c r="S33" i="9" s="1"/>
  <c r="S97" i="9" a="1"/>
  <c r="S97" i="9" s="1"/>
  <c r="S161" i="9" a="1"/>
  <c r="S161" i="9" s="1"/>
  <c r="S179" i="9" a="1"/>
  <c r="S179" i="9" s="1"/>
  <c r="S225" i="9" a="1"/>
  <c r="S225" i="9" s="1"/>
  <c r="S38" i="9" a="1"/>
  <c r="S38" i="9" s="1"/>
  <c r="S109" i="9" a="1"/>
  <c r="S109" i="9" s="1"/>
  <c r="S173" i="9" a="1"/>
  <c r="S173" i="9" s="1"/>
  <c r="S237" i="9" a="1"/>
  <c r="S237" i="9" s="1"/>
  <c r="S202" i="9" a="1"/>
  <c r="S202" i="9" s="1"/>
  <c r="S170" i="9" a="1"/>
  <c r="S170" i="9" s="1"/>
  <c r="G122" i="8"/>
  <c r="G186" i="8"/>
  <c r="G250" i="8"/>
  <c r="G249" i="8"/>
  <c r="G185" i="8"/>
  <c r="G121" i="8"/>
  <c r="G209" i="8"/>
  <c r="G157" i="8"/>
  <c r="G109" i="8"/>
  <c r="G77" i="8"/>
  <c r="G29" i="8"/>
  <c r="G137" i="8"/>
  <c r="G243" i="8"/>
  <c r="G219" i="8"/>
  <c r="G175" i="8"/>
  <c r="G75" i="8"/>
  <c r="G23" i="8"/>
  <c r="G238" i="8"/>
  <c r="G226" i="8"/>
  <c r="G198" i="8"/>
  <c r="G190" i="8"/>
  <c r="G162" i="8"/>
  <c r="G134" i="8"/>
  <c r="G126" i="8"/>
  <c r="G98" i="8"/>
  <c r="G90" i="8"/>
  <c r="G74" i="8"/>
  <c r="G58" i="8"/>
  <c r="G42" i="8"/>
  <c r="G26" i="8"/>
  <c r="G10" i="8"/>
  <c r="G85" i="8"/>
  <c r="G53" i="8"/>
  <c r="G21" i="8"/>
  <c r="G106" i="8"/>
  <c r="G171" i="8"/>
  <c r="G143" i="8"/>
  <c r="G95" i="8"/>
  <c r="G67" i="8"/>
  <c r="G43" i="8"/>
  <c r="G89" i="8"/>
  <c r="G25" i="8"/>
  <c r="G251" i="8"/>
  <c r="G227" i="8"/>
  <c r="G203" i="8"/>
  <c r="G179" i="8"/>
  <c r="G155" i="8"/>
  <c r="G139" i="8"/>
  <c r="G115" i="8"/>
  <c r="G79" i="8"/>
  <c r="G63" i="8"/>
  <c r="G15" i="8"/>
  <c r="G241" i="8"/>
  <c r="G177" i="8"/>
  <c r="G129" i="8"/>
  <c r="G81" i="8"/>
  <c r="G49" i="8"/>
  <c r="G13" i="8"/>
  <c r="G201" i="8"/>
  <c r="G105" i="8"/>
  <c r="G197" i="8"/>
  <c r="G133" i="8"/>
  <c r="G225" i="8"/>
  <c r="G193" i="8"/>
  <c r="G145" i="8"/>
  <c r="G97" i="8"/>
  <c r="G234" i="8"/>
  <c r="G78" i="8"/>
  <c r="G54" i="8"/>
  <c r="G30" i="8"/>
  <c r="G14" i="8"/>
  <c r="G213" i="8"/>
  <c r="G149" i="8"/>
  <c r="G199" i="8"/>
  <c r="G151" i="8"/>
  <c r="G111" i="8"/>
  <c r="G35" i="8"/>
  <c r="G9" i="8"/>
  <c r="G214" i="8"/>
  <c r="G206" i="8"/>
  <c r="G178" i="8"/>
  <c r="G150" i="8"/>
  <c r="G142" i="8"/>
  <c r="G114" i="8"/>
  <c r="G223" i="8"/>
  <c r="G195" i="8"/>
  <c r="G119" i="8"/>
  <c r="G31" i="8"/>
  <c r="G218" i="8"/>
  <c r="G39" i="8"/>
  <c r="G242" i="8"/>
  <c r="G244" i="8"/>
  <c r="G236" i="8"/>
  <c r="G228" i="8"/>
  <c r="G220" i="8"/>
  <c r="G212" i="8"/>
  <c r="G204" i="8"/>
  <c r="G196" i="8"/>
  <c r="G188" i="8"/>
  <c r="G180" i="8"/>
  <c r="G172" i="8"/>
  <c r="G164" i="8"/>
  <c r="G156" i="8"/>
  <c r="G148" i="8"/>
  <c r="G140" i="8"/>
  <c r="G132" i="8"/>
  <c r="G124" i="8"/>
  <c r="G116" i="8"/>
  <c r="G108" i="8"/>
  <c r="G100" i="8"/>
  <c r="G92" i="8"/>
  <c r="G84" i="8"/>
  <c r="G76" i="8"/>
  <c r="G68" i="8"/>
  <c r="G60" i="8"/>
  <c r="G52" i="8"/>
  <c r="G44" i="8"/>
  <c r="G36" i="8"/>
  <c r="G28" i="8"/>
  <c r="G20" i="8"/>
  <c r="G12" i="8"/>
  <c r="G4" i="8"/>
  <c r="G91" i="8"/>
  <c r="G217" i="8"/>
  <c r="G153" i="8"/>
  <c r="G237" i="8"/>
  <c r="G189" i="8"/>
  <c r="G141" i="8"/>
  <c r="G93" i="8"/>
  <c r="G45" i="8"/>
  <c r="G17" i="8"/>
  <c r="G207" i="8"/>
  <c r="G187" i="8"/>
  <c r="G163" i="8"/>
  <c r="G131" i="8"/>
  <c r="G87" i="8"/>
  <c r="G59" i="8"/>
  <c r="G246" i="8"/>
  <c r="G230" i="8"/>
  <c r="G222" i="8"/>
  <c r="G194" i="8"/>
  <c r="G166" i="8"/>
  <c r="G158" i="8"/>
  <c r="G130" i="8"/>
  <c r="G102" i="8"/>
  <c r="G94" i="8"/>
  <c r="G82" i="8"/>
  <c r="G66" i="8"/>
  <c r="G50" i="8"/>
  <c r="G34" i="8"/>
  <c r="G18" i="8"/>
  <c r="G6" i="8"/>
  <c r="G69" i="8"/>
  <c r="G37" i="8"/>
  <c r="G5" i="8"/>
  <c r="G247" i="8"/>
  <c r="G159" i="8"/>
  <c r="G107" i="8"/>
  <c r="G83" i="8"/>
  <c r="G55" i="8"/>
  <c r="G7" i="8"/>
  <c r="G41" i="8"/>
  <c r="G70" i="8"/>
  <c r="G154" i="8"/>
  <c r="G239" i="8"/>
  <c r="G191" i="8"/>
  <c r="G147" i="8"/>
  <c r="G127" i="8"/>
  <c r="G51" i="8"/>
  <c r="G202" i="8"/>
  <c r="G205" i="8"/>
  <c r="G161" i="8"/>
  <c r="G113" i="8"/>
  <c r="G65" i="8"/>
  <c r="G33" i="8"/>
  <c r="G233" i="8"/>
  <c r="G169" i="8"/>
  <c r="G229" i="8"/>
  <c r="G165" i="8"/>
  <c r="G101" i="8"/>
  <c r="G221" i="8"/>
  <c r="G173" i="8"/>
  <c r="G125" i="8"/>
  <c r="G61" i="8"/>
  <c r="G86" i="8"/>
  <c r="G62" i="8"/>
  <c r="G46" i="8"/>
  <c r="G22" i="8"/>
  <c r="G245" i="8"/>
  <c r="G181" i="8"/>
  <c r="G117" i="8"/>
  <c r="G231" i="8"/>
  <c r="G123" i="8"/>
  <c r="G99" i="8"/>
  <c r="G47" i="8"/>
  <c r="G57" i="8"/>
  <c r="G38" i="8"/>
  <c r="G210" i="8"/>
  <c r="G182" i="8"/>
  <c r="G174" i="8"/>
  <c r="G146" i="8"/>
  <c r="G118" i="8"/>
  <c r="G110" i="8"/>
  <c r="G170" i="8"/>
  <c r="G235" i="8"/>
  <c r="G211" i="8"/>
  <c r="G183" i="8"/>
  <c r="G135" i="8"/>
  <c r="G19" i="8"/>
  <c r="G11" i="8"/>
  <c r="G215" i="8"/>
  <c r="G167" i="8"/>
  <c r="G27" i="8"/>
  <c r="G232" i="8"/>
  <c r="G200" i="8"/>
  <c r="G168" i="8"/>
  <c r="G136" i="8"/>
  <c r="G104" i="8"/>
  <c r="G72" i="8"/>
  <c r="G40" i="8"/>
  <c r="G8" i="8"/>
  <c r="G103" i="8"/>
  <c r="G73" i="8"/>
  <c r="G224" i="8"/>
  <c r="G192" i="8"/>
  <c r="G160" i="8"/>
  <c r="G128" i="8"/>
  <c r="G96" i="8"/>
  <c r="G64" i="8"/>
  <c r="G32" i="8"/>
  <c r="G138" i="8"/>
  <c r="G71" i="8"/>
  <c r="G248" i="8"/>
  <c r="G216" i="8"/>
  <c r="G184" i="8"/>
  <c r="G152" i="8"/>
  <c r="G120" i="8"/>
  <c r="G88" i="8"/>
  <c r="G56" i="8"/>
  <c r="G24" i="8"/>
  <c r="G240" i="8"/>
  <c r="G208" i="8"/>
  <c r="G176" i="8"/>
  <c r="G144" i="8"/>
  <c r="G112" i="8"/>
  <c r="G80" i="8"/>
  <c r="G48" i="8"/>
  <c r="G16" i="8"/>
  <c r="S4" i="9" a="1"/>
  <c r="S4" i="9" s="1"/>
  <c r="S14" i="9" a="1"/>
  <c r="S14" i="9" s="1"/>
  <c r="S78" i="9" a="1"/>
  <c r="S78" i="9" s="1"/>
  <c r="S142" i="9" a="1"/>
  <c r="S142" i="9" s="1"/>
  <c r="S206" i="9" a="1"/>
  <c r="S206" i="9" s="1"/>
  <c r="S77" i="9" a="1"/>
  <c r="S77" i="9" s="1"/>
  <c r="S141" i="9" a="1"/>
  <c r="S141" i="9" s="1"/>
  <c r="S205" i="9" a="1"/>
  <c r="S205" i="9" s="1"/>
  <c r="S42" i="9" a="1"/>
  <c r="S42" i="9" s="1"/>
  <c r="S234" i="9" a="1"/>
  <c r="S234" i="9" s="1"/>
  <c r="S209" i="9" a="1"/>
  <c r="S209" i="9" s="1"/>
  <c r="S61" i="9" a="1"/>
  <c r="S61" i="9" s="1"/>
  <c r="S125" i="9" a="1"/>
  <c r="S125" i="9" s="1"/>
  <c r="S189" i="9" a="1"/>
  <c r="S189" i="9" s="1"/>
  <c r="S58" i="9" a="1"/>
  <c r="S58" i="9" s="1"/>
  <c r="S19" i="9" a="1"/>
  <c r="S19" i="9" s="1"/>
  <c r="S55" i="9" a="1"/>
  <c r="S55" i="9" s="1"/>
  <c r="S93" i="9" a="1"/>
  <c r="S93" i="9" s="1"/>
  <c r="S157" i="9" a="1"/>
  <c r="S157" i="9" s="1"/>
  <c r="S221" i="9" a="1"/>
  <c r="S221" i="9" s="1"/>
  <c r="S154" i="9" a="1"/>
  <c r="S154" i="9" s="1"/>
  <c r="S10" i="9" a="1"/>
  <c r="S10" i="9" s="1"/>
  <c r="S193" i="9" a="1"/>
  <c r="S193" i="9" s="1"/>
  <c r="S26" i="9" a="1"/>
  <c r="S26" i="9" s="1"/>
  <c r="S90" i="9" a="1"/>
  <c r="S90" i="9" s="1"/>
  <c r="S177" i="9" a="1"/>
  <c r="S177" i="9" s="1"/>
  <c r="S241" i="9" a="1"/>
  <c r="S241" i="9" s="1"/>
  <c r="S74" i="9" a="1"/>
  <c r="S74" i="9" s="1"/>
  <c r="S107" i="9" a="1"/>
  <c r="S107" i="9" s="1"/>
  <c r="S119" i="9" a="1"/>
  <c r="S119" i="9" s="1"/>
  <c r="S30" i="9" a="1"/>
  <c r="S30" i="9" s="1"/>
  <c r="S158" i="9" a="1"/>
  <c r="S158" i="9" s="1"/>
  <c r="S222" i="9" a="1"/>
  <c r="S222" i="9" s="1"/>
  <c r="S65" i="9" a="1"/>
  <c r="S65" i="9" s="1"/>
  <c r="S129" i="9" a="1"/>
  <c r="S129" i="9" s="1"/>
  <c r="S75" i="9" a="1"/>
  <c r="S75" i="9" s="1"/>
  <c r="S46" i="9" a="1"/>
  <c r="S46" i="9" s="1"/>
  <c r="S174" i="9" a="1"/>
  <c r="S174" i="9" s="1"/>
  <c r="S238" i="9" a="1"/>
  <c r="S238" i="9" s="1"/>
  <c r="S215" i="9" a="1"/>
  <c r="S215" i="9" s="1"/>
  <c r="S71" i="9" a="1"/>
  <c r="S71" i="9" s="1"/>
  <c r="S231" i="9" a="1"/>
  <c r="S231" i="9" s="1"/>
  <c r="S62" i="9" a="1"/>
  <c r="S62" i="9" s="1"/>
  <c r="S126" i="9" a="1"/>
  <c r="S126" i="9" s="1"/>
  <c r="S190" i="9" a="1"/>
  <c r="S190" i="9" s="1"/>
  <c r="S43" i="9" a="1"/>
  <c r="S43" i="9" s="1"/>
  <c r="S99" i="9" a="1"/>
  <c r="S99" i="9" s="1"/>
  <c r="S7" i="9" a="1"/>
  <c r="S7" i="9" s="1"/>
  <c r="S6" i="9" a="1"/>
  <c r="S6" i="9" s="1"/>
  <c r="S45" i="9" a="1"/>
  <c r="S45" i="9" s="1"/>
  <c r="S29" i="9" a="1"/>
  <c r="S29" i="9" s="1"/>
  <c r="S13" i="9" a="1"/>
  <c r="S13" i="9" s="1"/>
  <c r="S207" i="9" a="1"/>
  <c r="S207" i="9" s="1"/>
  <c r="S139" i="9" a="1"/>
  <c r="S139" i="9" s="1"/>
  <c r="S187" i="9" a="1"/>
  <c r="S187" i="9" s="1"/>
  <c r="S84" i="9" a="1"/>
  <c r="S84" i="9" s="1"/>
  <c r="S51" i="9" a="1"/>
  <c r="S51" i="9" s="1"/>
  <c r="S86" i="9" a="1"/>
  <c r="S86" i="9" s="1"/>
  <c r="S143" i="9" a="1"/>
  <c r="S143" i="9" s="1"/>
  <c r="S136" i="9" a="1"/>
  <c r="S136" i="9" s="1"/>
  <c r="S200" i="9" a="1"/>
  <c r="S200" i="9" s="1"/>
  <c r="S110" i="9" a="1"/>
  <c r="S110" i="9" s="1"/>
  <c r="S11" i="9"/>
  <c r="S87" i="9" a="1"/>
  <c r="S87" i="9" s="1"/>
  <c r="S214" i="9" a="1"/>
  <c r="S214" i="9" s="1"/>
  <c r="S131" i="9" a="1"/>
  <c r="S131" i="9" s="1"/>
  <c r="S167" i="9" a="1"/>
  <c r="S167" i="9" s="1"/>
  <c r="S24" i="9" a="1"/>
  <c r="S24" i="9" s="1"/>
  <c r="S102" i="9" a="1"/>
  <c r="S102" i="9" s="1"/>
  <c r="S166" i="9" a="1"/>
  <c r="S166" i="9" s="1"/>
  <c r="S230" i="9" a="1"/>
  <c r="S230" i="9" s="1"/>
  <c r="S35" i="9" a="1"/>
  <c r="S35" i="9" s="1"/>
  <c r="S164" i="9" a="1"/>
  <c r="S164" i="9" s="1"/>
  <c r="S168" i="9" a="1"/>
  <c r="S168" i="9" s="1"/>
  <c r="S132" i="9" a="1"/>
  <c r="S132" i="9" s="1"/>
  <c r="S28" i="9" a="1"/>
  <c r="S28" i="9" s="1"/>
  <c r="S92" i="9" a="1"/>
  <c r="S92" i="9" s="1"/>
  <c r="S156" i="9" a="1"/>
  <c r="S156" i="9" s="1"/>
  <c r="S220" i="9" a="1"/>
  <c r="S220" i="9" s="1"/>
  <c r="S21" i="9" a="1"/>
  <c r="S21" i="9" s="1"/>
  <c r="S85" i="9" a="1"/>
  <c r="S85" i="9" s="1"/>
  <c r="S149" i="9" a="1"/>
  <c r="S149" i="9" s="1"/>
  <c r="S213" i="9" a="1"/>
  <c r="S213" i="9" s="1"/>
  <c r="S59" i="9" a="1"/>
  <c r="S59" i="9" s="1"/>
  <c r="S48" i="9" a="1"/>
  <c r="S48" i="9" s="1"/>
  <c r="S112" i="9" a="1"/>
  <c r="S112" i="9" s="1"/>
  <c r="S176" i="9" a="1"/>
  <c r="S176" i="9" s="1"/>
  <c r="S240" i="9" a="1"/>
  <c r="S240" i="9" s="1"/>
  <c r="S171" i="9" a="1"/>
  <c r="S171" i="9" s="1"/>
  <c r="S68" i="9" a="1"/>
  <c r="S68" i="9" s="1"/>
  <c r="S196" i="9" a="1"/>
  <c r="S196" i="9" s="1"/>
  <c r="S52" i="9" a="1"/>
  <c r="S52" i="9" s="1"/>
  <c r="S54" i="9" a="1"/>
  <c r="S54" i="9" s="1"/>
  <c r="S118" i="9" a="1"/>
  <c r="S118" i="9" s="1"/>
  <c r="S182" i="9" a="1"/>
  <c r="S182" i="9" s="1"/>
  <c r="S246" i="9" a="1"/>
  <c r="S246" i="9" s="1"/>
  <c r="S67" i="9" a="1"/>
  <c r="S67" i="9" s="1"/>
  <c r="S211" i="9" a="1"/>
  <c r="S211" i="9" s="1"/>
  <c r="S40" i="9" a="1"/>
  <c r="S40" i="9" s="1"/>
  <c r="S94" i="9" a="1"/>
  <c r="S94" i="9" s="1"/>
  <c r="S183" i="9" a="1"/>
  <c r="S183" i="9" s="1"/>
  <c r="S163" i="9" a="1"/>
  <c r="S163" i="9" s="1"/>
  <c r="S70" i="9" a="1"/>
  <c r="S70" i="9" s="1"/>
  <c r="S134" i="9" a="1"/>
  <c r="S134" i="9" s="1"/>
  <c r="S198" i="9" a="1"/>
  <c r="S198" i="9" s="1"/>
  <c r="S195" i="9" a="1"/>
  <c r="S195" i="9" s="1"/>
  <c r="S79" i="9" a="1"/>
  <c r="S79" i="9" s="1"/>
  <c r="S104" i="9" a="1"/>
  <c r="S104" i="9" s="1"/>
  <c r="S72" i="9" a="1"/>
  <c r="S72" i="9" s="1"/>
  <c r="S151" i="9" a="1"/>
  <c r="S151" i="9" s="1"/>
  <c r="S150" i="9" a="1"/>
  <c r="S150" i="9" s="1"/>
  <c r="S232" i="9" a="1"/>
  <c r="S232" i="9" s="1"/>
  <c r="S114" i="9" a="1"/>
  <c r="S114" i="9" s="1"/>
  <c r="S121" i="9" a="1"/>
  <c r="S121" i="9" s="1"/>
  <c r="S56" i="9" a="1"/>
  <c r="S56" i="9" s="1"/>
  <c r="S120" i="9" a="1"/>
  <c r="S120" i="9" s="1"/>
  <c r="S184" i="9" a="1"/>
  <c r="S184" i="9" s="1"/>
  <c r="S248" i="9" a="1"/>
  <c r="S248" i="9" s="1"/>
  <c r="S155" i="9" a="1"/>
  <c r="S155" i="9" s="1"/>
  <c r="S180" i="9" a="1"/>
  <c r="S180" i="9" s="1"/>
  <c r="S44" i="9" a="1"/>
  <c r="S44" i="9" s="1"/>
  <c r="S108" i="9" a="1"/>
  <c r="S108" i="9" s="1"/>
  <c r="S172" i="9" a="1"/>
  <c r="S172" i="9" s="1"/>
  <c r="S236" i="9" a="1"/>
  <c r="S236" i="9" s="1"/>
  <c r="S37" i="9" a="1"/>
  <c r="S37" i="9" s="1"/>
  <c r="S101" i="9" a="1"/>
  <c r="S101" i="9" s="1"/>
  <c r="S165" i="9" a="1"/>
  <c r="S165" i="9" s="1"/>
  <c r="S229" i="9" a="1"/>
  <c r="S229" i="9" s="1"/>
  <c r="S91" i="9" a="1"/>
  <c r="S91" i="9" s="1"/>
  <c r="S64" i="9" a="1"/>
  <c r="S64" i="9" s="1"/>
  <c r="S128" i="9" a="1"/>
  <c r="S128" i="9" s="1"/>
  <c r="S192" i="9" a="1"/>
  <c r="S192" i="9" s="1"/>
  <c r="S123" i="9" a="1"/>
  <c r="S123" i="9" s="1"/>
  <c r="S100" i="9" a="1"/>
  <c r="S100" i="9" s="1"/>
  <c r="S244" i="9" a="1"/>
  <c r="S244" i="9" s="1"/>
  <c r="S228" i="9" a="1"/>
  <c r="S228" i="9" s="1"/>
  <c r="S66" i="9" a="1"/>
  <c r="S66" i="9" s="1"/>
  <c r="S130" i="9" a="1"/>
  <c r="S130" i="9" s="1"/>
  <c r="S194" i="9" a="1"/>
  <c r="S194" i="9" s="1"/>
  <c r="S239" i="9" a="1"/>
  <c r="S239" i="9" s="1"/>
  <c r="S9" i="9" a="1"/>
  <c r="S9" i="9" s="1"/>
  <c r="S73" i="9" a="1"/>
  <c r="S73" i="9" s="1"/>
  <c r="S137" i="9" a="1"/>
  <c r="S137" i="9" s="1"/>
  <c r="S201" i="9" a="1"/>
  <c r="S201" i="9" s="1"/>
  <c r="S63" i="9" a="1"/>
  <c r="S63" i="9" s="1"/>
  <c r="S178" i="9" a="1"/>
  <c r="S178" i="9" s="1"/>
  <c r="S185" i="9" a="1"/>
  <c r="S185" i="9" s="1"/>
  <c r="S8" i="9" a="1"/>
  <c r="S8" i="9" s="1"/>
  <c r="S199" i="9" a="1"/>
  <c r="S199" i="9" s="1"/>
  <c r="S23" i="9" a="1"/>
  <c r="S23" i="9" s="1"/>
  <c r="S235" i="9" a="1"/>
  <c r="S235" i="9" s="1"/>
  <c r="S60" i="9" a="1"/>
  <c r="S60" i="9" s="1"/>
  <c r="S124" i="9" a="1"/>
  <c r="S124" i="9" s="1"/>
  <c r="S188" i="9" a="1"/>
  <c r="S188" i="9" s="1"/>
  <c r="S15" i="9" a="1"/>
  <c r="S15" i="9" s="1"/>
  <c r="S53" i="9" a="1"/>
  <c r="S53" i="9" s="1"/>
  <c r="S117" i="9" a="1"/>
  <c r="S117" i="9" s="1"/>
  <c r="S181" i="9" a="1"/>
  <c r="S181" i="9" s="1"/>
  <c r="S245" i="9" a="1"/>
  <c r="S245" i="9" s="1"/>
  <c r="S127" i="9" a="1"/>
  <c r="S127" i="9" s="1"/>
  <c r="S36" i="9" a="1"/>
  <c r="S36" i="9" s="1"/>
  <c r="S16" i="9" a="1"/>
  <c r="S16" i="9" s="1"/>
  <c r="S80" i="9" a="1"/>
  <c r="S80" i="9" s="1"/>
  <c r="S144" i="9" a="1"/>
  <c r="S144" i="9" s="1"/>
  <c r="S208" i="9" a="1"/>
  <c r="S208" i="9" s="1"/>
  <c r="S39" i="9" a="1"/>
  <c r="S39" i="9" s="1"/>
  <c r="S251" i="9" a="1"/>
  <c r="S251" i="9" s="1"/>
  <c r="S116" i="9" a="1"/>
  <c r="S116" i="9" s="1"/>
  <c r="S18" i="9" a="1"/>
  <c r="S18" i="9" s="1"/>
  <c r="S82" i="9" a="1"/>
  <c r="S82" i="9" s="1"/>
  <c r="S146" i="9" a="1"/>
  <c r="S146" i="9" s="1"/>
  <c r="S210" i="9" a="1"/>
  <c r="S210" i="9" s="1"/>
  <c r="S95" i="9" a="1"/>
  <c r="S95" i="9" s="1"/>
  <c r="S25" i="9" a="1"/>
  <c r="S25" i="9" s="1"/>
  <c r="S89" i="9" a="1"/>
  <c r="S89" i="9" s="1"/>
  <c r="S153" i="9" a="1"/>
  <c r="S153" i="9" s="1"/>
  <c r="S217" i="9" a="1"/>
  <c r="S217" i="9" s="1"/>
  <c r="S27" i="9" a="1"/>
  <c r="S27" i="9" s="1"/>
  <c r="S50" i="9" a="1"/>
  <c r="S50" i="9" s="1"/>
  <c r="S242" i="9" a="1"/>
  <c r="S242" i="9" s="1"/>
  <c r="S57" i="9" a="1"/>
  <c r="S57" i="9" s="1"/>
  <c r="S249" i="9" a="1"/>
  <c r="S249" i="9" s="1"/>
  <c r="S88" i="9" a="1"/>
  <c r="S88" i="9" s="1"/>
  <c r="S152" i="9" a="1"/>
  <c r="S152" i="9" s="1"/>
  <c r="S216" i="9" a="1"/>
  <c r="S216" i="9" s="1"/>
  <c r="S191" i="9" a="1"/>
  <c r="S191" i="9" s="1"/>
  <c r="S247" i="9" a="1"/>
  <c r="S247" i="9" s="1"/>
  <c r="S219" i="9" a="1"/>
  <c r="S219" i="9" s="1"/>
  <c r="S12" i="9" a="1"/>
  <c r="S12" i="9" s="1"/>
  <c r="S76" i="9" a="1"/>
  <c r="S76" i="9" s="1"/>
  <c r="S140" i="9" a="1"/>
  <c r="S140" i="9" s="1"/>
  <c r="S204" i="9" a="1"/>
  <c r="S204" i="9" s="1"/>
  <c r="S5" i="9" a="1"/>
  <c r="S5" i="9" s="1"/>
  <c r="S69" i="9" a="1"/>
  <c r="S69" i="9" s="1"/>
  <c r="S133" i="9" a="1"/>
  <c r="S133" i="9" s="1"/>
  <c r="S197" i="9" a="1"/>
  <c r="S197" i="9" s="1"/>
  <c r="S31" i="9" a="1"/>
  <c r="S31" i="9" s="1"/>
  <c r="S159" i="9" a="1"/>
  <c r="S159" i="9" s="1"/>
  <c r="S212" i="9" a="1"/>
  <c r="S212" i="9" s="1"/>
  <c r="S32" i="9" a="1"/>
  <c r="S32" i="9" s="1"/>
  <c r="S96" i="9" a="1"/>
  <c r="S96" i="9" s="1"/>
  <c r="S160" i="9" a="1"/>
  <c r="S160" i="9" s="1"/>
  <c r="S224" i="9" a="1"/>
  <c r="S224" i="9" s="1"/>
  <c r="S135" i="9" a="1"/>
  <c r="S135" i="9" s="1"/>
  <c r="S20" i="9" a="1"/>
  <c r="S20" i="9" s="1"/>
  <c r="S148" i="9" a="1"/>
  <c r="S148" i="9" s="1"/>
  <c r="S34" i="9" a="1"/>
  <c r="S34" i="9" s="1"/>
  <c r="S98" i="9" a="1"/>
  <c r="S98" i="9" s="1"/>
  <c r="S162" i="9" a="1"/>
  <c r="S162" i="9" s="1"/>
  <c r="S226" i="9" a="1"/>
  <c r="S226" i="9" s="1"/>
  <c r="S41" i="9" a="1"/>
  <c r="S41" i="9" s="1"/>
  <c r="S105" i="9" a="1"/>
  <c r="S105" i="9" s="1"/>
  <c r="S169" i="9" a="1"/>
  <c r="S169" i="9" s="1"/>
  <c r="S233" i="9" a="1"/>
  <c r="S233" i="9" s="1"/>
  <c r="K16" i="7"/>
  <c r="K15" i="7"/>
  <c r="G3" i="8"/>
  <c r="J21" i="7"/>
  <c r="K9" i="8" s="1"/>
  <c r="H241" i="8" l="1"/>
  <c r="H177" i="8"/>
  <c r="H129" i="8"/>
  <c r="H81" i="8"/>
  <c r="H49" i="8"/>
  <c r="H13" i="8"/>
  <c r="H201" i="8"/>
  <c r="H105" i="8"/>
  <c r="H197" i="8"/>
  <c r="H133" i="8"/>
  <c r="H225" i="8"/>
  <c r="H193" i="8"/>
  <c r="H145" i="8"/>
  <c r="H97" i="8"/>
  <c r="H195" i="8"/>
  <c r="H78" i="8"/>
  <c r="H54" i="8"/>
  <c r="H30" i="8"/>
  <c r="H14" i="8"/>
  <c r="H213" i="8"/>
  <c r="H149" i="8"/>
  <c r="H199" i="8"/>
  <c r="H151" i="8"/>
  <c r="H123" i="8"/>
  <c r="H99" i="8"/>
  <c r="H47" i="8"/>
  <c r="H9" i="8"/>
  <c r="H250" i="8"/>
  <c r="H214" i="8"/>
  <c r="H206" i="8"/>
  <c r="H178" i="8"/>
  <c r="H170" i="8"/>
  <c r="H150" i="8"/>
  <c r="H142" i="8"/>
  <c r="H114" i="8"/>
  <c r="H106" i="8"/>
  <c r="H235" i="8"/>
  <c r="H211" i="8"/>
  <c r="H119" i="8"/>
  <c r="H19" i="8"/>
  <c r="H234" i="8"/>
  <c r="H39" i="8"/>
  <c r="H242" i="8"/>
  <c r="H244" i="8"/>
  <c r="H236" i="8"/>
  <c r="H228" i="8"/>
  <c r="H220" i="8"/>
  <c r="H212" i="8"/>
  <c r="H204" i="8"/>
  <c r="H196" i="8"/>
  <c r="H188" i="8"/>
  <c r="H180" i="8"/>
  <c r="H172" i="8"/>
  <c r="H164" i="8"/>
  <c r="H156" i="8"/>
  <c r="H148" i="8"/>
  <c r="H140" i="8"/>
  <c r="H132" i="8"/>
  <c r="H124" i="8"/>
  <c r="H116" i="8"/>
  <c r="H108" i="8"/>
  <c r="H100" i="8"/>
  <c r="H92" i="8"/>
  <c r="H84" i="8"/>
  <c r="H76" i="8"/>
  <c r="H68" i="8"/>
  <c r="H60" i="8"/>
  <c r="H52" i="8"/>
  <c r="H44" i="8"/>
  <c r="H36" i="8"/>
  <c r="H28" i="8"/>
  <c r="H20" i="8"/>
  <c r="H12" i="8"/>
  <c r="H4" i="8"/>
  <c r="H67" i="8"/>
  <c r="H91" i="8"/>
  <c r="H217" i="8"/>
  <c r="H153" i="8"/>
  <c r="H237" i="8"/>
  <c r="H189" i="8"/>
  <c r="H141" i="8"/>
  <c r="H93" i="8"/>
  <c r="H45" i="8"/>
  <c r="H17" i="8"/>
  <c r="H243" i="8"/>
  <c r="H219" i="8"/>
  <c r="H175" i="8"/>
  <c r="H87" i="8"/>
  <c r="H59" i="8"/>
  <c r="H11" i="8"/>
  <c r="H246" i="8"/>
  <c r="H230" i="8"/>
  <c r="H222" i="8"/>
  <c r="H194" i="8"/>
  <c r="H186" i="8"/>
  <c r="H166" i="8"/>
  <c r="H158" i="8"/>
  <c r="H130" i="8"/>
  <c r="H122" i="8"/>
  <c r="H102" i="8"/>
  <c r="H94" i="8"/>
  <c r="H82" i="8"/>
  <c r="H66" i="8"/>
  <c r="H50" i="8"/>
  <c r="H34" i="8"/>
  <c r="H18" i="8"/>
  <c r="H6" i="8"/>
  <c r="H69" i="8"/>
  <c r="H37" i="8"/>
  <c r="H5" i="8"/>
  <c r="H247" i="8"/>
  <c r="H171" i="8"/>
  <c r="H143" i="8"/>
  <c r="H95" i="8"/>
  <c r="H55" i="8"/>
  <c r="H7" i="8"/>
  <c r="H41" i="8"/>
  <c r="H70" i="8"/>
  <c r="H251" i="8"/>
  <c r="H227" i="8"/>
  <c r="H203" i="8"/>
  <c r="H179" i="8"/>
  <c r="H155" i="8"/>
  <c r="H139" i="8"/>
  <c r="H115" i="8"/>
  <c r="H79" i="8"/>
  <c r="H63" i="8"/>
  <c r="H15" i="8"/>
  <c r="H205" i="8"/>
  <c r="H161" i="8"/>
  <c r="H113" i="8"/>
  <c r="H65" i="8"/>
  <c r="H33" i="8"/>
  <c r="H233" i="8"/>
  <c r="H169" i="8"/>
  <c r="H229" i="8"/>
  <c r="H165" i="8"/>
  <c r="H101" i="8"/>
  <c r="H221" i="8"/>
  <c r="H173" i="8"/>
  <c r="H125" i="8"/>
  <c r="H61" i="8"/>
  <c r="H86" i="8"/>
  <c r="H62" i="8"/>
  <c r="H46" i="8"/>
  <c r="H22" i="8"/>
  <c r="H245" i="8"/>
  <c r="H181" i="8"/>
  <c r="H117" i="8"/>
  <c r="H231" i="8"/>
  <c r="H111" i="8"/>
  <c r="H35" i="8"/>
  <c r="H57" i="8"/>
  <c r="H38" i="8"/>
  <c r="H210" i="8"/>
  <c r="H202" i="8"/>
  <c r="H182" i="8"/>
  <c r="H174" i="8"/>
  <c r="H146" i="8"/>
  <c r="H138" i="8"/>
  <c r="H118" i="8"/>
  <c r="H110" i="8"/>
  <c r="H223" i="8"/>
  <c r="H183" i="8"/>
  <c r="H135" i="8"/>
  <c r="H31" i="8"/>
  <c r="H215" i="8"/>
  <c r="H167" i="8"/>
  <c r="H103" i="8"/>
  <c r="H71" i="8"/>
  <c r="H27" i="8"/>
  <c r="H73" i="8"/>
  <c r="H248" i="8"/>
  <c r="H240" i="8"/>
  <c r="H232" i="8"/>
  <c r="H224" i="8"/>
  <c r="H216" i="8"/>
  <c r="H208" i="8"/>
  <c r="H200" i="8"/>
  <c r="H192" i="8"/>
  <c r="H184" i="8"/>
  <c r="H176" i="8"/>
  <c r="H168" i="8"/>
  <c r="H160" i="8"/>
  <c r="H152" i="8"/>
  <c r="H144" i="8"/>
  <c r="H136" i="8"/>
  <c r="H128" i="8"/>
  <c r="H120" i="8"/>
  <c r="H112" i="8"/>
  <c r="H104" i="8"/>
  <c r="H96" i="8"/>
  <c r="H88" i="8"/>
  <c r="H80" i="8"/>
  <c r="H72" i="8"/>
  <c r="H64" i="8"/>
  <c r="H56" i="8"/>
  <c r="H48" i="8"/>
  <c r="H40" i="8"/>
  <c r="H32" i="8"/>
  <c r="H24" i="8"/>
  <c r="H16" i="8"/>
  <c r="H8" i="8"/>
  <c r="H249" i="8"/>
  <c r="H185" i="8"/>
  <c r="H121" i="8"/>
  <c r="H209" i="8"/>
  <c r="H157" i="8"/>
  <c r="H109" i="8"/>
  <c r="H77" i="8"/>
  <c r="H29" i="8"/>
  <c r="H137" i="8"/>
  <c r="H207" i="8"/>
  <c r="H187" i="8"/>
  <c r="H163" i="8"/>
  <c r="H75" i="8"/>
  <c r="H23" i="8"/>
  <c r="H238" i="8"/>
  <c r="H226" i="8"/>
  <c r="H218" i="8"/>
  <c r="H198" i="8"/>
  <c r="H190" i="8"/>
  <c r="H162" i="8"/>
  <c r="H154" i="8"/>
  <c r="H134" i="8"/>
  <c r="H126" i="8"/>
  <c r="H98" i="8"/>
  <c r="H90" i="8"/>
  <c r="H74" i="8"/>
  <c r="H58" i="8"/>
  <c r="H42" i="8"/>
  <c r="H26" i="8"/>
  <c r="H10" i="8"/>
  <c r="H85" i="8"/>
  <c r="H53" i="8"/>
  <c r="H21" i="8"/>
  <c r="H159" i="8"/>
  <c r="H107" i="8"/>
  <c r="H83" i="8"/>
  <c r="H43" i="8"/>
  <c r="H89" i="8"/>
  <c r="H25" i="8"/>
  <c r="H131" i="8"/>
  <c r="H239" i="8"/>
  <c r="H191" i="8"/>
  <c r="H147" i="8"/>
  <c r="H127" i="8"/>
  <c r="H51" i="8"/>
  <c r="K21" i="7"/>
  <c r="L9" i="8" s="1"/>
  <c r="K14" i="8"/>
  <c r="T4" i="9" a="1"/>
  <c r="T4" i="9" s="1"/>
  <c r="W24" i="9" s="1"/>
  <c r="W26" i="9" s="1"/>
  <c r="L10" i="8" s="1"/>
  <c r="H3" i="8"/>
  <c r="L14" i="8" l="1"/>
  <c r="K17" i="8"/>
  <c r="K18" i="8" s="1"/>
  <c r="K19" i="8" s="1"/>
  <c r="K16" i="8"/>
  <c r="V21" i="9"/>
  <c r="W21" i="9" s="1"/>
  <c r="V24" i="9"/>
  <c r="L16" i="8" l="1"/>
  <c r="L17" i="8"/>
  <c r="L18" i="8" s="1"/>
  <c r="L19" i="8" s="1"/>
  <c r="V26" i="9"/>
  <c r="K10" i="8" s="1"/>
  <c r="I4" i="8" l="1"/>
  <c r="I8" i="8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68" i="8"/>
  <c r="I72" i="8"/>
  <c r="I76" i="8"/>
  <c r="I80" i="8"/>
  <c r="I84" i="8"/>
  <c r="I88" i="8"/>
  <c r="I92" i="8"/>
  <c r="I96" i="8"/>
  <c r="I100" i="8"/>
  <c r="I104" i="8"/>
  <c r="I108" i="8"/>
  <c r="I112" i="8"/>
  <c r="I116" i="8"/>
  <c r="I120" i="8"/>
  <c r="I124" i="8"/>
  <c r="I128" i="8"/>
  <c r="I132" i="8"/>
  <c r="I136" i="8"/>
  <c r="I140" i="8"/>
  <c r="I144" i="8"/>
  <c r="I148" i="8"/>
  <c r="I152" i="8"/>
  <c r="I156" i="8"/>
  <c r="I160" i="8"/>
  <c r="I164" i="8"/>
  <c r="I168" i="8"/>
  <c r="I172" i="8"/>
  <c r="I176" i="8"/>
  <c r="I180" i="8"/>
  <c r="I184" i="8"/>
  <c r="I188" i="8"/>
  <c r="I192" i="8"/>
  <c r="I196" i="8"/>
  <c r="I200" i="8"/>
  <c r="I204" i="8"/>
  <c r="I208" i="8"/>
  <c r="I212" i="8"/>
  <c r="I216" i="8"/>
  <c r="I220" i="8"/>
  <c r="I224" i="8"/>
  <c r="I228" i="8"/>
  <c r="I232" i="8"/>
  <c r="I236" i="8"/>
  <c r="I240" i="8"/>
  <c r="I244" i="8"/>
  <c r="I248" i="8"/>
  <c r="I6" i="8"/>
  <c r="I14" i="8"/>
  <c r="I18" i="8"/>
  <c r="I22" i="8"/>
  <c r="I26" i="8"/>
  <c r="I30" i="8"/>
  <c r="I34" i="8"/>
  <c r="I38" i="8"/>
  <c r="I42" i="8"/>
  <c r="I46" i="8"/>
  <c r="I50" i="8"/>
  <c r="I54" i="8"/>
  <c r="I58" i="8"/>
  <c r="I62" i="8"/>
  <c r="I66" i="8"/>
  <c r="I70" i="8"/>
  <c r="I74" i="8"/>
  <c r="I78" i="8"/>
  <c r="I82" i="8"/>
  <c r="I86" i="8"/>
  <c r="I90" i="8"/>
  <c r="I94" i="8"/>
  <c r="I98" i="8"/>
  <c r="I5" i="8"/>
  <c r="I9" i="8"/>
  <c r="I13" i="8"/>
  <c r="I17" i="8"/>
  <c r="I21" i="8"/>
  <c r="I25" i="8"/>
  <c r="I29" i="8"/>
  <c r="I33" i="8"/>
  <c r="I37" i="8"/>
  <c r="I41" i="8"/>
  <c r="I45" i="8"/>
  <c r="I49" i="8"/>
  <c r="I53" i="8"/>
  <c r="I57" i="8"/>
  <c r="I61" i="8"/>
  <c r="I65" i="8"/>
  <c r="I69" i="8"/>
  <c r="I73" i="8"/>
  <c r="I77" i="8"/>
  <c r="I81" i="8"/>
  <c r="I85" i="8"/>
  <c r="I89" i="8"/>
  <c r="I93" i="8"/>
  <c r="I97" i="8"/>
  <c r="I101" i="8"/>
  <c r="I105" i="8"/>
  <c r="I109" i="8"/>
  <c r="I113" i="8"/>
  <c r="I117" i="8"/>
  <c r="I121" i="8"/>
  <c r="I125" i="8"/>
  <c r="I129" i="8"/>
  <c r="I133" i="8"/>
  <c r="I137" i="8"/>
  <c r="I141" i="8"/>
  <c r="I145" i="8"/>
  <c r="I149" i="8"/>
  <c r="I153" i="8"/>
  <c r="I157" i="8"/>
  <c r="I161" i="8"/>
  <c r="I165" i="8"/>
  <c r="I169" i="8"/>
  <c r="I173" i="8"/>
  <c r="I177" i="8"/>
  <c r="I181" i="8"/>
  <c r="I185" i="8"/>
  <c r="I189" i="8"/>
  <c r="I193" i="8"/>
  <c r="I197" i="8"/>
  <c r="I201" i="8"/>
  <c r="I205" i="8"/>
  <c r="I209" i="8"/>
  <c r="I213" i="8"/>
  <c r="I217" i="8"/>
  <c r="I221" i="8"/>
  <c r="I225" i="8"/>
  <c r="I229" i="8"/>
  <c r="I233" i="8"/>
  <c r="I237" i="8"/>
  <c r="I241" i="8"/>
  <c r="I245" i="8"/>
  <c r="I249" i="8"/>
  <c r="I7" i="8"/>
  <c r="I19" i="8"/>
  <c r="I35" i="8"/>
  <c r="I51" i="8"/>
  <c r="I67" i="8"/>
  <c r="I83" i="8"/>
  <c r="I99" i="8"/>
  <c r="I107" i="8"/>
  <c r="I115" i="8"/>
  <c r="I123" i="8"/>
  <c r="I131" i="8"/>
  <c r="I139" i="8"/>
  <c r="I147" i="8"/>
  <c r="I155" i="8"/>
  <c r="I163" i="8"/>
  <c r="I171" i="8"/>
  <c r="I179" i="8"/>
  <c r="I187" i="8"/>
  <c r="I195" i="8"/>
  <c r="I203" i="8"/>
  <c r="I211" i="8"/>
  <c r="I219" i="8"/>
  <c r="I227" i="8"/>
  <c r="I235" i="8"/>
  <c r="I243" i="8"/>
  <c r="I251" i="8"/>
  <c r="I11" i="8"/>
  <c r="I43" i="8"/>
  <c r="I59" i="8"/>
  <c r="I91" i="8"/>
  <c r="I111" i="8"/>
  <c r="I127" i="8"/>
  <c r="I143" i="8"/>
  <c r="I159" i="8"/>
  <c r="I175" i="8"/>
  <c r="I191" i="8"/>
  <c r="I207" i="8"/>
  <c r="I223" i="8"/>
  <c r="I239" i="8"/>
  <c r="I15" i="8"/>
  <c r="I47" i="8"/>
  <c r="I63" i="8"/>
  <c r="I79" i="8"/>
  <c r="I95" i="8"/>
  <c r="I106" i="8"/>
  <c r="I114" i="8"/>
  <c r="I122" i="8"/>
  <c r="I138" i="8"/>
  <c r="I146" i="8"/>
  <c r="I162" i="8"/>
  <c r="I178" i="8"/>
  <c r="I194" i="8"/>
  <c r="I202" i="8"/>
  <c r="I218" i="8"/>
  <c r="I234" i="8"/>
  <c r="I250" i="8"/>
  <c r="I10" i="8"/>
  <c r="I23" i="8"/>
  <c r="I39" i="8"/>
  <c r="I55" i="8"/>
  <c r="I71" i="8"/>
  <c r="I87" i="8"/>
  <c r="I102" i="8"/>
  <c r="I110" i="8"/>
  <c r="I118" i="8"/>
  <c r="I126" i="8"/>
  <c r="I134" i="8"/>
  <c r="I142" i="8"/>
  <c r="I150" i="8"/>
  <c r="I158" i="8"/>
  <c r="I166" i="8"/>
  <c r="I174" i="8"/>
  <c r="I182" i="8"/>
  <c r="I190" i="8"/>
  <c r="I198" i="8"/>
  <c r="I206" i="8"/>
  <c r="I214" i="8"/>
  <c r="I222" i="8"/>
  <c r="I230" i="8"/>
  <c r="I238" i="8"/>
  <c r="I246" i="8"/>
  <c r="I27" i="8"/>
  <c r="I75" i="8"/>
  <c r="I103" i="8"/>
  <c r="I119" i="8"/>
  <c r="I135" i="8"/>
  <c r="I151" i="8"/>
  <c r="I167" i="8"/>
  <c r="I183" i="8"/>
  <c r="I199" i="8"/>
  <c r="I215" i="8"/>
  <c r="I231" i="8"/>
  <c r="I247" i="8"/>
  <c r="I31" i="8"/>
  <c r="I130" i="8"/>
  <c r="I154" i="8"/>
  <c r="I170" i="8"/>
  <c r="I186" i="8"/>
  <c r="I210" i="8"/>
  <c r="I226" i="8"/>
  <c r="I242" i="8"/>
  <c r="I3" i="8"/>
  <c r="M14" i="8" l="1"/>
  <c r="M16" i="8" s="1"/>
  <c r="M17" i="8" l="1"/>
  <c r="M18" i="8" s="1"/>
  <c r="M19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4A1BD-2A6E-4F63-A2EA-4D9911C4E96E}" keepAlive="1" name="Query - AAPL_tbl" description="Connection to the 'AAPL_tbl' query in the workbook." type="5" refreshedVersion="8" background="1" saveData="1">
    <dbPr connection="Provider=Microsoft.Mashup.OleDb.1;Data Source=$Workbook$;Location=AAPL_tbl;Extended Properties=&quot;&quot;" command="SELECT * FROM [AAPL_tbl]"/>
  </connection>
  <connection id="2" xr16:uid="{74B965EE-0F41-4245-975A-4B2C8A4AA341}" keepAlive="1" name="Query - AAPL_US" description="Connection to the 'AAPL_US' query in the workbook." type="5" refreshedVersion="8" background="1" saveData="1">
    <dbPr connection="Provider=Microsoft.Mashup.OleDb.1;Data Source=$Workbook$;Location=AAPL_US;Extended Properties=&quot;&quot;" command="SELECT * FROM [AAPL_US]"/>
  </connection>
  <connection id="3" xr16:uid="{60C2A8C2-9512-4280-9BEA-FA62C34E1890}" keepAlive="1" name="Query - BTC_tbl" description="Connection to the 'BTC_tbl' query in the workbook." type="5" refreshedVersion="8" background="1" saveData="1">
    <dbPr connection="Provider=Microsoft.Mashup.OleDb.1;Data Source=$Workbook$;Location=BTC_tbl;Extended Properties=&quot;&quot;" command="SELECT * FROM [BTC_tbl]"/>
  </connection>
  <connection id="4" xr16:uid="{D2CF3EC5-EB5C-411A-B073-CAFAF533E542}" keepAlive="1" name="Query - BTCUSD" description="Connection to the 'BTCUSD' query in the workbook." type="5" refreshedVersion="8" background="1" saveData="1">
    <dbPr connection="Provider=Microsoft.Mashup.OleDb.1;Data Source=$Workbook$;Location=BTCUSD;Extended Properties=&quot;&quot;" command="SELECT * FROM [BTCUSD]"/>
  </connection>
  <connection id="5" xr16:uid="{E7C3EF61-08C9-4E78-936E-CEE1E8CB743F}" keepAlive="1" name="Query - fnGetStooq_1Y" description="Connection to the 'fnGetStooq_1Y' query in the workbook." type="5" refreshedVersion="0" background="1">
    <dbPr connection="Provider=Microsoft.Mashup.OleDb.1;Data Source=$Workbook$;Location=fnGetStooq_1Y;Extended Properties=&quot;&quot;" command="SELECT * FROM [fnGetStooq_1Y]"/>
  </connection>
  <connection id="6" xr16:uid="{C72ED9F1-D94B-499D-9011-637D32977C6B}" keepAlive="1" name="Query - Gold_tbl" description="Connection to the 'Gold_tbl' query in the workbook." type="5" refreshedVersion="8" background="1" saveData="1">
    <dbPr connection="Provider=Microsoft.Mashup.OleDb.1;Data Source=$Workbook$;Location=Gold_tbl;Extended Properties=&quot;&quot;" command="SELECT * FROM [Gold_tbl]"/>
  </connection>
  <connection id="7" xr16:uid="{53751B1B-FE91-465B-BCFF-2E05A0F7D835}" keepAlive="1" name="Query - XAUUSD" description="Connection to the 'XAUUSD' query in the workbook." type="5" refreshedVersion="8" background="1" saveData="1">
    <dbPr connection="Provider=Microsoft.Mashup.OleDb.1;Data Source=$Workbook$;Location=XAUUSD;Extended Properties=&quot;&quot;" command="SELECT * FROM [XAUUS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<sst xmlns="http://schemas.openxmlformats.org/spreadsheetml/2006/main" count="151" uniqueCount="70">
  <si>
    <t>Date</t>
  </si>
  <si>
    <t>Close</t>
  </si>
  <si>
    <t>BTC_return</t>
  </si>
  <si>
    <t>Gold_return</t>
  </si>
  <si>
    <t>AAPL_return</t>
  </si>
  <si>
    <t>Weights</t>
  </si>
  <si>
    <t>BTC</t>
  </si>
  <si>
    <t>Gold</t>
  </si>
  <si>
    <t>AAPL</t>
  </si>
  <si>
    <t>Stocks</t>
  </si>
  <si>
    <t>Portfolio_return</t>
  </si>
  <si>
    <t>Asc_prt_ret</t>
  </si>
  <si>
    <t>Ranks</t>
  </si>
  <si>
    <t>VaR Using Historical Simulation Method</t>
  </si>
  <si>
    <t>Alpha</t>
  </si>
  <si>
    <t>Total no. of days</t>
  </si>
  <si>
    <t>Return rate</t>
  </si>
  <si>
    <t>Portfolio Value</t>
  </si>
  <si>
    <t>1 Day VaR</t>
  </si>
  <si>
    <t xml:space="preserve">Date </t>
  </si>
  <si>
    <t>Stock Value</t>
  </si>
  <si>
    <t xml:space="preserve">Portfolio Mean Return </t>
  </si>
  <si>
    <t xml:space="preserve">Covariance </t>
  </si>
  <si>
    <t>Standard Deviation</t>
  </si>
  <si>
    <t>Portfilio Standard Deviation</t>
  </si>
  <si>
    <t>VaR Using Parametric  Method</t>
  </si>
  <si>
    <t>Confidence Interval</t>
  </si>
  <si>
    <t>Z-value</t>
  </si>
  <si>
    <t>Profit and Loss</t>
  </si>
  <si>
    <t>His_99%_CI</t>
  </si>
  <si>
    <t xml:space="preserve">Parametric </t>
  </si>
  <si>
    <t xml:space="preserve">Historical </t>
  </si>
  <si>
    <t>VaR Methods</t>
  </si>
  <si>
    <t>99% CI</t>
  </si>
  <si>
    <t>95% CI</t>
  </si>
  <si>
    <t>Par_99%_CI</t>
  </si>
  <si>
    <t>1 Day VaR Backtest @99% CI</t>
  </si>
  <si>
    <t>Historical</t>
  </si>
  <si>
    <t>Parametric</t>
  </si>
  <si>
    <t>p</t>
  </si>
  <si>
    <t>x</t>
  </si>
  <si>
    <t>n</t>
  </si>
  <si>
    <t>p^</t>
  </si>
  <si>
    <t>LR</t>
  </si>
  <si>
    <t>p value</t>
  </si>
  <si>
    <t>p value &gt; 5%</t>
  </si>
  <si>
    <t>Uncorrelated Random Variable</t>
  </si>
  <si>
    <t>w1</t>
  </si>
  <si>
    <t>w2</t>
  </si>
  <si>
    <t>w3</t>
  </si>
  <si>
    <t>Correlation</t>
  </si>
  <si>
    <t>Cholesky</t>
  </si>
  <si>
    <t>Correlated Random Variable</t>
  </si>
  <si>
    <t>Risk free rate</t>
  </si>
  <si>
    <t>Volatility</t>
  </si>
  <si>
    <t>Drift</t>
  </si>
  <si>
    <t>S0</t>
  </si>
  <si>
    <t>Simulated Stock Prices</t>
  </si>
  <si>
    <t>Log Returns</t>
  </si>
  <si>
    <t>Asc Order</t>
  </si>
  <si>
    <t>Portfolio ret</t>
  </si>
  <si>
    <t>VaR Using Monte Carlo</t>
  </si>
  <si>
    <t>No. of returns</t>
  </si>
  <si>
    <t>CI</t>
  </si>
  <si>
    <t>Ret. at pos.</t>
  </si>
  <si>
    <t>Portfolio value</t>
  </si>
  <si>
    <t>1 Day Var</t>
  </si>
  <si>
    <t>Monte Carlo</t>
  </si>
  <si>
    <t>Mont_99%_CI</t>
  </si>
  <si>
    <t xml:space="preserve">Monte Carlo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</si>
</sst>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_([$$-409]* #,##0.00_);_([$$-409]* \(#,##0.00\);_([$$-409]* &quot;-&quot;??_);_(@_)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9" fontId="0" fillId="0" borderId="0" xfId="0" applyNumberFormat="1"/>
    <xf numFmtId="14" fontId="2" fillId="2" borderId="0" xfId="0" applyNumberFormat="1" applyFont="1" applyFill="1"/>
    <xf numFmtId="10" fontId="0" fillId="0" borderId="0" xfId="0" applyNumberFormat="1"/>
    <xf numFmtId="10" fontId="2" fillId="2" borderId="0" xfId="0" applyNumberFormat="1" applyFont="1" applyFill="1"/>
    <xf numFmtId="0" fontId="2" fillId="2" borderId="0" xfId="0" applyFont="1" applyFill="1"/>
    <xf numFmtId="9" fontId="0" fillId="3" borderId="0" xfId="0" applyNumberFormat="1" applyFill="1"/>
    <xf numFmtId="165" fontId="0" fillId="0" borderId="0" xfId="1" applyNumberFormat="1" applyFont="1"/>
    <xf numFmtId="0" fontId="0" fillId="3" borderId="0" xfId="0" applyFill="1"/>
    <xf numFmtId="164" fontId="0" fillId="3" borderId="0" xfId="0" applyNumberFormat="1" applyFill="1"/>
    <xf numFmtId="166" fontId="0" fillId="0" borderId="0" xfId="0" applyNumberFormat="1"/>
    <xf numFmtId="165" fontId="0" fillId="0" borderId="0" xfId="0" applyNumberFormat="1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10" fontId="0" fillId="3" borderId="0" xfId="0" applyNumberFormat="1" applyFill="1"/>
    <xf numFmtId="165" fontId="0" fillId="3" borderId="0" xfId="1" applyNumberFormat="1" applyFont="1" applyFill="1"/>
    <xf numFmtId="167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9" fontId="0" fillId="0" borderId="0" xfId="2" applyFont="1"/>
    <xf numFmtId="14" fontId="2" fillId="0" borderId="0" xfId="0" applyNumberFormat="1" applyFont="1"/>
    <xf numFmtId="0" fontId="2" fillId="0" borderId="0" xfId="0" applyFont="1"/>
    <xf numFmtId="9" fontId="4" fillId="0" borderId="0" xfId="0" applyNumberFormat="1" applyFont="1"/>
    <xf numFmtId="10" fontId="2" fillId="2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 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colors>
    <mruColors>
      <color rgb="FFFFB7B7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36B17A75-AFC5-45B6-B0D4-7E076D50B2C3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82D158B8-DACB-48A5-BEF3-987DB3660D18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B6541EFE-EE6A-4D29-83B6-057ED09D711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610D7D8-2B05-4AA3-A922-DC9533AEC01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F5B5EEE7-03C1-43DE-9511-40A535147A8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3DED41-99CE-4537-B2F9-50C733FAB37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D5E256-259C-4D95-8B5D-2318DC97DB0E}" name="AAPL_US" displayName="AAPL_US" ref="A1:B251" tableType="queryTable" totalsRowShown="0">
  <autoFilter ref="A1:B251" xr:uid="{A5D5E256-259C-4D95-8B5D-2318DC97DB0E}"/>
  <tableColumns count="2">
    <tableColumn id="1" xr3:uid="{D377B473-5E1E-45A3-B42D-E8DCE1B576ED}" uniqueName="1" name="Date" queryTableFieldId="1" dataDxfId="7"/>
    <tableColumn id="2" xr3:uid="{62229ADB-7A87-4947-B9F3-AE5682CA8FE6}" uniqueName="2" name="Clos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28B934-A3C4-47E4-8890-6B89FB8804B3}" name="XAUUSD" displayName="XAUUSD" ref="A1:B259" tableType="queryTable" totalsRowShown="0">
  <autoFilter ref="A1:B259" xr:uid="{0D28B934-A3C4-47E4-8890-6B89FB8804B3}"/>
  <tableColumns count="2">
    <tableColumn id="1" xr3:uid="{DE252ED1-676F-4097-AD39-1911D20916BC}" uniqueName="1" name="Date" queryTableFieldId="1" dataDxfId="6"/>
    <tableColumn id="2" xr3:uid="{00F74CCF-34CE-46A9-AA0D-48703BDE4DCC}" uniqueName="2" name="Clos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25A87F-87D4-4CCA-A54E-564D83CD3C96}" name="BTCUSD" displayName="BTCUSD" ref="A1:B259" tableType="queryTable" totalsRowShown="0">
  <autoFilter ref="A1:B259" xr:uid="{FE25A87F-87D4-4CCA-A54E-564D83CD3C96}"/>
  <tableColumns count="2">
    <tableColumn id="1" xr3:uid="{74BFBEAD-1028-4662-AB7B-8C0C0AEFBA5E}" uniqueName="1" name="Date" queryTableFieldId="1" dataDxfId="5"/>
    <tableColumn id="2" xr3:uid="{93A1C137-4F88-4E36-A70C-52F5260137AC}" uniqueName="2" name="Clos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850FE-7230-4AF3-A74F-EAE6DCE32B43}" name="BTC_tbl" displayName="BTC_tbl" ref="A1:B251" tableType="queryTable" totalsRowShown="0">
  <autoFilter ref="A1:B251" xr:uid="{6EC850FE-7230-4AF3-A74F-EAE6DCE32B43}"/>
  <tableColumns count="2">
    <tableColumn id="1" xr3:uid="{90F4D3B7-5D5E-422F-ADEE-D5B98D90908B}" uniqueName="1" name="Date" queryTableFieldId="1" dataDxfId="4"/>
    <tableColumn id="2" xr3:uid="{0935B283-61DA-4B4F-BC5A-7499B1B43E87}" uniqueName="2" name="Clos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702CC9-79A9-4292-8F61-4A39E345E71C}" name="Gold_tbl" displayName="Gold_tbl" ref="A1:B251" tableType="queryTable" totalsRowShown="0">
  <autoFilter ref="A1:B251" xr:uid="{21702CC9-79A9-4292-8F61-4A39E345E71C}"/>
  <tableColumns count="2">
    <tableColumn id="1" xr3:uid="{CAE1372E-4718-409E-BFF8-5A439D085911}" uniqueName="1" name="Date" queryTableFieldId="1" dataDxfId="3"/>
    <tableColumn id="2" xr3:uid="{06937825-175C-4597-A3F7-21AB00915D56}" uniqueName="2" name="Clos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DB1D0-024F-46E2-BEC3-3E806A6DE4D9}" name="AAPL_tbl" displayName="AAPL_tbl" ref="A1:B251" tableType="queryTable" totalsRowShown="0">
  <autoFilter ref="A1:B251" xr:uid="{A68DB1D0-024F-46E2-BEC3-3E806A6DE4D9}"/>
  <tableColumns count="2">
    <tableColumn id="1" xr3:uid="{D7E7A2D3-2326-4CE0-BB3B-924F1C13BC5C}" uniqueName="1" name="Date" queryTableFieldId="1" dataDxfId="2"/>
    <tableColumn id="2" xr3:uid="{18D8E522-ADEC-4051-A8E7-06CEEE63D0B8}" uniqueName="2" name="Clos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His@99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A8F9-0814-4ED1-AA77-140A091579FA}">
  <dimension ref="A1:B251"/>
  <sheetViews>
    <sheetView topLeftCell="A230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45553</v>
      </c>
      <c r="B2">
        <v>220.20500000000001</v>
      </c>
    </row>
    <row r="3" spans="1:2" x14ac:dyDescent="0.25">
      <c r="A3" s="1">
        <v>45554</v>
      </c>
      <c r="B3">
        <v>228.36699999999999</v>
      </c>
    </row>
    <row r="4" spans="1:2" x14ac:dyDescent="0.25">
      <c r="A4" s="1">
        <v>45555</v>
      </c>
      <c r="B4">
        <v>227.69900000000001</v>
      </c>
    </row>
    <row r="5" spans="1:2" x14ac:dyDescent="0.25">
      <c r="A5" s="1">
        <v>45558</v>
      </c>
      <c r="B5">
        <v>225.97300000000001</v>
      </c>
    </row>
    <row r="6" spans="1:2" x14ac:dyDescent="0.25">
      <c r="A6" s="1">
        <v>45559</v>
      </c>
      <c r="B6">
        <v>226.87100000000001</v>
      </c>
    </row>
    <row r="7" spans="1:2" x14ac:dyDescent="0.25">
      <c r="A7" s="1">
        <v>45560</v>
      </c>
      <c r="B7">
        <v>225.87299999999999</v>
      </c>
    </row>
    <row r="8" spans="1:2" x14ac:dyDescent="0.25">
      <c r="A8" s="1">
        <v>45561</v>
      </c>
      <c r="B8">
        <v>227.02</v>
      </c>
    </row>
    <row r="9" spans="1:2" x14ac:dyDescent="0.25">
      <c r="A9" s="1">
        <v>45562</v>
      </c>
      <c r="B9">
        <v>227.29</v>
      </c>
    </row>
    <row r="10" spans="1:2" x14ac:dyDescent="0.25">
      <c r="A10" s="1">
        <v>45565</v>
      </c>
      <c r="B10">
        <v>232.488</v>
      </c>
    </row>
    <row r="11" spans="1:2" x14ac:dyDescent="0.25">
      <c r="A11" s="1">
        <v>45566</v>
      </c>
      <c r="B11">
        <v>225.71299999999999</v>
      </c>
    </row>
    <row r="12" spans="1:2" x14ac:dyDescent="0.25">
      <c r="A12" s="1">
        <v>45567</v>
      </c>
      <c r="B12">
        <v>226.28200000000001</v>
      </c>
    </row>
    <row r="13" spans="1:2" x14ac:dyDescent="0.25">
      <c r="A13" s="1">
        <v>45568</v>
      </c>
      <c r="B13">
        <v>225.17400000000001</v>
      </c>
    </row>
    <row r="14" spans="1:2" x14ac:dyDescent="0.25">
      <c r="A14" s="1">
        <v>45569</v>
      </c>
      <c r="B14">
        <v>226.30199999999999</v>
      </c>
    </row>
    <row r="15" spans="1:2" x14ac:dyDescent="0.25">
      <c r="A15" s="1">
        <v>45572</v>
      </c>
      <c r="B15">
        <v>221.203</v>
      </c>
    </row>
    <row r="16" spans="1:2" x14ac:dyDescent="0.25">
      <c r="A16" s="1">
        <v>45573</v>
      </c>
      <c r="B16">
        <v>225.274</v>
      </c>
    </row>
    <row r="17" spans="1:2" x14ac:dyDescent="0.25">
      <c r="A17" s="1">
        <v>45574</v>
      </c>
      <c r="B17">
        <v>229.036</v>
      </c>
    </row>
    <row r="18" spans="1:2" x14ac:dyDescent="0.25">
      <c r="A18" s="1">
        <v>45575</v>
      </c>
      <c r="B18">
        <v>228.53700000000001</v>
      </c>
    </row>
    <row r="19" spans="1:2" x14ac:dyDescent="0.25">
      <c r="A19" s="1">
        <v>45576</v>
      </c>
      <c r="B19">
        <v>227.05</v>
      </c>
    </row>
    <row r="20" spans="1:2" x14ac:dyDescent="0.25">
      <c r="A20" s="1">
        <v>45579</v>
      </c>
      <c r="B20">
        <v>230.792</v>
      </c>
    </row>
    <row r="21" spans="1:2" x14ac:dyDescent="0.25">
      <c r="A21" s="1">
        <v>45580</v>
      </c>
      <c r="B21">
        <v>233.33600000000001</v>
      </c>
    </row>
    <row r="22" spans="1:2" x14ac:dyDescent="0.25">
      <c r="A22" s="1">
        <v>45581</v>
      </c>
      <c r="B22">
        <v>231.27099999999999</v>
      </c>
    </row>
    <row r="23" spans="1:2" x14ac:dyDescent="0.25">
      <c r="A23" s="1">
        <v>45582</v>
      </c>
      <c r="B23">
        <v>231.64</v>
      </c>
    </row>
    <row r="24" spans="1:2" x14ac:dyDescent="0.25">
      <c r="A24" s="1">
        <v>45583</v>
      </c>
      <c r="B24">
        <v>234.48400000000001</v>
      </c>
    </row>
    <row r="25" spans="1:2" x14ac:dyDescent="0.25">
      <c r="A25" s="1">
        <v>45586</v>
      </c>
      <c r="B25">
        <v>235.96100000000001</v>
      </c>
    </row>
    <row r="26" spans="1:2" x14ac:dyDescent="0.25">
      <c r="A26" s="1">
        <v>45587</v>
      </c>
      <c r="B26">
        <v>235.34200000000001</v>
      </c>
    </row>
    <row r="27" spans="1:2" x14ac:dyDescent="0.25">
      <c r="A27" s="1">
        <v>45588</v>
      </c>
      <c r="B27">
        <v>230.25299999999999</v>
      </c>
    </row>
    <row r="28" spans="1:2" x14ac:dyDescent="0.25">
      <c r="A28" s="1">
        <v>45589</v>
      </c>
      <c r="B28">
        <v>230.06399999999999</v>
      </c>
    </row>
    <row r="29" spans="1:2" x14ac:dyDescent="0.25">
      <c r="A29" s="1">
        <v>45590</v>
      </c>
      <c r="B29">
        <v>230.90199999999999</v>
      </c>
    </row>
    <row r="30" spans="1:2" x14ac:dyDescent="0.25">
      <c r="A30" s="1">
        <v>45593</v>
      </c>
      <c r="B30">
        <v>232.887</v>
      </c>
    </row>
    <row r="31" spans="1:2" x14ac:dyDescent="0.25">
      <c r="A31" s="1">
        <v>45594</v>
      </c>
      <c r="B31">
        <v>233.15700000000001</v>
      </c>
    </row>
    <row r="32" spans="1:2" x14ac:dyDescent="0.25">
      <c r="A32" s="1">
        <v>45595</v>
      </c>
      <c r="B32">
        <v>229.595</v>
      </c>
    </row>
    <row r="33" spans="1:2" x14ac:dyDescent="0.25">
      <c r="A33" s="1">
        <v>45596</v>
      </c>
      <c r="B33">
        <v>225.41399999999999</v>
      </c>
    </row>
    <row r="34" spans="1:2" x14ac:dyDescent="0.25">
      <c r="A34" s="1">
        <v>45597</v>
      </c>
      <c r="B34">
        <v>222.42</v>
      </c>
    </row>
    <row r="35" spans="1:2" x14ac:dyDescent="0.25">
      <c r="A35" s="1">
        <v>45600</v>
      </c>
      <c r="B35">
        <v>221.52199999999999</v>
      </c>
    </row>
    <row r="36" spans="1:2" x14ac:dyDescent="0.25">
      <c r="A36" s="1">
        <v>45601</v>
      </c>
      <c r="B36">
        <v>222.959</v>
      </c>
    </row>
    <row r="37" spans="1:2" x14ac:dyDescent="0.25">
      <c r="A37" s="1">
        <v>45602</v>
      </c>
      <c r="B37">
        <v>222.23099999999999</v>
      </c>
    </row>
    <row r="38" spans="1:2" x14ac:dyDescent="0.25">
      <c r="A38" s="1">
        <v>45603</v>
      </c>
      <c r="B38">
        <v>226.98</v>
      </c>
    </row>
    <row r="39" spans="1:2" x14ac:dyDescent="0.25">
      <c r="A39" s="1">
        <v>45604</v>
      </c>
      <c r="B39">
        <v>226.71100000000001</v>
      </c>
    </row>
    <row r="40" spans="1:2" x14ac:dyDescent="0.25">
      <c r="A40" s="1">
        <v>45607</v>
      </c>
      <c r="B40">
        <v>223.98400000000001</v>
      </c>
    </row>
    <row r="41" spans="1:2" x14ac:dyDescent="0.25">
      <c r="A41" s="1">
        <v>45608</v>
      </c>
      <c r="B41">
        <v>223.98400000000001</v>
      </c>
    </row>
    <row r="42" spans="1:2" x14ac:dyDescent="0.25">
      <c r="A42" s="1">
        <v>45609</v>
      </c>
      <c r="B42">
        <v>224.87299999999999</v>
      </c>
    </row>
    <row r="43" spans="1:2" x14ac:dyDescent="0.25">
      <c r="A43" s="1">
        <v>45610</v>
      </c>
      <c r="B43">
        <v>227.96899999999999</v>
      </c>
    </row>
    <row r="44" spans="1:2" x14ac:dyDescent="0.25">
      <c r="A44" s="1">
        <v>45611</v>
      </c>
      <c r="B44">
        <v>224.75299999999999</v>
      </c>
    </row>
    <row r="45" spans="1:2" x14ac:dyDescent="0.25">
      <c r="A45" s="1">
        <v>45614</v>
      </c>
      <c r="B45">
        <v>227.77</v>
      </c>
    </row>
    <row r="46" spans="1:2" x14ac:dyDescent="0.25">
      <c r="A46" s="1">
        <v>45615</v>
      </c>
      <c r="B46">
        <v>228.029</v>
      </c>
    </row>
    <row r="47" spans="1:2" x14ac:dyDescent="0.25">
      <c r="A47" s="1">
        <v>45616</v>
      </c>
      <c r="B47">
        <v>228.74799999999999</v>
      </c>
    </row>
    <row r="48" spans="1:2" x14ac:dyDescent="0.25">
      <c r="A48" s="1">
        <v>45617</v>
      </c>
      <c r="B48">
        <v>228.26900000000001</v>
      </c>
    </row>
    <row r="49" spans="1:2" x14ac:dyDescent="0.25">
      <c r="A49" s="1">
        <v>45618</v>
      </c>
      <c r="B49">
        <v>229.61799999999999</v>
      </c>
    </row>
    <row r="50" spans="1:2" x14ac:dyDescent="0.25">
      <c r="A50" s="1">
        <v>45621</v>
      </c>
      <c r="B50">
        <v>232.614</v>
      </c>
    </row>
    <row r="51" spans="1:2" x14ac:dyDescent="0.25">
      <c r="A51" s="1">
        <v>45622</v>
      </c>
      <c r="B51">
        <v>234.80199999999999</v>
      </c>
    </row>
    <row r="52" spans="1:2" x14ac:dyDescent="0.25">
      <c r="A52" s="1">
        <v>45623</v>
      </c>
      <c r="B52">
        <v>234.672</v>
      </c>
    </row>
    <row r="53" spans="1:2" x14ac:dyDescent="0.25">
      <c r="A53" s="1">
        <v>45625</v>
      </c>
      <c r="B53">
        <v>237.06899999999999</v>
      </c>
    </row>
    <row r="54" spans="1:2" x14ac:dyDescent="0.25">
      <c r="A54" s="1">
        <v>45628</v>
      </c>
      <c r="B54">
        <v>239.327</v>
      </c>
    </row>
    <row r="55" spans="1:2" x14ac:dyDescent="0.25">
      <c r="A55" s="1">
        <v>45629</v>
      </c>
      <c r="B55">
        <v>242.38399999999999</v>
      </c>
    </row>
    <row r="56" spans="1:2" x14ac:dyDescent="0.25">
      <c r="A56" s="1">
        <v>45630</v>
      </c>
      <c r="B56">
        <v>242.74299999999999</v>
      </c>
    </row>
    <row r="57" spans="1:2" x14ac:dyDescent="0.25">
      <c r="A57" s="1">
        <v>45631</v>
      </c>
      <c r="B57">
        <v>242.773</v>
      </c>
    </row>
    <row r="58" spans="1:2" x14ac:dyDescent="0.25">
      <c r="A58" s="1">
        <v>45632</v>
      </c>
      <c r="B58">
        <v>242.57300000000001</v>
      </c>
    </row>
    <row r="59" spans="1:2" x14ac:dyDescent="0.25">
      <c r="A59" s="1">
        <v>45635</v>
      </c>
      <c r="B59">
        <v>246.47900000000001</v>
      </c>
    </row>
    <row r="60" spans="1:2" x14ac:dyDescent="0.25">
      <c r="A60" s="1">
        <v>45636</v>
      </c>
      <c r="B60">
        <v>247.49799999999999</v>
      </c>
    </row>
    <row r="61" spans="1:2" x14ac:dyDescent="0.25">
      <c r="A61" s="1">
        <v>45637</v>
      </c>
      <c r="B61">
        <v>246.21899999999999</v>
      </c>
    </row>
    <row r="62" spans="1:2" x14ac:dyDescent="0.25">
      <c r="A62" s="1">
        <v>45638</v>
      </c>
      <c r="B62">
        <v>247.68799999999999</v>
      </c>
    </row>
    <row r="63" spans="1:2" x14ac:dyDescent="0.25">
      <c r="A63" s="1">
        <v>45639</v>
      </c>
      <c r="B63">
        <v>247.857</v>
      </c>
    </row>
    <row r="64" spans="1:2" x14ac:dyDescent="0.25">
      <c r="A64" s="1">
        <v>45642</v>
      </c>
      <c r="B64">
        <v>250.76400000000001</v>
      </c>
    </row>
    <row r="65" spans="1:2" x14ac:dyDescent="0.25">
      <c r="A65" s="1">
        <v>45643</v>
      </c>
      <c r="B65">
        <v>253.202</v>
      </c>
    </row>
    <row r="66" spans="1:2" x14ac:dyDescent="0.25">
      <c r="A66" s="1">
        <v>45644</v>
      </c>
      <c r="B66">
        <v>247.77799999999999</v>
      </c>
    </row>
    <row r="67" spans="1:2" x14ac:dyDescent="0.25">
      <c r="A67" s="1">
        <v>45645</v>
      </c>
      <c r="B67">
        <v>249.51599999999999</v>
      </c>
    </row>
    <row r="68" spans="1:2" x14ac:dyDescent="0.25">
      <c r="A68" s="1">
        <v>45646</v>
      </c>
      <c r="B68">
        <v>254.21100000000001</v>
      </c>
    </row>
    <row r="69" spans="1:2" x14ac:dyDescent="0.25">
      <c r="A69" s="1">
        <v>45649</v>
      </c>
      <c r="B69">
        <v>254.99</v>
      </c>
    </row>
    <row r="70" spans="1:2" x14ac:dyDescent="0.25">
      <c r="A70" s="1">
        <v>45650</v>
      </c>
      <c r="B70">
        <v>257.916</v>
      </c>
    </row>
    <row r="71" spans="1:2" x14ac:dyDescent="0.25">
      <c r="A71" s="1">
        <v>45652</v>
      </c>
      <c r="B71">
        <v>258.73599999999999</v>
      </c>
    </row>
    <row r="72" spans="1:2" x14ac:dyDescent="0.25">
      <c r="A72" s="1">
        <v>45653</v>
      </c>
      <c r="B72">
        <v>255.309</v>
      </c>
    </row>
    <row r="73" spans="1:2" x14ac:dyDescent="0.25">
      <c r="A73" s="1">
        <v>45656</v>
      </c>
      <c r="B73">
        <v>251.923</v>
      </c>
    </row>
    <row r="74" spans="1:2" x14ac:dyDescent="0.25">
      <c r="A74" s="1">
        <v>45657</v>
      </c>
      <c r="B74">
        <v>250.14500000000001</v>
      </c>
    </row>
    <row r="75" spans="1:2" x14ac:dyDescent="0.25">
      <c r="A75" s="1">
        <v>45659</v>
      </c>
      <c r="B75">
        <v>243.58199999999999</v>
      </c>
    </row>
    <row r="76" spans="1:2" x14ac:dyDescent="0.25">
      <c r="A76" s="1">
        <v>45660</v>
      </c>
      <c r="B76">
        <v>243.09299999999999</v>
      </c>
    </row>
    <row r="77" spans="1:2" x14ac:dyDescent="0.25">
      <c r="A77" s="1">
        <v>45663</v>
      </c>
      <c r="B77">
        <v>244.73099999999999</v>
      </c>
    </row>
    <row r="78" spans="1:2" x14ac:dyDescent="0.25">
      <c r="A78" s="1">
        <v>45664</v>
      </c>
      <c r="B78">
        <v>241.94399999999999</v>
      </c>
    </row>
    <row r="79" spans="1:2" x14ac:dyDescent="0.25">
      <c r="A79" s="1">
        <v>45665</v>
      </c>
      <c r="B79">
        <v>242.43299999999999</v>
      </c>
    </row>
    <row r="80" spans="1:2" x14ac:dyDescent="0.25">
      <c r="A80" s="1">
        <v>45667</v>
      </c>
      <c r="B80">
        <v>236.59</v>
      </c>
    </row>
    <row r="81" spans="1:2" x14ac:dyDescent="0.25">
      <c r="A81" s="1">
        <v>45670</v>
      </c>
      <c r="B81">
        <v>234.143</v>
      </c>
    </row>
    <row r="82" spans="1:2" x14ac:dyDescent="0.25">
      <c r="A82" s="1">
        <v>45671</v>
      </c>
      <c r="B82">
        <v>233.024</v>
      </c>
    </row>
    <row r="83" spans="1:2" x14ac:dyDescent="0.25">
      <c r="A83" s="1">
        <v>45672</v>
      </c>
      <c r="B83">
        <v>237.60900000000001</v>
      </c>
    </row>
    <row r="84" spans="1:2" x14ac:dyDescent="0.25">
      <c r="A84" s="1">
        <v>45673</v>
      </c>
      <c r="B84">
        <v>228.00899999999999</v>
      </c>
    </row>
    <row r="85" spans="1:2" x14ac:dyDescent="0.25">
      <c r="A85" s="1">
        <v>45674</v>
      </c>
      <c r="B85">
        <v>229.727</v>
      </c>
    </row>
    <row r="86" spans="1:2" x14ac:dyDescent="0.25">
      <c r="A86" s="1">
        <v>45678</v>
      </c>
      <c r="B86">
        <v>222.39500000000001</v>
      </c>
    </row>
    <row r="87" spans="1:2" x14ac:dyDescent="0.25">
      <c r="A87" s="1">
        <v>45679</v>
      </c>
      <c r="B87">
        <v>223.584</v>
      </c>
    </row>
    <row r="88" spans="1:2" x14ac:dyDescent="0.25">
      <c r="A88" s="1">
        <v>45680</v>
      </c>
      <c r="B88">
        <v>223.41399999999999</v>
      </c>
    </row>
    <row r="89" spans="1:2" x14ac:dyDescent="0.25">
      <c r="A89" s="1">
        <v>45681</v>
      </c>
      <c r="B89">
        <v>222.535</v>
      </c>
    </row>
    <row r="90" spans="1:2" x14ac:dyDescent="0.25">
      <c r="A90" s="1">
        <v>45684</v>
      </c>
      <c r="B90">
        <v>229.608</v>
      </c>
    </row>
    <row r="91" spans="1:2" x14ac:dyDescent="0.25">
      <c r="A91" s="1">
        <v>45685</v>
      </c>
      <c r="B91">
        <v>237.99799999999999</v>
      </c>
    </row>
    <row r="92" spans="1:2" x14ac:dyDescent="0.25">
      <c r="A92" s="1">
        <v>45686</v>
      </c>
      <c r="B92">
        <v>239.09700000000001</v>
      </c>
    </row>
    <row r="93" spans="1:2" x14ac:dyDescent="0.25">
      <c r="A93" s="1">
        <v>45687</v>
      </c>
      <c r="B93">
        <v>237.32900000000001</v>
      </c>
    </row>
    <row r="94" spans="1:2" x14ac:dyDescent="0.25">
      <c r="A94" s="1">
        <v>45688</v>
      </c>
      <c r="B94">
        <v>235.74100000000001</v>
      </c>
    </row>
    <row r="95" spans="1:2" x14ac:dyDescent="0.25">
      <c r="A95" s="1">
        <v>45691</v>
      </c>
      <c r="B95">
        <v>227.76</v>
      </c>
    </row>
    <row r="96" spans="1:2" x14ac:dyDescent="0.25">
      <c r="A96" s="1">
        <v>45692</v>
      </c>
      <c r="B96">
        <v>232.54400000000001</v>
      </c>
    </row>
    <row r="97" spans="1:2" x14ac:dyDescent="0.25">
      <c r="A97" s="1">
        <v>45693</v>
      </c>
      <c r="B97">
        <v>232.215</v>
      </c>
    </row>
    <row r="98" spans="1:2" x14ac:dyDescent="0.25">
      <c r="A98" s="1">
        <v>45694</v>
      </c>
      <c r="B98">
        <v>232.964</v>
      </c>
    </row>
    <row r="99" spans="1:2" x14ac:dyDescent="0.25">
      <c r="A99" s="1">
        <v>45695</v>
      </c>
      <c r="B99">
        <v>227.38</v>
      </c>
    </row>
    <row r="100" spans="1:2" x14ac:dyDescent="0.25">
      <c r="A100" s="1">
        <v>45698</v>
      </c>
      <c r="B100">
        <v>227.65</v>
      </c>
    </row>
    <row r="101" spans="1:2" x14ac:dyDescent="0.25">
      <c r="A101" s="1">
        <v>45699</v>
      </c>
      <c r="B101">
        <v>232.62</v>
      </c>
    </row>
    <row r="102" spans="1:2" x14ac:dyDescent="0.25">
      <c r="A102" s="1">
        <v>45700</v>
      </c>
      <c r="B102">
        <v>236.87</v>
      </c>
    </row>
    <row r="103" spans="1:2" x14ac:dyDescent="0.25">
      <c r="A103" s="1">
        <v>45701</v>
      </c>
      <c r="B103">
        <v>241.53</v>
      </c>
    </row>
    <row r="104" spans="1:2" x14ac:dyDescent="0.25">
      <c r="A104" s="1">
        <v>45702</v>
      </c>
      <c r="B104">
        <v>244.6</v>
      </c>
    </row>
    <row r="105" spans="1:2" x14ac:dyDescent="0.25">
      <c r="A105" s="1">
        <v>45706</v>
      </c>
      <c r="B105">
        <v>244.47</v>
      </c>
    </row>
    <row r="106" spans="1:2" x14ac:dyDescent="0.25">
      <c r="A106" s="1">
        <v>45707</v>
      </c>
      <c r="B106">
        <v>244.87</v>
      </c>
    </row>
    <row r="107" spans="1:2" x14ac:dyDescent="0.25">
      <c r="A107" s="1">
        <v>45708</v>
      </c>
      <c r="B107">
        <v>245.83</v>
      </c>
    </row>
    <row r="108" spans="1:2" x14ac:dyDescent="0.25">
      <c r="A108" s="1">
        <v>45709</v>
      </c>
      <c r="B108">
        <v>245.55</v>
      </c>
    </row>
    <row r="109" spans="1:2" x14ac:dyDescent="0.25">
      <c r="A109" s="1">
        <v>45712</v>
      </c>
      <c r="B109">
        <v>247.172</v>
      </c>
    </row>
    <row r="110" spans="1:2" x14ac:dyDescent="0.25">
      <c r="A110" s="1">
        <v>45713</v>
      </c>
      <c r="B110">
        <v>247.04</v>
      </c>
    </row>
    <row r="111" spans="1:2" x14ac:dyDescent="0.25">
      <c r="A111" s="1">
        <v>45714</v>
      </c>
      <c r="B111">
        <v>240.36</v>
      </c>
    </row>
    <row r="112" spans="1:2" x14ac:dyDescent="0.25">
      <c r="A112" s="1">
        <v>45715</v>
      </c>
      <c r="B112">
        <v>237.3</v>
      </c>
    </row>
    <row r="113" spans="1:2" x14ac:dyDescent="0.25">
      <c r="A113" s="1">
        <v>45716</v>
      </c>
      <c r="B113">
        <v>241.84</v>
      </c>
    </row>
    <row r="114" spans="1:2" x14ac:dyDescent="0.25">
      <c r="A114" s="1">
        <v>45719</v>
      </c>
      <c r="B114">
        <v>238.03</v>
      </c>
    </row>
    <row r="115" spans="1:2" x14ac:dyDescent="0.25">
      <c r="A115" s="1">
        <v>45720</v>
      </c>
      <c r="B115">
        <v>235.93</v>
      </c>
    </row>
    <row r="116" spans="1:2" x14ac:dyDescent="0.25">
      <c r="A116" s="1">
        <v>45721</v>
      </c>
      <c r="B116">
        <v>235.74</v>
      </c>
    </row>
    <row r="117" spans="1:2" x14ac:dyDescent="0.25">
      <c r="A117" s="1">
        <v>45722</v>
      </c>
      <c r="B117">
        <v>235.33</v>
      </c>
    </row>
    <row r="118" spans="1:2" x14ac:dyDescent="0.25">
      <c r="A118" s="1">
        <v>45723</v>
      </c>
      <c r="B118">
        <v>239.07</v>
      </c>
    </row>
    <row r="119" spans="1:2" x14ac:dyDescent="0.25">
      <c r="A119" s="1">
        <v>45726</v>
      </c>
      <c r="B119">
        <v>227.48</v>
      </c>
    </row>
    <row r="120" spans="1:2" x14ac:dyDescent="0.25">
      <c r="A120" s="1">
        <v>45727</v>
      </c>
      <c r="B120">
        <v>220.84</v>
      </c>
    </row>
    <row r="121" spans="1:2" x14ac:dyDescent="0.25">
      <c r="A121" s="1">
        <v>45728</v>
      </c>
      <c r="B121">
        <v>216.98</v>
      </c>
    </row>
    <row r="122" spans="1:2" x14ac:dyDescent="0.25">
      <c r="A122" s="1">
        <v>45729</v>
      </c>
      <c r="B122">
        <v>209.68</v>
      </c>
    </row>
    <row r="123" spans="1:2" x14ac:dyDescent="0.25">
      <c r="A123" s="1">
        <v>45730</v>
      </c>
      <c r="B123">
        <v>213.49</v>
      </c>
    </row>
    <row r="124" spans="1:2" x14ac:dyDescent="0.25">
      <c r="A124" s="1">
        <v>45733</v>
      </c>
      <c r="B124">
        <v>214</v>
      </c>
    </row>
    <row r="125" spans="1:2" x14ac:dyDescent="0.25">
      <c r="A125" s="1">
        <v>45734</v>
      </c>
      <c r="B125">
        <v>212.69</v>
      </c>
    </row>
    <row r="126" spans="1:2" x14ac:dyDescent="0.25">
      <c r="A126" s="1">
        <v>45735</v>
      </c>
      <c r="B126">
        <v>215.24</v>
      </c>
    </row>
    <row r="127" spans="1:2" x14ac:dyDescent="0.25">
      <c r="A127" s="1">
        <v>45736</v>
      </c>
      <c r="B127">
        <v>214.1</v>
      </c>
    </row>
    <row r="128" spans="1:2" x14ac:dyDescent="0.25">
      <c r="A128" s="1">
        <v>45737</v>
      </c>
      <c r="B128">
        <v>218.27</v>
      </c>
    </row>
    <row r="129" spans="1:2" x14ac:dyDescent="0.25">
      <c r="A129" s="1">
        <v>45740</v>
      </c>
      <c r="B129">
        <v>220.73</v>
      </c>
    </row>
    <row r="130" spans="1:2" x14ac:dyDescent="0.25">
      <c r="A130" s="1">
        <v>45741</v>
      </c>
      <c r="B130">
        <v>223.75</v>
      </c>
    </row>
    <row r="131" spans="1:2" x14ac:dyDescent="0.25">
      <c r="A131" s="1">
        <v>45742</v>
      </c>
      <c r="B131">
        <v>221.53</v>
      </c>
    </row>
    <row r="132" spans="1:2" x14ac:dyDescent="0.25">
      <c r="A132" s="1">
        <v>45743</v>
      </c>
      <c r="B132">
        <v>223.85</v>
      </c>
    </row>
    <row r="133" spans="1:2" x14ac:dyDescent="0.25">
      <c r="A133" s="1">
        <v>45744</v>
      </c>
      <c r="B133">
        <v>217.9</v>
      </c>
    </row>
    <row r="134" spans="1:2" x14ac:dyDescent="0.25">
      <c r="A134" s="1">
        <v>45747</v>
      </c>
      <c r="B134">
        <v>222.13</v>
      </c>
    </row>
    <row r="135" spans="1:2" x14ac:dyDescent="0.25">
      <c r="A135" s="1">
        <v>45748</v>
      </c>
      <c r="B135">
        <v>223.19</v>
      </c>
    </row>
    <row r="136" spans="1:2" x14ac:dyDescent="0.25">
      <c r="A136" s="1">
        <v>45749</v>
      </c>
      <c r="B136">
        <v>223.89</v>
      </c>
    </row>
    <row r="137" spans="1:2" x14ac:dyDescent="0.25">
      <c r="A137" s="1">
        <v>45750</v>
      </c>
      <c r="B137">
        <v>203.19</v>
      </c>
    </row>
    <row r="138" spans="1:2" x14ac:dyDescent="0.25">
      <c r="A138" s="1">
        <v>45751</v>
      </c>
      <c r="B138">
        <v>188.38</v>
      </c>
    </row>
    <row r="139" spans="1:2" x14ac:dyDescent="0.25">
      <c r="A139" s="1">
        <v>45754</v>
      </c>
      <c r="B139">
        <v>181.46</v>
      </c>
    </row>
    <row r="140" spans="1:2" x14ac:dyDescent="0.25">
      <c r="A140" s="1">
        <v>45755</v>
      </c>
      <c r="B140">
        <v>172.42</v>
      </c>
    </row>
    <row r="141" spans="1:2" x14ac:dyDescent="0.25">
      <c r="A141" s="1">
        <v>45756</v>
      </c>
      <c r="B141">
        <v>198.85</v>
      </c>
    </row>
    <row r="142" spans="1:2" x14ac:dyDescent="0.25">
      <c r="A142" s="1">
        <v>45757</v>
      </c>
      <c r="B142">
        <v>190.42</v>
      </c>
    </row>
    <row r="143" spans="1:2" x14ac:dyDescent="0.25">
      <c r="A143" s="1">
        <v>45758</v>
      </c>
      <c r="B143">
        <v>198.15</v>
      </c>
    </row>
    <row r="144" spans="1:2" x14ac:dyDescent="0.25">
      <c r="A144" s="1">
        <v>45761</v>
      </c>
      <c r="B144">
        <v>202.52</v>
      </c>
    </row>
    <row r="145" spans="1:2" x14ac:dyDescent="0.25">
      <c r="A145" s="1">
        <v>45762</v>
      </c>
      <c r="B145">
        <v>202.14</v>
      </c>
    </row>
    <row r="146" spans="1:2" x14ac:dyDescent="0.25">
      <c r="A146" s="1">
        <v>45763</v>
      </c>
      <c r="B146">
        <v>194.27</v>
      </c>
    </row>
    <row r="147" spans="1:2" x14ac:dyDescent="0.25">
      <c r="A147" s="1">
        <v>45764</v>
      </c>
      <c r="B147">
        <v>196.98</v>
      </c>
    </row>
    <row r="148" spans="1:2" x14ac:dyDescent="0.25">
      <c r="A148" s="1">
        <v>45768</v>
      </c>
      <c r="B148">
        <v>193.16</v>
      </c>
    </row>
    <row r="149" spans="1:2" x14ac:dyDescent="0.25">
      <c r="A149" s="1">
        <v>45769</v>
      </c>
      <c r="B149">
        <v>199.74</v>
      </c>
    </row>
    <row r="150" spans="1:2" x14ac:dyDescent="0.25">
      <c r="A150" s="1">
        <v>45770</v>
      </c>
      <c r="B150">
        <v>204.6</v>
      </c>
    </row>
    <row r="151" spans="1:2" x14ac:dyDescent="0.25">
      <c r="A151" s="1">
        <v>45771</v>
      </c>
      <c r="B151">
        <v>208.37</v>
      </c>
    </row>
    <row r="152" spans="1:2" x14ac:dyDescent="0.25">
      <c r="A152" s="1">
        <v>45772</v>
      </c>
      <c r="B152">
        <v>209.28</v>
      </c>
    </row>
    <row r="153" spans="1:2" x14ac:dyDescent="0.25">
      <c r="A153" s="1">
        <v>45775</v>
      </c>
      <c r="B153">
        <v>210.14</v>
      </c>
    </row>
    <row r="154" spans="1:2" x14ac:dyDescent="0.25">
      <c r="A154" s="1">
        <v>45776</v>
      </c>
      <c r="B154">
        <v>211.21</v>
      </c>
    </row>
    <row r="155" spans="1:2" x14ac:dyDescent="0.25">
      <c r="A155" s="1">
        <v>45777</v>
      </c>
      <c r="B155">
        <v>212.5</v>
      </c>
    </row>
    <row r="156" spans="1:2" x14ac:dyDescent="0.25">
      <c r="A156" s="1">
        <v>45778</v>
      </c>
      <c r="B156">
        <v>213.32</v>
      </c>
    </row>
    <row r="157" spans="1:2" x14ac:dyDescent="0.25">
      <c r="A157" s="1">
        <v>45779</v>
      </c>
      <c r="B157">
        <v>205.35</v>
      </c>
    </row>
    <row r="158" spans="1:2" x14ac:dyDescent="0.25">
      <c r="A158" s="1">
        <v>45782</v>
      </c>
      <c r="B158">
        <v>198.89</v>
      </c>
    </row>
    <row r="159" spans="1:2" x14ac:dyDescent="0.25">
      <c r="A159" s="1">
        <v>45783</v>
      </c>
      <c r="B159">
        <v>198.51</v>
      </c>
    </row>
    <row r="160" spans="1:2" x14ac:dyDescent="0.25">
      <c r="A160" s="1">
        <v>45784</v>
      </c>
      <c r="B160">
        <v>196.25</v>
      </c>
    </row>
    <row r="161" spans="1:2" x14ac:dyDescent="0.25">
      <c r="A161" s="1">
        <v>45785</v>
      </c>
      <c r="B161">
        <v>197.49</v>
      </c>
    </row>
    <row r="162" spans="1:2" x14ac:dyDescent="0.25">
      <c r="A162" s="1">
        <v>45786</v>
      </c>
      <c r="B162">
        <v>198.53</v>
      </c>
    </row>
    <row r="163" spans="1:2" x14ac:dyDescent="0.25">
      <c r="A163" s="1">
        <v>45789</v>
      </c>
      <c r="B163">
        <v>210.79</v>
      </c>
    </row>
    <row r="164" spans="1:2" x14ac:dyDescent="0.25">
      <c r="A164" s="1">
        <v>45790</v>
      </c>
      <c r="B164">
        <v>212.93</v>
      </c>
    </row>
    <row r="165" spans="1:2" x14ac:dyDescent="0.25">
      <c r="A165" s="1">
        <v>45791</v>
      </c>
      <c r="B165">
        <v>212.33</v>
      </c>
    </row>
    <row r="166" spans="1:2" x14ac:dyDescent="0.25">
      <c r="A166" s="1">
        <v>45792</v>
      </c>
      <c r="B166">
        <v>211.45</v>
      </c>
    </row>
    <row r="167" spans="1:2" x14ac:dyDescent="0.25">
      <c r="A167" s="1">
        <v>45793</v>
      </c>
      <c r="B167">
        <v>211.26</v>
      </c>
    </row>
    <row r="168" spans="1:2" x14ac:dyDescent="0.25">
      <c r="A168" s="1">
        <v>45796</v>
      </c>
      <c r="B168">
        <v>208.78</v>
      </c>
    </row>
    <row r="169" spans="1:2" x14ac:dyDescent="0.25">
      <c r="A169" s="1">
        <v>45797</v>
      </c>
      <c r="B169">
        <v>206.86</v>
      </c>
    </row>
    <row r="170" spans="1:2" x14ac:dyDescent="0.25">
      <c r="A170" s="1">
        <v>45798</v>
      </c>
      <c r="B170">
        <v>202.09</v>
      </c>
    </row>
    <row r="171" spans="1:2" x14ac:dyDescent="0.25">
      <c r="A171" s="1">
        <v>45799</v>
      </c>
      <c r="B171">
        <v>201.36</v>
      </c>
    </row>
    <row r="172" spans="1:2" x14ac:dyDescent="0.25">
      <c r="A172" s="1">
        <v>45800</v>
      </c>
      <c r="B172">
        <v>195.27</v>
      </c>
    </row>
    <row r="173" spans="1:2" x14ac:dyDescent="0.25">
      <c r="A173" s="1">
        <v>45804</v>
      </c>
      <c r="B173">
        <v>200.21</v>
      </c>
    </row>
    <row r="174" spans="1:2" x14ac:dyDescent="0.25">
      <c r="A174" s="1">
        <v>45805</v>
      </c>
      <c r="B174">
        <v>200.42</v>
      </c>
    </row>
    <row r="175" spans="1:2" x14ac:dyDescent="0.25">
      <c r="A175" s="1">
        <v>45806</v>
      </c>
      <c r="B175">
        <v>199.95</v>
      </c>
    </row>
    <row r="176" spans="1:2" x14ac:dyDescent="0.25">
      <c r="A176" s="1">
        <v>45807</v>
      </c>
      <c r="B176">
        <v>200.85</v>
      </c>
    </row>
    <row r="177" spans="1:2" x14ac:dyDescent="0.25">
      <c r="A177" s="1">
        <v>45810</v>
      </c>
      <c r="B177">
        <v>201.7</v>
      </c>
    </row>
    <row r="178" spans="1:2" x14ac:dyDescent="0.25">
      <c r="A178" s="1">
        <v>45811</v>
      </c>
      <c r="B178">
        <v>203.27</v>
      </c>
    </row>
    <row r="179" spans="1:2" x14ac:dyDescent="0.25">
      <c r="A179" s="1">
        <v>45812</v>
      </c>
      <c r="B179">
        <v>202.82</v>
      </c>
    </row>
    <row r="180" spans="1:2" x14ac:dyDescent="0.25">
      <c r="A180" s="1">
        <v>45813</v>
      </c>
      <c r="B180">
        <v>200.63</v>
      </c>
    </row>
    <row r="181" spans="1:2" x14ac:dyDescent="0.25">
      <c r="A181" s="1">
        <v>45814</v>
      </c>
      <c r="B181">
        <v>203.92</v>
      </c>
    </row>
    <row r="182" spans="1:2" x14ac:dyDescent="0.25">
      <c r="A182" s="1">
        <v>45817</v>
      </c>
      <c r="B182">
        <v>201.45</v>
      </c>
    </row>
    <row r="183" spans="1:2" x14ac:dyDescent="0.25">
      <c r="A183" s="1">
        <v>45818</v>
      </c>
      <c r="B183">
        <v>202.67</v>
      </c>
    </row>
    <row r="184" spans="1:2" x14ac:dyDescent="0.25">
      <c r="A184" s="1">
        <v>45819</v>
      </c>
      <c r="B184">
        <v>198.78</v>
      </c>
    </row>
    <row r="185" spans="1:2" x14ac:dyDescent="0.25">
      <c r="A185" s="1">
        <v>45820</v>
      </c>
      <c r="B185">
        <v>199.2</v>
      </c>
    </row>
    <row r="186" spans="1:2" x14ac:dyDescent="0.25">
      <c r="A186" s="1">
        <v>45821</v>
      </c>
      <c r="B186">
        <v>196.45</v>
      </c>
    </row>
    <row r="187" spans="1:2" x14ac:dyDescent="0.25">
      <c r="A187" s="1">
        <v>45824</v>
      </c>
      <c r="B187">
        <v>198.42</v>
      </c>
    </row>
    <row r="188" spans="1:2" x14ac:dyDescent="0.25">
      <c r="A188" s="1">
        <v>45825</v>
      </c>
      <c r="B188">
        <v>195.64</v>
      </c>
    </row>
    <row r="189" spans="1:2" x14ac:dyDescent="0.25">
      <c r="A189" s="1">
        <v>45826</v>
      </c>
      <c r="B189">
        <v>196.58</v>
      </c>
    </row>
    <row r="190" spans="1:2" x14ac:dyDescent="0.25">
      <c r="A190" s="1">
        <v>45828</v>
      </c>
      <c r="B190">
        <v>201</v>
      </c>
    </row>
    <row r="191" spans="1:2" x14ac:dyDescent="0.25">
      <c r="A191" s="1">
        <v>45831</v>
      </c>
      <c r="B191">
        <v>201.5</v>
      </c>
    </row>
    <row r="192" spans="1:2" x14ac:dyDescent="0.25">
      <c r="A192" s="1">
        <v>45832</v>
      </c>
      <c r="B192">
        <v>200.3</v>
      </c>
    </row>
    <row r="193" spans="1:2" x14ac:dyDescent="0.25">
      <c r="A193" s="1">
        <v>45833</v>
      </c>
      <c r="B193">
        <v>201.56</v>
      </c>
    </row>
    <row r="194" spans="1:2" x14ac:dyDescent="0.25">
      <c r="A194" s="1">
        <v>45834</v>
      </c>
      <c r="B194">
        <v>201</v>
      </c>
    </row>
    <row r="195" spans="1:2" x14ac:dyDescent="0.25">
      <c r="A195" s="1">
        <v>45835</v>
      </c>
      <c r="B195">
        <v>201.08</v>
      </c>
    </row>
    <row r="196" spans="1:2" x14ac:dyDescent="0.25">
      <c r="A196" s="1">
        <v>45838</v>
      </c>
      <c r="B196">
        <v>205.17</v>
      </c>
    </row>
    <row r="197" spans="1:2" x14ac:dyDescent="0.25">
      <c r="A197" s="1">
        <v>45839</v>
      </c>
      <c r="B197">
        <v>207.82</v>
      </c>
    </row>
    <row r="198" spans="1:2" x14ac:dyDescent="0.25">
      <c r="A198" s="1">
        <v>45840</v>
      </c>
      <c r="B198">
        <v>212.44</v>
      </c>
    </row>
    <row r="199" spans="1:2" x14ac:dyDescent="0.25">
      <c r="A199" s="1">
        <v>45841</v>
      </c>
      <c r="B199">
        <v>213.55</v>
      </c>
    </row>
    <row r="200" spans="1:2" x14ac:dyDescent="0.25">
      <c r="A200" s="1">
        <v>45845</v>
      </c>
      <c r="B200">
        <v>209.95</v>
      </c>
    </row>
    <row r="201" spans="1:2" x14ac:dyDescent="0.25">
      <c r="A201" s="1">
        <v>45846</v>
      </c>
      <c r="B201">
        <v>210.01</v>
      </c>
    </row>
    <row r="202" spans="1:2" x14ac:dyDescent="0.25">
      <c r="A202" s="1">
        <v>45847</v>
      </c>
      <c r="B202">
        <v>211.14</v>
      </c>
    </row>
    <row r="203" spans="1:2" x14ac:dyDescent="0.25">
      <c r="A203" s="1">
        <v>45848</v>
      </c>
      <c r="B203">
        <v>212.41</v>
      </c>
    </row>
    <row r="204" spans="1:2" x14ac:dyDescent="0.25">
      <c r="A204" s="1">
        <v>45849</v>
      </c>
      <c r="B204">
        <v>211.16</v>
      </c>
    </row>
    <row r="205" spans="1:2" x14ac:dyDescent="0.25">
      <c r="A205" s="1">
        <v>45852</v>
      </c>
      <c r="B205">
        <v>208.62</v>
      </c>
    </row>
    <row r="206" spans="1:2" x14ac:dyDescent="0.25">
      <c r="A206" s="1">
        <v>45853</v>
      </c>
      <c r="B206">
        <v>209.11</v>
      </c>
    </row>
    <row r="207" spans="1:2" x14ac:dyDescent="0.25">
      <c r="A207" s="1">
        <v>45854</v>
      </c>
      <c r="B207">
        <v>210.16</v>
      </c>
    </row>
    <row r="208" spans="1:2" x14ac:dyDescent="0.25">
      <c r="A208" s="1">
        <v>45855</v>
      </c>
      <c r="B208">
        <v>210.02</v>
      </c>
    </row>
    <row r="209" spans="1:2" x14ac:dyDescent="0.25">
      <c r="A209" s="1">
        <v>45856</v>
      </c>
      <c r="B209">
        <v>211.18</v>
      </c>
    </row>
    <row r="210" spans="1:2" x14ac:dyDescent="0.25">
      <c r="A210" s="1">
        <v>45859</v>
      </c>
      <c r="B210">
        <v>212.48</v>
      </c>
    </row>
    <row r="211" spans="1:2" x14ac:dyDescent="0.25">
      <c r="A211" s="1">
        <v>45860</v>
      </c>
      <c r="B211">
        <v>214.4</v>
      </c>
    </row>
    <row r="212" spans="1:2" x14ac:dyDescent="0.25">
      <c r="A212" s="1">
        <v>45861</v>
      </c>
      <c r="B212">
        <v>214.15</v>
      </c>
    </row>
    <row r="213" spans="1:2" x14ac:dyDescent="0.25">
      <c r="A213" s="1">
        <v>45862</v>
      </c>
      <c r="B213">
        <v>213.76</v>
      </c>
    </row>
    <row r="214" spans="1:2" x14ac:dyDescent="0.25">
      <c r="A214" s="1">
        <v>45863</v>
      </c>
      <c r="B214">
        <v>213.88</v>
      </c>
    </row>
    <row r="215" spans="1:2" x14ac:dyDescent="0.25">
      <c r="A215" s="1">
        <v>45866</v>
      </c>
      <c r="B215">
        <v>214.05</v>
      </c>
    </row>
    <row r="216" spans="1:2" x14ac:dyDescent="0.25">
      <c r="A216" s="1">
        <v>45867</v>
      </c>
      <c r="B216">
        <v>211.27</v>
      </c>
    </row>
    <row r="217" spans="1:2" x14ac:dyDescent="0.25">
      <c r="A217" s="1">
        <v>45868</v>
      </c>
      <c r="B217">
        <v>209.05</v>
      </c>
    </row>
    <row r="218" spans="1:2" x14ac:dyDescent="0.25">
      <c r="A218" s="1">
        <v>45869</v>
      </c>
      <c r="B218">
        <v>207.57</v>
      </c>
    </row>
    <row r="219" spans="1:2" x14ac:dyDescent="0.25">
      <c r="A219" s="1">
        <v>45870</v>
      </c>
      <c r="B219">
        <v>202.38</v>
      </c>
    </row>
    <row r="220" spans="1:2" x14ac:dyDescent="0.25">
      <c r="A220" s="1">
        <v>45873</v>
      </c>
      <c r="B220">
        <v>203.35</v>
      </c>
    </row>
    <row r="221" spans="1:2" x14ac:dyDescent="0.25">
      <c r="A221" s="1">
        <v>45874</v>
      </c>
      <c r="B221">
        <v>202.92</v>
      </c>
    </row>
    <row r="222" spans="1:2" x14ac:dyDescent="0.25">
      <c r="A222" s="1">
        <v>45875</v>
      </c>
      <c r="B222">
        <v>213.25</v>
      </c>
    </row>
    <row r="223" spans="1:2" x14ac:dyDescent="0.25">
      <c r="A223" s="1">
        <v>45876</v>
      </c>
      <c r="B223">
        <v>220.03</v>
      </c>
    </row>
    <row r="224" spans="1:2" x14ac:dyDescent="0.25">
      <c r="A224" s="1">
        <v>45877</v>
      </c>
      <c r="B224">
        <v>229.35</v>
      </c>
    </row>
    <row r="225" spans="1:2" x14ac:dyDescent="0.25">
      <c r="A225" s="1">
        <v>45880</v>
      </c>
      <c r="B225">
        <v>227.18</v>
      </c>
    </row>
    <row r="226" spans="1:2" x14ac:dyDescent="0.25">
      <c r="A226" s="1">
        <v>45881</v>
      </c>
      <c r="B226">
        <v>229.65</v>
      </c>
    </row>
    <row r="227" spans="1:2" x14ac:dyDescent="0.25">
      <c r="A227" s="1">
        <v>45882</v>
      </c>
      <c r="B227">
        <v>233.33</v>
      </c>
    </row>
    <row r="228" spans="1:2" x14ac:dyDescent="0.25">
      <c r="A228" s="1">
        <v>45883</v>
      </c>
      <c r="B228">
        <v>232.78</v>
      </c>
    </row>
    <row r="229" spans="1:2" x14ac:dyDescent="0.25">
      <c r="A229" s="1">
        <v>45884</v>
      </c>
      <c r="B229">
        <v>231.59</v>
      </c>
    </row>
    <row r="230" spans="1:2" x14ac:dyDescent="0.25">
      <c r="A230" s="1">
        <v>45887</v>
      </c>
      <c r="B230">
        <v>230.89</v>
      </c>
    </row>
    <row r="231" spans="1:2" x14ac:dyDescent="0.25">
      <c r="A231" s="1">
        <v>45888</v>
      </c>
      <c r="B231">
        <v>230.56</v>
      </c>
    </row>
    <row r="232" spans="1:2" x14ac:dyDescent="0.25">
      <c r="A232" s="1">
        <v>45889</v>
      </c>
      <c r="B232">
        <v>226.01</v>
      </c>
    </row>
    <row r="233" spans="1:2" x14ac:dyDescent="0.25">
      <c r="A233" s="1">
        <v>45890</v>
      </c>
      <c r="B233">
        <v>224.9</v>
      </c>
    </row>
    <row r="234" spans="1:2" x14ac:dyDescent="0.25">
      <c r="A234" s="1">
        <v>45891</v>
      </c>
      <c r="B234">
        <v>227.76</v>
      </c>
    </row>
    <row r="235" spans="1:2" x14ac:dyDescent="0.25">
      <c r="A235" s="1">
        <v>45894</v>
      </c>
      <c r="B235">
        <v>227.16</v>
      </c>
    </row>
    <row r="236" spans="1:2" x14ac:dyDescent="0.25">
      <c r="A236" s="1">
        <v>45895</v>
      </c>
      <c r="B236">
        <v>229.31</v>
      </c>
    </row>
    <row r="237" spans="1:2" x14ac:dyDescent="0.25">
      <c r="A237" s="1">
        <v>45896</v>
      </c>
      <c r="B237">
        <v>230.49</v>
      </c>
    </row>
    <row r="238" spans="1:2" x14ac:dyDescent="0.25">
      <c r="A238" s="1">
        <v>45897</v>
      </c>
      <c r="B238">
        <v>232.56</v>
      </c>
    </row>
    <row r="239" spans="1:2" x14ac:dyDescent="0.25">
      <c r="A239" s="1">
        <v>45898</v>
      </c>
      <c r="B239">
        <v>232.14</v>
      </c>
    </row>
    <row r="240" spans="1:2" x14ac:dyDescent="0.25">
      <c r="A240" s="1">
        <v>45902</v>
      </c>
      <c r="B240">
        <v>229.72</v>
      </c>
    </row>
    <row r="241" spans="1:2" x14ac:dyDescent="0.25">
      <c r="A241" s="1">
        <v>45903</v>
      </c>
      <c r="B241">
        <v>238.47</v>
      </c>
    </row>
    <row r="242" spans="1:2" x14ac:dyDescent="0.25">
      <c r="A242" s="1">
        <v>45904</v>
      </c>
      <c r="B242">
        <v>239.78</v>
      </c>
    </row>
    <row r="243" spans="1:2" x14ac:dyDescent="0.25">
      <c r="A243" s="1">
        <v>45905</v>
      </c>
      <c r="B243">
        <v>239.69</v>
      </c>
    </row>
    <row r="244" spans="1:2" x14ac:dyDescent="0.25">
      <c r="A244" s="1">
        <v>45908</v>
      </c>
      <c r="B244">
        <v>237.88</v>
      </c>
    </row>
    <row r="245" spans="1:2" x14ac:dyDescent="0.25">
      <c r="A245" s="1">
        <v>45909</v>
      </c>
      <c r="B245">
        <v>234.35</v>
      </c>
    </row>
    <row r="246" spans="1:2" x14ac:dyDescent="0.25">
      <c r="A246" s="1">
        <v>45910</v>
      </c>
      <c r="B246">
        <v>226.79</v>
      </c>
    </row>
    <row r="247" spans="1:2" x14ac:dyDescent="0.25">
      <c r="A247" s="1">
        <v>45911</v>
      </c>
      <c r="B247">
        <v>230.03</v>
      </c>
    </row>
    <row r="248" spans="1:2" x14ac:dyDescent="0.25">
      <c r="A248" s="1">
        <v>45912</v>
      </c>
      <c r="B248">
        <v>234.07</v>
      </c>
    </row>
    <row r="249" spans="1:2" x14ac:dyDescent="0.25">
      <c r="A249" s="1">
        <v>45915</v>
      </c>
      <c r="B249">
        <v>236.7</v>
      </c>
    </row>
    <row r="250" spans="1:2" x14ac:dyDescent="0.25">
      <c r="A250" s="1">
        <v>45916</v>
      </c>
      <c r="B250">
        <v>238.15</v>
      </c>
    </row>
    <row r="251" spans="1:2" x14ac:dyDescent="0.25">
      <c r="A251" s="1">
        <v>45917</v>
      </c>
      <c r="B251">
        <v>239.32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033C-816C-424D-B8D3-3CDD97328525}">
  <dimension ref="A1:B259"/>
  <sheetViews>
    <sheetView topLeftCell="A239" workbookViewId="0">
      <selection activeCell="K5" sqref="K5"/>
    </sheetView>
  </sheetViews>
  <sheetFormatPr defaultRowHeight="15" x14ac:dyDescent="0.25"/>
  <cols>
    <col min="1" max="1" width="10.710937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45553</v>
      </c>
      <c r="B2">
        <v>2559.0050000000001</v>
      </c>
    </row>
    <row r="3" spans="1:2" x14ac:dyDescent="0.25">
      <c r="A3" s="1">
        <v>45554</v>
      </c>
      <c r="B3">
        <v>2586.77</v>
      </c>
    </row>
    <row r="4" spans="1:2" x14ac:dyDescent="0.25">
      <c r="A4" s="1">
        <v>45555</v>
      </c>
      <c r="B4">
        <v>2621.17</v>
      </c>
    </row>
    <row r="5" spans="1:2" x14ac:dyDescent="0.25">
      <c r="A5" s="1">
        <v>45558</v>
      </c>
      <c r="B5">
        <v>2628.5450000000001</v>
      </c>
    </row>
    <row r="6" spans="1:2" x14ac:dyDescent="0.25">
      <c r="A6" s="1">
        <v>45559</v>
      </c>
      <c r="B6">
        <v>2657.145</v>
      </c>
    </row>
    <row r="7" spans="1:2" x14ac:dyDescent="0.25">
      <c r="A7" s="1">
        <v>45560</v>
      </c>
      <c r="B7">
        <v>2657.17</v>
      </c>
    </row>
    <row r="8" spans="1:2" x14ac:dyDescent="0.25">
      <c r="A8" s="1">
        <v>45561</v>
      </c>
      <c r="B8">
        <v>2672.45</v>
      </c>
    </row>
    <row r="9" spans="1:2" x14ac:dyDescent="0.25">
      <c r="A9" s="1">
        <v>45562</v>
      </c>
      <c r="B9">
        <v>2652.05</v>
      </c>
    </row>
    <row r="10" spans="1:2" x14ac:dyDescent="0.25">
      <c r="A10" s="1">
        <v>45565</v>
      </c>
      <c r="B10">
        <v>2634.7350000000001</v>
      </c>
    </row>
    <row r="11" spans="1:2" x14ac:dyDescent="0.25">
      <c r="A11" s="1">
        <v>45566</v>
      </c>
      <c r="B11">
        <v>2663.4349999999999</v>
      </c>
    </row>
    <row r="12" spans="1:2" x14ac:dyDescent="0.25">
      <c r="A12" s="1">
        <v>45567</v>
      </c>
      <c r="B12">
        <v>2658.81</v>
      </c>
    </row>
    <row r="13" spans="1:2" x14ac:dyDescent="0.25">
      <c r="A13" s="1">
        <v>45568</v>
      </c>
      <c r="B13">
        <v>2656.21</v>
      </c>
    </row>
    <row r="14" spans="1:2" x14ac:dyDescent="0.25">
      <c r="A14" s="1">
        <v>45569</v>
      </c>
      <c r="B14">
        <v>2651.64</v>
      </c>
    </row>
    <row r="15" spans="1:2" x14ac:dyDescent="0.25">
      <c r="A15" s="1">
        <v>45572</v>
      </c>
      <c r="B15">
        <v>2642.66</v>
      </c>
    </row>
    <row r="16" spans="1:2" x14ac:dyDescent="0.25">
      <c r="A16" s="1">
        <v>45573</v>
      </c>
      <c r="B16">
        <v>2621.9549999999999</v>
      </c>
    </row>
    <row r="17" spans="1:2" x14ac:dyDescent="0.25">
      <c r="A17" s="1">
        <v>45574</v>
      </c>
      <c r="B17">
        <v>2607.8249999999998</v>
      </c>
    </row>
    <row r="18" spans="1:2" x14ac:dyDescent="0.25">
      <c r="A18" s="1">
        <v>45575</v>
      </c>
      <c r="B18">
        <v>2630.1550000000002</v>
      </c>
    </row>
    <row r="19" spans="1:2" x14ac:dyDescent="0.25">
      <c r="A19" s="1">
        <v>45576</v>
      </c>
      <c r="B19">
        <v>2656.1950000000002</v>
      </c>
    </row>
    <row r="20" spans="1:2" x14ac:dyDescent="0.25">
      <c r="A20" s="1">
        <v>45579</v>
      </c>
      <c r="B20">
        <v>2648.62</v>
      </c>
    </row>
    <row r="21" spans="1:2" x14ac:dyDescent="0.25">
      <c r="A21" s="1">
        <v>45580</v>
      </c>
      <c r="B21">
        <v>2662.855</v>
      </c>
    </row>
    <row r="22" spans="1:2" x14ac:dyDescent="0.25">
      <c r="A22" s="1">
        <v>45581</v>
      </c>
      <c r="B22">
        <v>2673.84</v>
      </c>
    </row>
    <row r="23" spans="1:2" x14ac:dyDescent="0.25">
      <c r="A23" s="1">
        <v>45582</v>
      </c>
      <c r="B23">
        <v>2693.1</v>
      </c>
    </row>
    <row r="24" spans="1:2" x14ac:dyDescent="0.25">
      <c r="A24" s="1">
        <v>45583</v>
      </c>
      <c r="B24">
        <v>2719.83</v>
      </c>
    </row>
    <row r="25" spans="1:2" x14ac:dyDescent="0.25">
      <c r="A25" s="1">
        <v>45586</v>
      </c>
      <c r="B25">
        <v>2719.7449999999999</v>
      </c>
    </row>
    <row r="26" spans="1:2" x14ac:dyDescent="0.25">
      <c r="A26" s="1">
        <v>45587</v>
      </c>
      <c r="B26">
        <v>2749.0149999999999</v>
      </c>
    </row>
    <row r="27" spans="1:2" x14ac:dyDescent="0.25">
      <c r="A27" s="1">
        <v>45588</v>
      </c>
      <c r="B27">
        <v>2715.52</v>
      </c>
    </row>
    <row r="28" spans="1:2" x14ac:dyDescent="0.25">
      <c r="A28" s="1">
        <v>45589</v>
      </c>
      <c r="B28">
        <v>2735.9850000000001</v>
      </c>
    </row>
    <row r="29" spans="1:2" x14ac:dyDescent="0.25">
      <c r="A29" s="1">
        <v>45590</v>
      </c>
      <c r="B29">
        <v>2742.5349999999999</v>
      </c>
    </row>
    <row r="30" spans="1:2" x14ac:dyDescent="0.25">
      <c r="A30" s="1">
        <v>45593</v>
      </c>
      <c r="B30">
        <v>2742.2249999999999</v>
      </c>
    </row>
    <row r="31" spans="1:2" x14ac:dyDescent="0.25">
      <c r="A31" s="1">
        <v>45594</v>
      </c>
      <c r="B31">
        <v>2774.68</v>
      </c>
    </row>
    <row r="32" spans="1:2" x14ac:dyDescent="0.25">
      <c r="A32" s="1">
        <v>45595</v>
      </c>
      <c r="B32">
        <v>2787.59</v>
      </c>
    </row>
    <row r="33" spans="1:2" x14ac:dyDescent="0.25">
      <c r="A33" s="1">
        <v>45596</v>
      </c>
      <c r="B33">
        <v>2746.2049999999999</v>
      </c>
    </row>
    <row r="34" spans="1:2" x14ac:dyDescent="0.25">
      <c r="A34" s="1">
        <v>45597</v>
      </c>
      <c r="B34">
        <v>2736.5149999999999</v>
      </c>
    </row>
    <row r="35" spans="1:2" x14ac:dyDescent="0.25">
      <c r="A35" s="1">
        <v>45600</v>
      </c>
      <c r="B35">
        <v>2736.6849999999999</v>
      </c>
    </row>
    <row r="36" spans="1:2" x14ac:dyDescent="0.25">
      <c r="A36" s="1">
        <v>45601</v>
      </c>
      <c r="B36">
        <v>2743.9949999999999</v>
      </c>
    </row>
    <row r="37" spans="1:2" x14ac:dyDescent="0.25">
      <c r="A37" s="1">
        <v>45602</v>
      </c>
      <c r="B37">
        <v>2659.0549999999998</v>
      </c>
    </row>
    <row r="38" spans="1:2" x14ac:dyDescent="0.25">
      <c r="A38" s="1">
        <v>45603</v>
      </c>
      <c r="B38">
        <v>2706.51</v>
      </c>
    </row>
    <row r="39" spans="1:2" x14ac:dyDescent="0.25">
      <c r="A39" s="1">
        <v>45604</v>
      </c>
      <c r="B39">
        <v>2685.17</v>
      </c>
    </row>
    <row r="40" spans="1:2" x14ac:dyDescent="0.25">
      <c r="A40" s="1">
        <v>45607</v>
      </c>
      <c r="B40">
        <v>2619.54</v>
      </c>
    </row>
    <row r="41" spans="1:2" x14ac:dyDescent="0.25">
      <c r="A41" s="1">
        <v>45608</v>
      </c>
      <c r="B41">
        <v>2598.2750000000001</v>
      </c>
    </row>
    <row r="42" spans="1:2" x14ac:dyDescent="0.25">
      <c r="A42" s="1">
        <v>45609</v>
      </c>
      <c r="B42">
        <v>2572.9349999999999</v>
      </c>
    </row>
    <row r="43" spans="1:2" x14ac:dyDescent="0.25">
      <c r="A43" s="1">
        <v>45610</v>
      </c>
      <c r="B43">
        <v>2565.0500000000002</v>
      </c>
    </row>
    <row r="44" spans="1:2" x14ac:dyDescent="0.25">
      <c r="A44" s="1">
        <v>45611</v>
      </c>
      <c r="B44">
        <v>2562.33</v>
      </c>
    </row>
    <row r="45" spans="1:2" x14ac:dyDescent="0.25">
      <c r="A45" s="1">
        <v>45614</v>
      </c>
      <c r="B45">
        <v>2611.87</v>
      </c>
    </row>
    <row r="46" spans="1:2" x14ac:dyDescent="0.25">
      <c r="A46" s="1">
        <v>45615</v>
      </c>
      <c r="B46">
        <v>2632.2649999999999</v>
      </c>
    </row>
    <row r="47" spans="1:2" x14ac:dyDescent="0.25">
      <c r="A47" s="1">
        <v>45616</v>
      </c>
      <c r="B47">
        <v>2650.2649999999999</v>
      </c>
    </row>
    <row r="48" spans="1:2" x14ac:dyDescent="0.25">
      <c r="A48" s="1">
        <v>45617</v>
      </c>
      <c r="B48">
        <v>2669.665</v>
      </c>
    </row>
    <row r="49" spans="1:2" x14ac:dyDescent="0.25">
      <c r="A49" s="1">
        <v>45618</v>
      </c>
      <c r="B49">
        <v>2705.95</v>
      </c>
    </row>
    <row r="50" spans="1:2" x14ac:dyDescent="0.25">
      <c r="A50" s="1">
        <v>45621</v>
      </c>
      <c r="B50">
        <v>2625.23</v>
      </c>
    </row>
    <row r="51" spans="1:2" x14ac:dyDescent="0.25">
      <c r="A51" s="1">
        <v>45622</v>
      </c>
      <c r="B51">
        <v>2633.2249999999999</v>
      </c>
    </row>
    <row r="52" spans="1:2" x14ac:dyDescent="0.25">
      <c r="A52" s="1">
        <v>45623</v>
      </c>
      <c r="B52">
        <v>2635.9450000000002</v>
      </c>
    </row>
    <row r="53" spans="1:2" x14ac:dyDescent="0.25">
      <c r="A53" s="1">
        <v>45624</v>
      </c>
      <c r="B53">
        <v>2637.585</v>
      </c>
    </row>
    <row r="54" spans="1:2" x14ac:dyDescent="0.25">
      <c r="A54" s="1">
        <v>45625</v>
      </c>
      <c r="B54">
        <v>2650.4549999999999</v>
      </c>
    </row>
    <row r="55" spans="1:2" x14ac:dyDescent="0.25">
      <c r="A55" s="1">
        <v>45628</v>
      </c>
      <c r="B55">
        <v>2639.06</v>
      </c>
    </row>
    <row r="56" spans="1:2" x14ac:dyDescent="0.25">
      <c r="A56" s="1">
        <v>45629</v>
      </c>
      <c r="B56">
        <v>2643.665</v>
      </c>
    </row>
    <row r="57" spans="1:2" x14ac:dyDescent="0.25">
      <c r="A57" s="1">
        <v>45630</v>
      </c>
      <c r="B57">
        <v>2650.0949999999998</v>
      </c>
    </row>
    <row r="58" spans="1:2" x14ac:dyDescent="0.25">
      <c r="A58" s="1">
        <v>45631</v>
      </c>
      <c r="B58">
        <v>2631.9850000000001</v>
      </c>
    </row>
    <row r="59" spans="1:2" x14ac:dyDescent="0.25">
      <c r="A59" s="1">
        <v>45632</v>
      </c>
      <c r="B59">
        <v>2631.9850000000001</v>
      </c>
    </row>
    <row r="60" spans="1:2" x14ac:dyDescent="0.25">
      <c r="A60" s="1">
        <v>45635</v>
      </c>
      <c r="B60">
        <v>2660.395</v>
      </c>
    </row>
    <row r="61" spans="1:2" x14ac:dyDescent="0.25">
      <c r="A61" s="1">
        <v>45636</v>
      </c>
      <c r="B61">
        <v>2693.9450000000002</v>
      </c>
    </row>
    <row r="62" spans="1:2" x14ac:dyDescent="0.25">
      <c r="A62" s="1">
        <v>45637</v>
      </c>
      <c r="B62">
        <v>2718.13</v>
      </c>
    </row>
    <row r="63" spans="1:2" x14ac:dyDescent="0.25">
      <c r="A63" s="1">
        <v>45638</v>
      </c>
      <c r="B63">
        <v>2680.8649999999998</v>
      </c>
    </row>
    <row r="64" spans="1:2" x14ac:dyDescent="0.25">
      <c r="A64" s="1">
        <v>45639</v>
      </c>
      <c r="B64">
        <v>2647.72</v>
      </c>
    </row>
    <row r="65" spans="1:2" x14ac:dyDescent="0.25">
      <c r="A65" s="1">
        <v>45642</v>
      </c>
      <c r="B65">
        <v>2652.7249999999999</v>
      </c>
    </row>
    <row r="66" spans="1:2" x14ac:dyDescent="0.25">
      <c r="A66" s="1">
        <v>45643</v>
      </c>
      <c r="B66">
        <v>2646.63</v>
      </c>
    </row>
    <row r="67" spans="1:2" x14ac:dyDescent="0.25">
      <c r="A67" s="1">
        <v>45644</v>
      </c>
      <c r="B67">
        <v>2585.34</v>
      </c>
    </row>
    <row r="68" spans="1:2" x14ac:dyDescent="0.25">
      <c r="A68" s="1">
        <v>45645</v>
      </c>
      <c r="B68">
        <v>2594.2849999999999</v>
      </c>
    </row>
    <row r="69" spans="1:2" x14ac:dyDescent="0.25">
      <c r="A69" s="1">
        <v>45646</v>
      </c>
      <c r="B69">
        <v>2623.09</v>
      </c>
    </row>
    <row r="70" spans="1:2" x14ac:dyDescent="0.25">
      <c r="A70" s="1">
        <v>45649</v>
      </c>
      <c r="B70">
        <v>2612.9450000000002</v>
      </c>
    </row>
    <row r="71" spans="1:2" x14ac:dyDescent="0.25">
      <c r="A71" s="1">
        <v>45650</v>
      </c>
      <c r="B71">
        <v>2616.1799999999998</v>
      </c>
    </row>
    <row r="72" spans="1:2" x14ac:dyDescent="0.25">
      <c r="A72" s="1">
        <v>45652</v>
      </c>
      <c r="B72">
        <v>2633.7950000000001</v>
      </c>
    </row>
    <row r="73" spans="1:2" x14ac:dyDescent="0.25">
      <c r="A73" s="1">
        <v>45653</v>
      </c>
      <c r="B73">
        <v>2615.5549999999998</v>
      </c>
    </row>
    <row r="74" spans="1:2" x14ac:dyDescent="0.25">
      <c r="A74" s="1">
        <v>45656</v>
      </c>
      <c r="B74">
        <v>2605.9650000000001</v>
      </c>
    </row>
    <row r="75" spans="1:2" x14ac:dyDescent="0.25">
      <c r="A75" s="1">
        <v>45657</v>
      </c>
      <c r="B75">
        <v>2624.585</v>
      </c>
    </row>
    <row r="76" spans="1:2" x14ac:dyDescent="0.25">
      <c r="A76" s="1">
        <v>45659</v>
      </c>
      <c r="B76">
        <v>2658.01</v>
      </c>
    </row>
    <row r="77" spans="1:2" x14ac:dyDescent="0.25">
      <c r="A77" s="1">
        <v>45660</v>
      </c>
      <c r="B77">
        <v>2638.26</v>
      </c>
    </row>
    <row r="78" spans="1:2" x14ac:dyDescent="0.25">
      <c r="A78" s="1">
        <v>45663</v>
      </c>
      <c r="B78">
        <v>2636.085</v>
      </c>
    </row>
    <row r="79" spans="1:2" x14ac:dyDescent="0.25">
      <c r="A79" s="1">
        <v>45664</v>
      </c>
      <c r="B79">
        <v>2648.7350000000001</v>
      </c>
    </row>
    <row r="80" spans="1:2" x14ac:dyDescent="0.25">
      <c r="A80" s="1">
        <v>45665</v>
      </c>
      <c r="B80">
        <v>2662.1</v>
      </c>
    </row>
    <row r="81" spans="1:2" x14ac:dyDescent="0.25">
      <c r="A81" s="1">
        <v>45666</v>
      </c>
      <c r="B81">
        <v>2670.36</v>
      </c>
    </row>
    <row r="82" spans="1:2" x14ac:dyDescent="0.25">
      <c r="A82" s="1">
        <v>45667</v>
      </c>
      <c r="B82">
        <v>2690.62</v>
      </c>
    </row>
    <row r="83" spans="1:2" x14ac:dyDescent="0.25">
      <c r="A83" s="1">
        <v>45670</v>
      </c>
      <c r="B83">
        <v>2663.0450000000001</v>
      </c>
    </row>
    <row r="84" spans="1:2" x14ac:dyDescent="0.25">
      <c r="A84" s="1">
        <v>45671</v>
      </c>
      <c r="B84">
        <v>2677.36</v>
      </c>
    </row>
    <row r="85" spans="1:2" x14ac:dyDescent="0.25">
      <c r="A85" s="1">
        <v>45672</v>
      </c>
      <c r="B85">
        <v>2696.5250000000001</v>
      </c>
    </row>
    <row r="86" spans="1:2" x14ac:dyDescent="0.25">
      <c r="A86" s="1">
        <v>45673</v>
      </c>
      <c r="B86">
        <v>2714.6849999999999</v>
      </c>
    </row>
    <row r="87" spans="1:2" x14ac:dyDescent="0.25">
      <c r="A87" s="1">
        <v>45674</v>
      </c>
      <c r="B87">
        <v>2700.8649999999998</v>
      </c>
    </row>
    <row r="88" spans="1:2" x14ac:dyDescent="0.25">
      <c r="A88" s="1">
        <v>45677</v>
      </c>
      <c r="B88">
        <v>2706.4250000000002</v>
      </c>
    </row>
    <row r="89" spans="1:2" x14ac:dyDescent="0.25">
      <c r="A89" s="1">
        <v>45678</v>
      </c>
      <c r="B89">
        <v>2744.81</v>
      </c>
    </row>
    <row r="90" spans="1:2" x14ac:dyDescent="0.25">
      <c r="A90" s="1">
        <v>45679</v>
      </c>
      <c r="B90">
        <v>2756.3049999999998</v>
      </c>
    </row>
    <row r="91" spans="1:2" x14ac:dyDescent="0.25">
      <c r="A91" s="1">
        <v>45680</v>
      </c>
      <c r="B91">
        <v>2754.8850000000002</v>
      </c>
    </row>
    <row r="92" spans="1:2" x14ac:dyDescent="0.25">
      <c r="A92" s="1">
        <v>45681</v>
      </c>
      <c r="B92">
        <v>2771.105</v>
      </c>
    </row>
    <row r="93" spans="1:2" x14ac:dyDescent="0.25">
      <c r="A93" s="1">
        <v>45684</v>
      </c>
      <c r="B93">
        <v>2740.93</v>
      </c>
    </row>
    <row r="94" spans="1:2" x14ac:dyDescent="0.25">
      <c r="A94" s="1">
        <v>45685</v>
      </c>
      <c r="B94">
        <v>2763.89</v>
      </c>
    </row>
    <row r="95" spans="1:2" x14ac:dyDescent="0.25">
      <c r="A95" s="1">
        <v>45686</v>
      </c>
      <c r="B95">
        <v>2759.62</v>
      </c>
    </row>
    <row r="96" spans="1:2" x14ac:dyDescent="0.25">
      <c r="A96" s="1">
        <v>45687</v>
      </c>
      <c r="B96">
        <v>2794.1950000000002</v>
      </c>
    </row>
    <row r="97" spans="1:2" x14ac:dyDescent="0.25">
      <c r="A97" s="1">
        <v>45688</v>
      </c>
      <c r="B97">
        <v>2801.28</v>
      </c>
    </row>
    <row r="98" spans="1:2" x14ac:dyDescent="0.25">
      <c r="A98" s="1">
        <v>45691</v>
      </c>
      <c r="B98">
        <v>2815</v>
      </c>
    </row>
    <row r="99" spans="1:2" x14ac:dyDescent="0.25">
      <c r="A99" s="1">
        <v>45692</v>
      </c>
      <c r="B99">
        <v>2842.58</v>
      </c>
    </row>
    <row r="100" spans="1:2" x14ac:dyDescent="0.25">
      <c r="A100" s="1">
        <v>45693</v>
      </c>
      <c r="B100">
        <v>2866.67</v>
      </c>
    </row>
    <row r="101" spans="1:2" x14ac:dyDescent="0.25">
      <c r="A101" s="1">
        <v>45694</v>
      </c>
      <c r="B101">
        <v>2856.0349999999999</v>
      </c>
    </row>
    <row r="102" spans="1:2" x14ac:dyDescent="0.25">
      <c r="A102" s="1">
        <v>45695</v>
      </c>
      <c r="B102">
        <v>2860.6550000000002</v>
      </c>
    </row>
    <row r="103" spans="1:2" x14ac:dyDescent="0.25">
      <c r="A103" s="1">
        <v>45698</v>
      </c>
      <c r="B103">
        <v>2908.0450000000001</v>
      </c>
    </row>
    <row r="104" spans="1:2" x14ac:dyDescent="0.25">
      <c r="A104" s="1">
        <v>45699</v>
      </c>
      <c r="B104">
        <v>2897.58</v>
      </c>
    </row>
    <row r="105" spans="1:2" x14ac:dyDescent="0.25">
      <c r="A105" s="1">
        <v>45700</v>
      </c>
      <c r="B105">
        <v>2903.91</v>
      </c>
    </row>
    <row r="106" spans="1:2" x14ac:dyDescent="0.25">
      <c r="A106" s="1">
        <v>45701</v>
      </c>
      <c r="B106">
        <v>2928.14</v>
      </c>
    </row>
    <row r="107" spans="1:2" x14ac:dyDescent="0.25">
      <c r="A107" s="1">
        <v>45702</v>
      </c>
      <c r="B107">
        <v>2885.16</v>
      </c>
    </row>
    <row r="108" spans="1:2" x14ac:dyDescent="0.25">
      <c r="A108" s="1">
        <v>45705</v>
      </c>
      <c r="B108">
        <v>2899.2649999999999</v>
      </c>
    </row>
    <row r="109" spans="1:2" x14ac:dyDescent="0.25">
      <c r="A109" s="1">
        <v>45706</v>
      </c>
      <c r="B109">
        <v>2935.29</v>
      </c>
    </row>
    <row r="110" spans="1:2" x14ac:dyDescent="0.25">
      <c r="A110" s="1">
        <v>45707</v>
      </c>
      <c r="B110">
        <v>2932.94</v>
      </c>
    </row>
    <row r="111" spans="1:2" x14ac:dyDescent="0.25">
      <c r="A111" s="1">
        <v>45708</v>
      </c>
      <c r="B111">
        <v>2939.6750000000002</v>
      </c>
    </row>
    <row r="112" spans="1:2" x14ac:dyDescent="0.25">
      <c r="A112" s="1">
        <v>45709</v>
      </c>
      <c r="B112">
        <v>2934.92</v>
      </c>
    </row>
    <row r="113" spans="1:2" x14ac:dyDescent="0.25">
      <c r="A113" s="1">
        <v>45712</v>
      </c>
      <c r="B113">
        <v>2952.76</v>
      </c>
    </row>
    <row r="114" spans="1:2" x14ac:dyDescent="0.25">
      <c r="A114" s="1">
        <v>45713</v>
      </c>
      <c r="B114">
        <v>2914.9949999999999</v>
      </c>
    </row>
    <row r="115" spans="1:2" x14ac:dyDescent="0.25">
      <c r="A115" s="1">
        <v>45714</v>
      </c>
      <c r="B115">
        <v>2916.38</v>
      </c>
    </row>
    <row r="116" spans="1:2" x14ac:dyDescent="0.25">
      <c r="A116" s="1">
        <v>45715</v>
      </c>
      <c r="B116">
        <v>2877.07</v>
      </c>
    </row>
    <row r="117" spans="1:2" x14ac:dyDescent="0.25">
      <c r="A117" s="1">
        <v>45716</v>
      </c>
      <c r="B117">
        <v>2854.9450000000002</v>
      </c>
    </row>
    <row r="118" spans="1:2" x14ac:dyDescent="0.25">
      <c r="A118" s="1">
        <v>45719</v>
      </c>
      <c r="B118">
        <v>2892.82</v>
      </c>
    </row>
    <row r="119" spans="1:2" x14ac:dyDescent="0.25">
      <c r="A119" s="1">
        <v>45720</v>
      </c>
      <c r="B119">
        <v>2917.99</v>
      </c>
    </row>
    <row r="120" spans="1:2" x14ac:dyDescent="0.25">
      <c r="A120" s="1">
        <v>45721</v>
      </c>
      <c r="B120">
        <v>2919.17</v>
      </c>
    </row>
    <row r="121" spans="1:2" x14ac:dyDescent="0.25">
      <c r="A121" s="1">
        <v>45722</v>
      </c>
      <c r="B121">
        <v>2911.14</v>
      </c>
    </row>
    <row r="122" spans="1:2" x14ac:dyDescent="0.25">
      <c r="A122" s="1">
        <v>45723</v>
      </c>
      <c r="B122">
        <v>2909.36</v>
      </c>
    </row>
    <row r="123" spans="1:2" x14ac:dyDescent="0.25">
      <c r="A123" s="1">
        <v>45726</v>
      </c>
      <c r="B123">
        <v>2884.98</v>
      </c>
    </row>
    <row r="124" spans="1:2" x14ac:dyDescent="0.25">
      <c r="A124" s="1">
        <v>45727</v>
      </c>
      <c r="B124">
        <v>2917.51</v>
      </c>
    </row>
    <row r="125" spans="1:2" x14ac:dyDescent="0.25">
      <c r="A125" s="1">
        <v>45728</v>
      </c>
      <c r="B125">
        <v>2938.16</v>
      </c>
    </row>
    <row r="126" spans="1:2" x14ac:dyDescent="0.25">
      <c r="A126" s="1">
        <v>45729</v>
      </c>
      <c r="B126">
        <v>2987.3249999999998</v>
      </c>
    </row>
    <row r="127" spans="1:2" x14ac:dyDescent="0.25">
      <c r="A127" s="1">
        <v>45730</v>
      </c>
      <c r="B127">
        <v>2985.0450000000001</v>
      </c>
    </row>
    <row r="128" spans="1:2" x14ac:dyDescent="0.25">
      <c r="A128" s="1">
        <v>45733</v>
      </c>
      <c r="B128">
        <v>3000.2849999999999</v>
      </c>
    </row>
    <row r="129" spans="1:2" x14ac:dyDescent="0.25">
      <c r="A129" s="1">
        <v>45734</v>
      </c>
      <c r="B129">
        <v>3034.55</v>
      </c>
    </row>
    <row r="130" spans="1:2" x14ac:dyDescent="0.25">
      <c r="A130" s="1">
        <v>45735</v>
      </c>
      <c r="B130">
        <v>3050.21</v>
      </c>
    </row>
    <row r="131" spans="1:2" x14ac:dyDescent="0.25">
      <c r="A131" s="1">
        <v>45736</v>
      </c>
      <c r="B131">
        <v>3045.81</v>
      </c>
    </row>
    <row r="132" spans="1:2" x14ac:dyDescent="0.25">
      <c r="A132" s="1">
        <v>45737</v>
      </c>
      <c r="B132">
        <v>3023.84</v>
      </c>
    </row>
    <row r="133" spans="1:2" x14ac:dyDescent="0.25">
      <c r="A133" s="1">
        <v>45740</v>
      </c>
      <c r="B133">
        <v>3011.56</v>
      </c>
    </row>
    <row r="134" spans="1:2" x14ac:dyDescent="0.25">
      <c r="A134" s="1">
        <v>45741</v>
      </c>
      <c r="B134">
        <v>3021.42</v>
      </c>
    </row>
    <row r="135" spans="1:2" x14ac:dyDescent="0.25">
      <c r="A135" s="1">
        <v>45742</v>
      </c>
      <c r="B135">
        <v>3019.32</v>
      </c>
    </row>
    <row r="136" spans="1:2" x14ac:dyDescent="0.25">
      <c r="A136" s="1">
        <v>45743</v>
      </c>
      <c r="B136">
        <v>3055.22</v>
      </c>
    </row>
    <row r="137" spans="1:2" x14ac:dyDescent="0.25">
      <c r="A137" s="1">
        <v>45744</v>
      </c>
      <c r="B137">
        <v>3085.25</v>
      </c>
    </row>
    <row r="138" spans="1:2" x14ac:dyDescent="0.25">
      <c r="A138" s="1">
        <v>45747</v>
      </c>
      <c r="B138">
        <v>3123.2750000000001</v>
      </c>
    </row>
    <row r="139" spans="1:2" x14ac:dyDescent="0.25">
      <c r="A139" s="1">
        <v>45748</v>
      </c>
      <c r="B139">
        <v>3114.36</v>
      </c>
    </row>
    <row r="140" spans="1:2" x14ac:dyDescent="0.25">
      <c r="A140" s="1">
        <v>45749</v>
      </c>
      <c r="B140">
        <v>3135.5650000000001</v>
      </c>
    </row>
    <row r="141" spans="1:2" x14ac:dyDescent="0.25">
      <c r="A141" s="1">
        <v>45750</v>
      </c>
      <c r="B141">
        <v>3114.7350000000001</v>
      </c>
    </row>
    <row r="142" spans="1:2" x14ac:dyDescent="0.25">
      <c r="A142" s="1">
        <v>45751</v>
      </c>
      <c r="B142">
        <v>3036.3850000000002</v>
      </c>
    </row>
    <row r="143" spans="1:2" x14ac:dyDescent="0.25">
      <c r="A143" s="1">
        <v>45754</v>
      </c>
      <c r="B143">
        <v>2983.2350000000001</v>
      </c>
    </row>
    <row r="144" spans="1:2" x14ac:dyDescent="0.25">
      <c r="A144" s="1">
        <v>45755</v>
      </c>
      <c r="B144">
        <v>2982.835</v>
      </c>
    </row>
    <row r="145" spans="1:2" x14ac:dyDescent="0.25">
      <c r="A145" s="1">
        <v>45756</v>
      </c>
      <c r="B145">
        <v>3082.94</v>
      </c>
    </row>
    <row r="146" spans="1:2" x14ac:dyDescent="0.25">
      <c r="A146" s="1">
        <v>45757</v>
      </c>
      <c r="B146">
        <v>3175.605</v>
      </c>
    </row>
    <row r="147" spans="1:2" x14ac:dyDescent="0.25">
      <c r="A147" s="1">
        <v>45758</v>
      </c>
      <c r="B147">
        <v>3230.98</v>
      </c>
    </row>
    <row r="148" spans="1:2" x14ac:dyDescent="0.25">
      <c r="A148" s="1">
        <v>45761</v>
      </c>
      <c r="B148">
        <v>3210.7049999999999</v>
      </c>
    </row>
    <row r="149" spans="1:2" x14ac:dyDescent="0.25">
      <c r="A149" s="1">
        <v>45762</v>
      </c>
      <c r="B149">
        <v>3230.0650000000001</v>
      </c>
    </row>
    <row r="150" spans="1:2" x14ac:dyDescent="0.25">
      <c r="A150" s="1">
        <v>45763</v>
      </c>
      <c r="B150">
        <v>3343.0549999999998</v>
      </c>
    </row>
    <row r="151" spans="1:2" x14ac:dyDescent="0.25">
      <c r="A151" s="1">
        <v>45764</v>
      </c>
      <c r="B151">
        <v>3327.3649999999998</v>
      </c>
    </row>
    <row r="152" spans="1:2" x14ac:dyDescent="0.25">
      <c r="A152" s="1">
        <v>45768</v>
      </c>
      <c r="B152">
        <v>3424.4050000000002</v>
      </c>
    </row>
    <row r="153" spans="1:2" x14ac:dyDescent="0.25">
      <c r="A153" s="1">
        <v>45769</v>
      </c>
      <c r="B153">
        <v>3381.16</v>
      </c>
    </row>
    <row r="154" spans="1:2" x14ac:dyDescent="0.25">
      <c r="A154" s="1">
        <v>45770</v>
      </c>
      <c r="B154">
        <v>3288.33</v>
      </c>
    </row>
    <row r="155" spans="1:2" x14ac:dyDescent="0.25">
      <c r="A155" s="1">
        <v>45771</v>
      </c>
      <c r="B155">
        <v>3349.5949999999998</v>
      </c>
    </row>
    <row r="156" spans="1:2" x14ac:dyDescent="0.25">
      <c r="A156" s="1">
        <v>45772</v>
      </c>
      <c r="B156">
        <v>3304.9850000000001</v>
      </c>
    </row>
    <row r="157" spans="1:2" x14ac:dyDescent="0.25">
      <c r="A157" s="1">
        <v>45775</v>
      </c>
      <c r="B157">
        <v>3343.8850000000002</v>
      </c>
    </row>
    <row r="158" spans="1:2" x14ac:dyDescent="0.25">
      <c r="A158" s="1">
        <v>45776</v>
      </c>
      <c r="B158">
        <v>3317.2449999999999</v>
      </c>
    </row>
    <row r="159" spans="1:2" x14ac:dyDescent="0.25">
      <c r="A159" s="1">
        <v>45777</v>
      </c>
      <c r="B159">
        <v>3288.4</v>
      </c>
    </row>
    <row r="160" spans="1:2" x14ac:dyDescent="0.25">
      <c r="A160" s="1">
        <v>45778</v>
      </c>
      <c r="B160">
        <v>3238.95</v>
      </c>
    </row>
    <row r="161" spans="1:2" x14ac:dyDescent="0.25">
      <c r="A161" s="1">
        <v>45779</v>
      </c>
      <c r="B161">
        <v>3233.67</v>
      </c>
    </row>
    <row r="162" spans="1:2" x14ac:dyDescent="0.25">
      <c r="A162" s="1">
        <v>45782</v>
      </c>
      <c r="B162">
        <v>3333.915</v>
      </c>
    </row>
    <row r="163" spans="1:2" x14ac:dyDescent="0.25">
      <c r="A163" s="1">
        <v>45783</v>
      </c>
      <c r="B163">
        <v>3431.7649999999999</v>
      </c>
    </row>
    <row r="164" spans="1:2" x14ac:dyDescent="0.25">
      <c r="A164" s="1">
        <v>45784</v>
      </c>
      <c r="B164">
        <v>3364.4850000000001</v>
      </c>
    </row>
    <row r="165" spans="1:2" x14ac:dyDescent="0.25">
      <c r="A165" s="1">
        <v>45785</v>
      </c>
      <c r="B165">
        <v>3305.51</v>
      </c>
    </row>
    <row r="166" spans="1:2" x14ac:dyDescent="0.25">
      <c r="A166" s="1">
        <v>45786</v>
      </c>
      <c r="B166">
        <v>3328.9450000000002</v>
      </c>
    </row>
    <row r="167" spans="1:2" x14ac:dyDescent="0.25">
      <c r="A167" s="1">
        <v>45789</v>
      </c>
      <c r="B167">
        <v>3235.915</v>
      </c>
    </row>
    <row r="168" spans="1:2" x14ac:dyDescent="0.25">
      <c r="A168" s="1">
        <v>45790</v>
      </c>
      <c r="B168">
        <v>3250.2249999999999</v>
      </c>
    </row>
    <row r="169" spans="1:2" x14ac:dyDescent="0.25">
      <c r="A169" s="1">
        <v>45791</v>
      </c>
      <c r="B169">
        <v>3177.53</v>
      </c>
    </row>
    <row r="170" spans="1:2" x14ac:dyDescent="0.25">
      <c r="A170" s="1">
        <v>45792</v>
      </c>
      <c r="B170">
        <v>3239.83</v>
      </c>
    </row>
    <row r="171" spans="1:2" x14ac:dyDescent="0.25">
      <c r="A171" s="1">
        <v>45793</v>
      </c>
      <c r="B171">
        <v>3192.46</v>
      </c>
    </row>
    <row r="172" spans="1:2" x14ac:dyDescent="0.25">
      <c r="A172" s="1">
        <v>45796</v>
      </c>
      <c r="B172">
        <v>3229.7550000000001</v>
      </c>
    </row>
    <row r="173" spans="1:2" x14ac:dyDescent="0.25">
      <c r="A173" s="1">
        <v>45797</v>
      </c>
      <c r="B173">
        <v>3289.9850000000001</v>
      </c>
    </row>
    <row r="174" spans="1:2" x14ac:dyDescent="0.25">
      <c r="A174" s="1">
        <v>45798</v>
      </c>
      <c r="B174">
        <v>3315.43</v>
      </c>
    </row>
    <row r="175" spans="1:2" x14ac:dyDescent="0.25">
      <c r="A175" s="1">
        <v>45799</v>
      </c>
      <c r="B175">
        <v>3294.7449999999999</v>
      </c>
    </row>
    <row r="176" spans="1:2" x14ac:dyDescent="0.25">
      <c r="A176" s="1">
        <v>45800</v>
      </c>
      <c r="B176">
        <v>3360.91</v>
      </c>
    </row>
    <row r="177" spans="1:2" x14ac:dyDescent="0.25">
      <c r="A177" s="1">
        <v>45803</v>
      </c>
      <c r="B177">
        <v>3342.25</v>
      </c>
    </row>
    <row r="178" spans="1:2" x14ac:dyDescent="0.25">
      <c r="A178" s="1">
        <v>45804</v>
      </c>
      <c r="B178">
        <v>3300.7049999999999</v>
      </c>
    </row>
    <row r="179" spans="1:2" x14ac:dyDescent="0.25">
      <c r="A179" s="1">
        <v>45805</v>
      </c>
      <c r="B179">
        <v>3287.5250000000001</v>
      </c>
    </row>
    <row r="180" spans="1:2" x14ac:dyDescent="0.25">
      <c r="A180" s="1">
        <v>45806</v>
      </c>
      <c r="B180">
        <v>3317.72</v>
      </c>
    </row>
    <row r="181" spans="1:2" x14ac:dyDescent="0.25">
      <c r="A181" s="1">
        <v>45807</v>
      </c>
      <c r="B181">
        <v>3294.895</v>
      </c>
    </row>
    <row r="182" spans="1:2" x14ac:dyDescent="0.25">
      <c r="A182" s="1">
        <v>45810</v>
      </c>
      <c r="B182">
        <v>3381.62</v>
      </c>
    </row>
    <row r="183" spans="1:2" x14ac:dyDescent="0.25">
      <c r="A183" s="1">
        <v>45811</v>
      </c>
      <c r="B183">
        <v>3353.45</v>
      </c>
    </row>
    <row r="184" spans="1:2" x14ac:dyDescent="0.25">
      <c r="A184" s="1">
        <v>45812</v>
      </c>
      <c r="B184">
        <v>3372.6950000000002</v>
      </c>
    </row>
    <row r="185" spans="1:2" x14ac:dyDescent="0.25">
      <c r="A185" s="1">
        <v>45813</v>
      </c>
      <c r="B185">
        <v>3352.82</v>
      </c>
    </row>
    <row r="186" spans="1:2" x14ac:dyDescent="0.25">
      <c r="A186" s="1">
        <v>45814</v>
      </c>
      <c r="B186">
        <v>3312.4349999999999</v>
      </c>
    </row>
    <row r="187" spans="1:2" x14ac:dyDescent="0.25">
      <c r="A187" s="1">
        <v>45817</v>
      </c>
      <c r="B187">
        <v>3325.665</v>
      </c>
    </row>
    <row r="188" spans="1:2" x14ac:dyDescent="0.25">
      <c r="A188" s="1">
        <v>45818</v>
      </c>
      <c r="B188">
        <v>3323.2249999999999</v>
      </c>
    </row>
    <row r="189" spans="1:2" x14ac:dyDescent="0.25">
      <c r="A189" s="1">
        <v>45819</v>
      </c>
      <c r="B189">
        <v>3355.0749999999998</v>
      </c>
    </row>
    <row r="190" spans="1:2" x14ac:dyDescent="0.25">
      <c r="A190" s="1">
        <v>45820</v>
      </c>
      <c r="B190">
        <v>3385.88</v>
      </c>
    </row>
    <row r="191" spans="1:2" x14ac:dyDescent="0.25">
      <c r="A191" s="1">
        <v>45821</v>
      </c>
      <c r="B191">
        <v>3432.53</v>
      </c>
    </row>
    <row r="192" spans="1:2" x14ac:dyDescent="0.25">
      <c r="A192" s="1">
        <v>45824</v>
      </c>
      <c r="B192">
        <v>3385.24</v>
      </c>
    </row>
    <row r="193" spans="1:2" x14ac:dyDescent="0.25">
      <c r="A193" s="1">
        <v>45825</v>
      </c>
      <c r="B193">
        <v>3388.63</v>
      </c>
    </row>
    <row r="194" spans="1:2" x14ac:dyDescent="0.25">
      <c r="A194" s="1">
        <v>45826</v>
      </c>
      <c r="B194">
        <v>3369.41</v>
      </c>
    </row>
    <row r="195" spans="1:2" x14ac:dyDescent="0.25">
      <c r="A195" s="1">
        <v>45827</v>
      </c>
      <c r="B195">
        <v>3370.625</v>
      </c>
    </row>
    <row r="196" spans="1:2" x14ac:dyDescent="0.25">
      <c r="A196" s="1">
        <v>45828</v>
      </c>
      <c r="B196">
        <v>3365.4650000000001</v>
      </c>
    </row>
    <row r="197" spans="1:2" x14ac:dyDescent="0.25">
      <c r="A197" s="1">
        <v>45831</v>
      </c>
      <c r="B197">
        <v>3368.7550000000001</v>
      </c>
    </row>
    <row r="198" spans="1:2" x14ac:dyDescent="0.25">
      <c r="A198" s="1">
        <v>45832</v>
      </c>
      <c r="B198">
        <v>3324.0349999999999</v>
      </c>
    </row>
    <row r="199" spans="1:2" x14ac:dyDescent="0.25">
      <c r="A199" s="1">
        <v>45833</v>
      </c>
      <c r="B199">
        <v>3332.2950000000001</v>
      </c>
    </row>
    <row r="200" spans="1:2" x14ac:dyDescent="0.25">
      <c r="A200" s="1">
        <v>45834</v>
      </c>
      <c r="B200">
        <v>3327.9050000000002</v>
      </c>
    </row>
    <row r="201" spans="1:2" x14ac:dyDescent="0.25">
      <c r="A201" s="1">
        <v>45835</v>
      </c>
      <c r="B201">
        <v>3271.1350000000002</v>
      </c>
    </row>
    <row r="202" spans="1:2" x14ac:dyDescent="0.25">
      <c r="A202" s="1">
        <v>45838</v>
      </c>
      <c r="B202">
        <v>3303.05</v>
      </c>
    </row>
    <row r="203" spans="1:2" x14ac:dyDescent="0.25">
      <c r="A203" s="1">
        <v>45839</v>
      </c>
      <c r="B203">
        <v>3338.5250000000001</v>
      </c>
    </row>
    <row r="204" spans="1:2" x14ac:dyDescent="0.25">
      <c r="A204" s="1">
        <v>45840</v>
      </c>
      <c r="B204">
        <v>3357.6750000000002</v>
      </c>
    </row>
    <row r="205" spans="1:2" x14ac:dyDescent="0.25">
      <c r="A205" s="1">
        <v>45841</v>
      </c>
      <c r="B205">
        <v>3326.105</v>
      </c>
    </row>
    <row r="206" spans="1:2" x14ac:dyDescent="0.25">
      <c r="A206" s="1">
        <v>45842</v>
      </c>
      <c r="B206">
        <v>3337.3449999999998</v>
      </c>
    </row>
    <row r="207" spans="1:2" x14ac:dyDescent="0.25">
      <c r="A207" s="1">
        <v>45845</v>
      </c>
      <c r="B207">
        <v>3336.9650000000001</v>
      </c>
    </row>
    <row r="208" spans="1:2" x14ac:dyDescent="0.25">
      <c r="A208" s="1">
        <v>45846</v>
      </c>
      <c r="B208">
        <v>3301.605</v>
      </c>
    </row>
    <row r="209" spans="1:2" x14ac:dyDescent="0.25">
      <c r="A209" s="1">
        <v>45847</v>
      </c>
      <c r="B209">
        <v>3313.6849999999999</v>
      </c>
    </row>
    <row r="210" spans="1:2" x14ac:dyDescent="0.25">
      <c r="A210" s="1">
        <v>45848</v>
      </c>
      <c r="B210">
        <v>3324.0450000000001</v>
      </c>
    </row>
    <row r="211" spans="1:2" x14ac:dyDescent="0.25">
      <c r="A211" s="1">
        <v>45849</v>
      </c>
      <c r="B211">
        <v>3356.4450000000002</v>
      </c>
    </row>
    <row r="212" spans="1:2" x14ac:dyDescent="0.25">
      <c r="A212" s="1">
        <v>45852</v>
      </c>
      <c r="B212">
        <v>3343.5050000000001</v>
      </c>
    </row>
    <row r="213" spans="1:2" x14ac:dyDescent="0.25">
      <c r="A213" s="1">
        <v>45853</v>
      </c>
      <c r="B213">
        <v>3323.9850000000001</v>
      </c>
    </row>
    <row r="214" spans="1:2" x14ac:dyDescent="0.25">
      <c r="A214" s="1">
        <v>45854</v>
      </c>
      <c r="B214">
        <v>3347.5749999999998</v>
      </c>
    </row>
    <row r="215" spans="1:2" x14ac:dyDescent="0.25">
      <c r="A215" s="1">
        <v>45855</v>
      </c>
      <c r="B215">
        <v>3339.2049999999999</v>
      </c>
    </row>
    <row r="216" spans="1:2" x14ac:dyDescent="0.25">
      <c r="A216" s="1">
        <v>45856</v>
      </c>
      <c r="B216">
        <v>3348.2950000000001</v>
      </c>
    </row>
    <row r="217" spans="1:2" x14ac:dyDescent="0.25">
      <c r="A217" s="1">
        <v>45859</v>
      </c>
      <c r="B217">
        <v>3397.1350000000002</v>
      </c>
    </row>
    <row r="218" spans="1:2" x14ac:dyDescent="0.25">
      <c r="A218" s="1">
        <v>45860</v>
      </c>
      <c r="B218">
        <v>3431.7449999999999</v>
      </c>
    </row>
    <row r="219" spans="1:2" x14ac:dyDescent="0.25">
      <c r="A219" s="1">
        <v>45861</v>
      </c>
      <c r="B219">
        <v>3387.2649999999999</v>
      </c>
    </row>
    <row r="220" spans="1:2" x14ac:dyDescent="0.25">
      <c r="A220" s="1">
        <v>45862</v>
      </c>
      <c r="B220">
        <v>3368.625</v>
      </c>
    </row>
    <row r="221" spans="1:2" x14ac:dyDescent="0.25">
      <c r="A221" s="1">
        <v>45863</v>
      </c>
      <c r="B221">
        <v>3337.5349999999999</v>
      </c>
    </row>
    <row r="222" spans="1:2" x14ac:dyDescent="0.25">
      <c r="A222" s="1">
        <v>45866</v>
      </c>
      <c r="B222">
        <v>3314.625</v>
      </c>
    </row>
    <row r="223" spans="1:2" x14ac:dyDescent="0.25">
      <c r="A223" s="1">
        <v>45867</v>
      </c>
      <c r="B223">
        <v>3326.6149999999998</v>
      </c>
    </row>
    <row r="224" spans="1:2" x14ac:dyDescent="0.25">
      <c r="A224" s="1">
        <v>45868</v>
      </c>
      <c r="B224">
        <v>3275.52</v>
      </c>
    </row>
    <row r="225" spans="1:2" x14ac:dyDescent="0.25">
      <c r="A225" s="1">
        <v>45869</v>
      </c>
      <c r="B225">
        <v>3289.9850000000001</v>
      </c>
    </row>
    <row r="226" spans="1:2" x14ac:dyDescent="0.25">
      <c r="A226" s="1">
        <v>45870</v>
      </c>
      <c r="B226">
        <v>3357.0949999999998</v>
      </c>
    </row>
    <row r="227" spans="1:2" x14ac:dyDescent="0.25">
      <c r="A227" s="1">
        <v>45873</v>
      </c>
      <c r="B227">
        <v>3373.7049999999999</v>
      </c>
    </row>
    <row r="228" spans="1:2" x14ac:dyDescent="0.25">
      <c r="A228" s="1">
        <v>45874</v>
      </c>
      <c r="B228">
        <v>3380.895</v>
      </c>
    </row>
    <row r="229" spans="1:2" x14ac:dyDescent="0.25">
      <c r="A229" s="1">
        <v>45875</v>
      </c>
      <c r="B229">
        <v>3369.3649999999998</v>
      </c>
    </row>
    <row r="230" spans="1:2" x14ac:dyDescent="0.25">
      <c r="A230" s="1">
        <v>45876</v>
      </c>
      <c r="B230">
        <v>3397.78</v>
      </c>
    </row>
    <row r="231" spans="1:2" x14ac:dyDescent="0.25">
      <c r="A231" s="1">
        <v>45877</v>
      </c>
      <c r="B231">
        <v>3398.5050000000001</v>
      </c>
    </row>
    <row r="232" spans="1:2" x14ac:dyDescent="0.25">
      <c r="A232" s="1">
        <v>45880</v>
      </c>
      <c r="B232">
        <v>3342.625</v>
      </c>
    </row>
    <row r="233" spans="1:2" x14ac:dyDescent="0.25">
      <c r="A233" s="1">
        <v>45881</v>
      </c>
      <c r="B233">
        <v>3348.2049999999999</v>
      </c>
    </row>
    <row r="234" spans="1:2" x14ac:dyDescent="0.25">
      <c r="A234" s="1">
        <v>45882</v>
      </c>
      <c r="B234">
        <v>3355.9949999999999</v>
      </c>
    </row>
    <row r="235" spans="1:2" x14ac:dyDescent="0.25">
      <c r="A235" s="1">
        <v>45883</v>
      </c>
      <c r="B235">
        <v>3335.5349999999999</v>
      </c>
    </row>
    <row r="236" spans="1:2" x14ac:dyDescent="0.25">
      <c r="A236" s="1">
        <v>45884</v>
      </c>
      <c r="B236">
        <v>3339.1350000000002</v>
      </c>
    </row>
    <row r="237" spans="1:2" x14ac:dyDescent="0.25">
      <c r="A237" s="1">
        <v>45887</v>
      </c>
      <c r="B237">
        <v>3332.915</v>
      </c>
    </row>
    <row r="238" spans="1:2" x14ac:dyDescent="0.25">
      <c r="A238" s="1">
        <v>45888</v>
      </c>
      <c r="B238">
        <v>3315.9</v>
      </c>
    </row>
    <row r="239" spans="1:2" x14ac:dyDescent="0.25">
      <c r="A239" s="1">
        <v>45889</v>
      </c>
      <c r="B239">
        <v>3348.5149999999999</v>
      </c>
    </row>
    <row r="240" spans="1:2" x14ac:dyDescent="0.25">
      <c r="A240" s="1">
        <v>45890</v>
      </c>
      <c r="B240">
        <v>3339.0749999999998</v>
      </c>
    </row>
    <row r="241" spans="1:2" x14ac:dyDescent="0.25">
      <c r="A241" s="1">
        <v>45891</v>
      </c>
      <c r="B241">
        <v>3373.2350000000001</v>
      </c>
    </row>
    <row r="242" spans="1:2" x14ac:dyDescent="0.25">
      <c r="A242" s="1">
        <v>45894</v>
      </c>
      <c r="B242">
        <v>3365.7750000000001</v>
      </c>
    </row>
    <row r="243" spans="1:2" x14ac:dyDescent="0.25">
      <c r="A243" s="1">
        <v>45895</v>
      </c>
      <c r="B243">
        <v>3393.6849999999999</v>
      </c>
    </row>
    <row r="244" spans="1:2" x14ac:dyDescent="0.25">
      <c r="A244" s="1">
        <v>45896</v>
      </c>
      <c r="B244">
        <v>3397.4749999999999</v>
      </c>
    </row>
    <row r="245" spans="1:2" x14ac:dyDescent="0.25">
      <c r="A245" s="1">
        <v>45897</v>
      </c>
      <c r="B245">
        <v>3416.6149999999998</v>
      </c>
    </row>
    <row r="246" spans="1:2" x14ac:dyDescent="0.25">
      <c r="A246" s="1">
        <v>45898</v>
      </c>
      <c r="B246">
        <v>3452.355</v>
      </c>
    </row>
    <row r="247" spans="1:2" x14ac:dyDescent="0.25">
      <c r="A247" s="1">
        <v>45901</v>
      </c>
      <c r="B247">
        <v>3476.665</v>
      </c>
    </row>
    <row r="248" spans="1:2" x14ac:dyDescent="0.25">
      <c r="A248" s="1">
        <v>45902</v>
      </c>
      <c r="B248">
        <v>3533.125</v>
      </c>
    </row>
    <row r="249" spans="1:2" x14ac:dyDescent="0.25">
      <c r="A249" s="1">
        <v>45903</v>
      </c>
      <c r="B249">
        <v>3559.605</v>
      </c>
    </row>
    <row r="250" spans="1:2" x14ac:dyDescent="0.25">
      <c r="A250" s="1">
        <v>45904</v>
      </c>
      <c r="B250">
        <v>3545.9549999999999</v>
      </c>
    </row>
    <row r="251" spans="1:2" x14ac:dyDescent="0.25">
      <c r="A251" s="1">
        <v>45905</v>
      </c>
      <c r="B251">
        <v>3594.6849999999999</v>
      </c>
    </row>
    <row r="252" spans="1:2" x14ac:dyDescent="0.25">
      <c r="A252" s="1">
        <v>45908</v>
      </c>
      <c r="B252">
        <v>3636.02</v>
      </c>
    </row>
    <row r="253" spans="1:2" x14ac:dyDescent="0.25">
      <c r="A253" s="1">
        <v>45909</v>
      </c>
      <c r="B253">
        <v>3626.01</v>
      </c>
    </row>
    <row r="254" spans="1:2" x14ac:dyDescent="0.25">
      <c r="A254" s="1">
        <v>45910</v>
      </c>
      <c r="B254">
        <v>3640.7049999999999</v>
      </c>
    </row>
    <row r="255" spans="1:2" x14ac:dyDescent="0.25">
      <c r="A255" s="1">
        <v>45911</v>
      </c>
      <c r="B255">
        <v>3634.0349999999999</v>
      </c>
    </row>
    <row r="256" spans="1:2" x14ac:dyDescent="0.25">
      <c r="A256" s="1">
        <v>45912</v>
      </c>
      <c r="B256">
        <v>3644.1849999999999</v>
      </c>
    </row>
    <row r="257" spans="1:2" x14ac:dyDescent="0.25">
      <c r="A257" s="1">
        <v>45915</v>
      </c>
      <c r="B257">
        <v>3679.2449999999999</v>
      </c>
    </row>
    <row r="258" spans="1:2" x14ac:dyDescent="0.25">
      <c r="A258" s="1">
        <v>45916</v>
      </c>
      <c r="B258">
        <v>3689.8049999999998</v>
      </c>
    </row>
    <row r="259" spans="1:2" x14ac:dyDescent="0.25">
      <c r="A259" s="1">
        <v>45917</v>
      </c>
      <c r="B259">
        <v>3662.2649999999999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591F-820E-4813-BBCD-AE286D58C111}">
  <dimension ref="A1:B259"/>
  <sheetViews>
    <sheetView topLeftCell="A239" workbookViewId="0">
      <selection activeCell="M10" sqref="M10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45553</v>
      </c>
      <c r="B2">
        <v>60201.4</v>
      </c>
    </row>
    <row r="3" spans="1:2" x14ac:dyDescent="0.25">
      <c r="A3" s="1">
        <v>45554</v>
      </c>
      <c r="B3">
        <v>62899</v>
      </c>
    </row>
    <row r="4" spans="1:2" x14ac:dyDescent="0.25">
      <c r="A4" s="1">
        <v>45555</v>
      </c>
      <c r="B4">
        <v>62865.4</v>
      </c>
    </row>
    <row r="5" spans="1:2" x14ac:dyDescent="0.25">
      <c r="A5" s="1">
        <v>45558</v>
      </c>
      <c r="B5">
        <v>63386.2</v>
      </c>
    </row>
    <row r="6" spans="1:2" x14ac:dyDescent="0.25">
      <c r="A6" s="1">
        <v>45559</v>
      </c>
      <c r="B6">
        <v>64027</v>
      </c>
    </row>
    <row r="7" spans="1:2" x14ac:dyDescent="0.25">
      <c r="A7" s="1">
        <v>45560</v>
      </c>
      <c r="B7">
        <v>63427.199999999997</v>
      </c>
    </row>
    <row r="8" spans="1:2" x14ac:dyDescent="0.25">
      <c r="A8" s="1">
        <v>45561</v>
      </c>
      <c r="B8">
        <v>65063.9</v>
      </c>
    </row>
    <row r="9" spans="1:2" x14ac:dyDescent="0.25">
      <c r="A9" s="1">
        <v>45562</v>
      </c>
      <c r="B9">
        <v>65719.8</v>
      </c>
    </row>
    <row r="10" spans="1:2" x14ac:dyDescent="0.25">
      <c r="A10" s="1">
        <v>45565</v>
      </c>
      <c r="B10">
        <v>63686.5</v>
      </c>
    </row>
    <row r="11" spans="1:2" x14ac:dyDescent="0.25">
      <c r="A11" s="1">
        <v>45566</v>
      </c>
      <c r="B11">
        <v>61153.1</v>
      </c>
    </row>
    <row r="12" spans="1:2" x14ac:dyDescent="0.25">
      <c r="A12" s="1">
        <v>45567</v>
      </c>
      <c r="B12">
        <v>60815.7</v>
      </c>
    </row>
    <row r="13" spans="1:2" x14ac:dyDescent="0.25">
      <c r="A13" s="1">
        <v>45568</v>
      </c>
      <c r="B13">
        <v>60799.8</v>
      </c>
    </row>
    <row r="14" spans="1:2" x14ac:dyDescent="0.25">
      <c r="A14" s="1">
        <v>45569</v>
      </c>
      <c r="B14">
        <v>62343.7</v>
      </c>
    </row>
    <row r="15" spans="1:2" x14ac:dyDescent="0.25">
      <c r="A15" s="1">
        <v>45572</v>
      </c>
      <c r="B15">
        <v>63355.199999999997</v>
      </c>
    </row>
    <row r="16" spans="1:2" x14ac:dyDescent="0.25">
      <c r="A16" s="1">
        <v>45573</v>
      </c>
      <c r="B16">
        <v>62401.3</v>
      </c>
    </row>
    <row r="17" spans="1:2" x14ac:dyDescent="0.25">
      <c r="A17" s="1">
        <v>45574</v>
      </c>
      <c r="B17">
        <v>60850.9</v>
      </c>
    </row>
    <row r="18" spans="1:2" x14ac:dyDescent="0.25">
      <c r="A18" s="1">
        <v>45575</v>
      </c>
      <c r="B18">
        <v>60122.1</v>
      </c>
    </row>
    <row r="19" spans="1:2" x14ac:dyDescent="0.25">
      <c r="A19" s="1">
        <v>45576</v>
      </c>
      <c r="B19">
        <v>63022.6</v>
      </c>
    </row>
    <row r="20" spans="1:2" x14ac:dyDescent="0.25">
      <c r="A20" s="1">
        <v>45579</v>
      </c>
      <c r="B20">
        <v>65777.7</v>
      </c>
    </row>
    <row r="21" spans="1:2" x14ac:dyDescent="0.25">
      <c r="A21" s="1">
        <v>45580</v>
      </c>
      <c r="B21">
        <v>66421.3</v>
      </c>
    </row>
    <row r="22" spans="1:2" x14ac:dyDescent="0.25">
      <c r="A22" s="1">
        <v>45581</v>
      </c>
      <c r="B22">
        <v>67556.600000000006</v>
      </c>
    </row>
    <row r="23" spans="1:2" x14ac:dyDescent="0.25">
      <c r="A23" s="1">
        <v>45582</v>
      </c>
      <c r="B23">
        <v>67064.5</v>
      </c>
    </row>
    <row r="24" spans="1:2" x14ac:dyDescent="0.25">
      <c r="A24" s="1">
        <v>45583</v>
      </c>
      <c r="B24">
        <v>68585.2</v>
      </c>
    </row>
    <row r="25" spans="1:2" x14ac:dyDescent="0.25">
      <c r="A25" s="1">
        <v>45586</v>
      </c>
      <c r="B25">
        <v>67786.399999999994</v>
      </c>
    </row>
    <row r="26" spans="1:2" x14ac:dyDescent="0.25">
      <c r="A26" s="1">
        <v>45587</v>
      </c>
      <c r="B26">
        <v>67486.399999999994</v>
      </c>
    </row>
    <row r="27" spans="1:2" x14ac:dyDescent="0.25">
      <c r="A27" s="1">
        <v>45588</v>
      </c>
      <c r="B27">
        <v>66343.7</v>
      </c>
    </row>
    <row r="28" spans="1:2" x14ac:dyDescent="0.25">
      <c r="A28" s="1">
        <v>45589</v>
      </c>
      <c r="B28">
        <v>68306.399999999994</v>
      </c>
    </row>
    <row r="29" spans="1:2" x14ac:dyDescent="0.25">
      <c r="A29" s="1">
        <v>45590</v>
      </c>
      <c r="B29">
        <v>66786.399999999994</v>
      </c>
    </row>
    <row r="30" spans="1:2" x14ac:dyDescent="0.25">
      <c r="A30" s="1">
        <v>45593</v>
      </c>
      <c r="B30">
        <v>69912.899999999994</v>
      </c>
    </row>
    <row r="31" spans="1:2" x14ac:dyDescent="0.25">
      <c r="A31" s="1">
        <v>45594</v>
      </c>
      <c r="B31">
        <v>72616.800000000003</v>
      </c>
    </row>
    <row r="32" spans="1:2" x14ac:dyDescent="0.25">
      <c r="A32" s="1">
        <v>45595</v>
      </c>
      <c r="B32">
        <v>72374.600000000006</v>
      </c>
    </row>
    <row r="33" spans="1:2" x14ac:dyDescent="0.25">
      <c r="A33" s="1">
        <v>45596</v>
      </c>
      <c r="B33">
        <v>70371.899999999994</v>
      </c>
    </row>
    <row r="34" spans="1:2" x14ac:dyDescent="0.25">
      <c r="A34" s="1">
        <v>45597</v>
      </c>
      <c r="B34">
        <v>69192.600000000006</v>
      </c>
    </row>
    <row r="35" spans="1:2" x14ac:dyDescent="0.25">
      <c r="A35" s="1">
        <v>45600</v>
      </c>
      <c r="B35">
        <v>67885.399999999994</v>
      </c>
    </row>
    <row r="36" spans="1:2" x14ac:dyDescent="0.25">
      <c r="A36" s="1">
        <v>45601</v>
      </c>
      <c r="B36">
        <v>69586</v>
      </c>
    </row>
    <row r="37" spans="1:2" x14ac:dyDescent="0.25">
      <c r="A37" s="1">
        <v>45602</v>
      </c>
      <c r="B37">
        <v>75684.100000000006</v>
      </c>
    </row>
    <row r="38" spans="1:2" x14ac:dyDescent="0.25">
      <c r="A38" s="1">
        <v>45603</v>
      </c>
      <c r="B38">
        <v>75908.2</v>
      </c>
    </row>
    <row r="39" spans="1:2" x14ac:dyDescent="0.25">
      <c r="A39" s="1">
        <v>45604</v>
      </c>
      <c r="B39">
        <v>76677.7</v>
      </c>
    </row>
    <row r="40" spans="1:2" x14ac:dyDescent="0.25">
      <c r="A40" s="1">
        <v>45607</v>
      </c>
      <c r="B40">
        <v>88143.7</v>
      </c>
    </row>
    <row r="41" spans="1:2" x14ac:dyDescent="0.25">
      <c r="A41" s="1">
        <v>45608</v>
      </c>
      <c r="B41">
        <v>88638.3</v>
      </c>
    </row>
    <row r="42" spans="1:2" x14ac:dyDescent="0.25">
      <c r="A42" s="1">
        <v>45609</v>
      </c>
      <c r="B42">
        <v>89785.1</v>
      </c>
    </row>
    <row r="43" spans="1:2" x14ac:dyDescent="0.25">
      <c r="A43" s="1">
        <v>45610</v>
      </c>
      <c r="B43">
        <v>87718.5</v>
      </c>
    </row>
    <row r="44" spans="1:2" x14ac:dyDescent="0.25">
      <c r="A44" s="1">
        <v>45611</v>
      </c>
      <c r="B44">
        <v>91283.3</v>
      </c>
    </row>
    <row r="45" spans="1:2" x14ac:dyDescent="0.25">
      <c r="A45" s="1">
        <v>45614</v>
      </c>
      <c r="B45">
        <v>91239.2</v>
      </c>
    </row>
    <row r="46" spans="1:2" x14ac:dyDescent="0.25">
      <c r="A46" s="1">
        <v>45615</v>
      </c>
      <c r="B46">
        <v>91942.1</v>
      </c>
    </row>
    <row r="47" spans="1:2" x14ac:dyDescent="0.25">
      <c r="A47" s="1">
        <v>45616</v>
      </c>
      <c r="B47">
        <v>94225.8</v>
      </c>
    </row>
    <row r="48" spans="1:2" x14ac:dyDescent="0.25">
      <c r="A48" s="1">
        <v>45617</v>
      </c>
      <c r="B48">
        <v>98427.1</v>
      </c>
    </row>
    <row r="49" spans="1:2" x14ac:dyDescent="0.25">
      <c r="A49" s="1">
        <v>45618</v>
      </c>
      <c r="B49">
        <v>99189.6</v>
      </c>
    </row>
    <row r="50" spans="1:2" x14ac:dyDescent="0.25">
      <c r="A50" s="1">
        <v>45621</v>
      </c>
      <c r="B50">
        <v>94373.4</v>
      </c>
    </row>
    <row r="51" spans="1:2" x14ac:dyDescent="0.25">
      <c r="A51" s="1">
        <v>45622</v>
      </c>
      <c r="B51">
        <v>91754.9</v>
      </c>
    </row>
    <row r="52" spans="1:2" x14ac:dyDescent="0.25">
      <c r="A52" s="1">
        <v>45623</v>
      </c>
      <c r="B52">
        <v>96132.5</v>
      </c>
    </row>
    <row r="53" spans="1:2" x14ac:dyDescent="0.25">
      <c r="A53" s="1">
        <v>45624</v>
      </c>
      <c r="B53">
        <v>95650.7</v>
      </c>
    </row>
    <row r="54" spans="1:2" x14ac:dyDescent="0.25">
      <c r="A54" s="1">
        <v>45625</v>
      </c>
      <c r="B54">
        <v>97373.8</v>
      </c>
    </row>
    <row r="55" spans="1:2" x14ac:dyDescent="0.25">
      <c r="A55" s="1">
        <v>45628</v>
      </c>
      <c r="B55">
        <v>95406.1</v>
      </c>
    </row>
    <row r="56" spans="1:2" x14ac:dyDescent="0.25">
      <c r="A56" s="1">
        <v>45629</v>
      </c>
      <c r="B56">
        <v>96151</v>
      </c>
    </row>
    <row r="57" spans="1:2" x14ac:dyDescent="0.25">
      <c r="A57" s="1">
        <v>45630</v>
      </c>
      <c r="B57">
        <v>98312.9</v>
      </c>
    </row>
    <row r="58" spans="1:2" x14ac:dyDescent="0.25">
      <c r="A58" s="1">
        <v>45631</v>
      </c>
      <c r="B58">
        <v>96737.9</v>
      </c>
    </row>
    <row r="59" spans="1:2" x14ac:dyDescent="0.25">
      <c r="A59" s="1">
        <v>45632</v>
      </c>
      <c r="B59">
        <v>101517</v>
      </c>
    </row>
    <row r="60" spans="1:2" x14ac:dyDescent="0.25">
      <c r="A60" s="1">
        <v>45635</v>
      </c>
      <c r="B60">
        <v>96993.2</v>
      </c>
    </row>
    <row r="61" spans="1:2" x14ac:dyDescent="0.25">
      <c r="A61" s="1">
        <v>45636</v>
      </c>
      <c r="B61">
        <v>96898.2</v>
      </c>
    </row>
    <row r="62" spans="1:2" x14ac:dyDescent="0.25">
      <c r="A62" s="1">
        <v>45637</v>
      </c>
      <c r="B62">
        <v>101252</v>
      </c>
    </row>
    <row r="63" spans="1:2" x14ac:dyDescent="0.25">
      <c r="A63" s="1">
        <v>45638</v>
      </c>
      <c r="B63">
        <v>100467</v>
      </c>
    </row>
    <row r="64" spans="1:2" x14ac:dyDescent="0.25">
      <c r="A64" s="1">
        <v>45639</v>
      </c>
      <c r="B64">
        <v>101631</v>
      </c>
    </row>
    <row r="65" spans="1:2" x14ac:dyDescent="0.25">
      <c r="A65" s="1">
        <v>45642</v>
      </c>
      <c r="B65">
        <v>105844</v>
      </c>
    </row>
    <row r="66" spans="1:2" x14ac:dyDescent="0.25">
      <c r="A66" s="1">
        <v>45643</v>
      </c>
      <c r="B66">
        <v>105982</v>
      </c>
    </row>
    <row r="67" spans="1:2" x14ac:dyDescent="0.25">
      <c r="A67" s="1">
        <v>45644</v>
      </c>
      <c r="B67">
        <v>101110</v>
      </c>
    </row>
    <row r="68" spans="1:2" x14ac:dyDescent="0.25">
      <c r="A68" s="1">
        <v>45645</v>
      </c>
      <c r="B68">
        <v>98219.199999999997</v>
      </c>
    </row>
    <row r="69" spans="1:2" x14ac:dyDescent="0.25">
      <c r="A69" s="1">
        <v>45646</v>
      </c>
      <c r="B69">
        <v>96413.4</v>
      </c>
    </row>
    <row r="70" spans="1:2" x14ac:dyDescent="0.25">
      <c r="A70" s="1">
        <v>45649</v>
      </c>
      <c r="B70">
        <v>95049.8</v>
      </c>
    </row>
    <row r="71" spans="1:2" x14ac:dyDescent="0.25">
      <c r="A71" s="1">
        <v>45650</v>
      </c>
      <c r="B71">
        <v>98705.9</v>
      </c>
    </row>
    <row r="72" spans="1:2" x14ac:dyDescent="0.25">
      <c r="A72" s="1">
        <v>45652</v>
      </c>
      <c r="B72">
        <v>95708.4</v>
      </c>
    </row>
    <row r="73" spans="1:2" x14ac:dyDescent="0.25">
      <c r="A73" s="1">
        <v>45653</v>
      </c>
      <c r="B73">
        <v>94500</v>
      </c>
    </row>
    <row r="74" spans="1:2" x14ac:dyDescent="0.25">
      <c r="A74" s="1">
        <v>45656</v>
      </c>
      <c r="B74">
        <v>92611.4</v>
      </c>
    </row>
    <row r="75" spans="1:2" x14ac:dyDescent="0.25">
      <c r="A75" s="1">
        <v>45657</v>
      </c>
      <c r="B75">
        <v>93315.7</v>
      </c>
    </row>
    <row r="76" spans="1:2" x14ac:dyDescent="0.25">
      <c r="A76" s="1">
        <v>45659</v>
      </c>
      <c r="B76">
        <v>96812.9</v>
      </c>
    </row>
    <row r="77" spans="1:2" x14ac:dyDescent="0.25">
      <c r="A77" s="1">
        <v>45660</v>
      </c>
      <c r="B77">
        <v>98303.2</v>
      </c>
    </row>
    <row r="78" spans="1:2" x14ac:dyDescent="0.25">
      <c r="A78" s="1">
        <v>45663</v>
      </c>
      <c r="B78">
        <v>102041</v>
      </c>
    </row>
    <row r="79" spans="1:2" x14ac:dyDescent="0.25">
      <c r="A79" s="1">
        <v>45664</v>
      </c>
      <c r="B79">
        <v>97128.8</v>
      </c>
    </row>
    <row r="80" spans="1:2" x14ac:dyDescent="0.25">
      <c r="A80" s="1">
        <v>45665</v>
      </c>
      <c r="B80">
        <v>95261.6</v>
      </c>
    </row>
    <row r="81" spans="1:2" x14ac:dyDescent="0.25">
      <c r="A81" s="1">
        <v>45666</v>
      </c>
      <c r="B81">
        <v>92466.7</v>
      </c>
    </row>
    <row r="82" spans="1:2" x14ac:dyDescent="0.25">
      <c r="A82" s="1">
        <v>45667</v>
      </c>
      <c r="B82">
        <v>94616.3</v>
      </c>
    </row>
    <row r="83" spans="1:2" x14ac:dyDescent="0.25">
      <c r="A83" s="1">
        <v>45670</v>
      </c>
      <c r="B83">
        <v>94360.9</v>
      </c>
    </row>
    <row r="84" spans="1:2" x14ac:dyDescent="0.25">
      <c r="A84" s="1">
        <v>45671</v>
      </c>
      <c r="B84">
        <v>96688.4</v>
      </c>
    </row>
    <row r="85" spans="1:2" x14ac:dyDescent="0.25">
      <c r="A85" s="1">
        <v>45672</v>
      </c>
      <c r="B85">
        <v>99708.800000000003</v>
      </c>
    </row>
    <row r="86" spans="1:2" x14ac:dyDescent="0.25">
      <c r="A86" s="1">
        <v>45673</v>
      </c>
      <c r="B86">
        <v>99820.3</v>
      </c>
    </row>
    <row r="87" spans="1:2" x14ac:dyDescent="0.25">
      <c r="A87" s="1">
        <v>45674</v>
      </c>
      <c r="B87">
        <v>104748</v>
      </c>
    </row>
    <row r="88" spans="1:2" x14ac:dyDescent="0.25">
      <c r="A88" s="1">
        <v>45677</v>
      </c>
      <c r="B88">
        <v>103466</v>
      </c>
    </row>
    <row r="89" spans="1:2" x14ac:dyDescent="0.25">
      <c r="A89" s="1">
        <v>45678</v>
      </c>
      <c r="B89">
        <v>106013</v>
      </c>
    </row>
    <row r="90" spans="1:2" x14ac:dyDescent="0.25">
      <c r="A90" s="1">
        <v>45679</v>
      </c>
      <c r="B90">
        <v>103803</v>
      </c>
    </row>
    <row r="91" spans="1:2" x14ac:dyDescent="0.25">
      <c r="A91" s="1">
        <v>45680</v>
      </c>
      <c r="B91">
        <v>103996</v>
      </c>
    </row>
    <row r="92" spans="1:2" x14ac:dyDescent="0.25">
      <c r="A92" s="1">
        <v>45681</v>
      </c>
      <c r="B92">
        <v>105020</v>
      </c>
    </row>
    <row r="93" spans="1:2" x14ac:dyDescent="0.25">
      <c r="A93" s="1">
        <v>45684</v>
      </c>
      <c r="B93">
        <v>101607</v>
      </c>
    </row>
    <row r="94" spans="1:2" x14ac:dyDescent="0.25">
      <c r="A94" s="1">
        <v>45685</v>
      </c>
      <c r="B94">
        <v>101199</v>
      </c>
    </row>
    <row r="95" spans="1:2" x14ac:dyDescent="0.25">
      <c r="A95" s="1">
        <v>45686</v>
      </c>
      <c r="B95">
        <v>103488</v>
      </c>
    </row>
    <row r="96" spans="1:2" x14ac:dyDescent="0.25">
      <c r="A96" s="1">
        <v>45687</v>
      </c>
      <c r="B96">
        <v>105119</v>
      </c>
    </row>
    <row r="97" spans="1:2" x14ac:dyDescent="0.25">
      <c r="A97" s="1">
        <v>45688</v>
      </c>
      <c r="B97">
        <v>101597</v>
      </c>
    </row>
    <row r="98" spans="1:2" x14ac:dyDescent="0.25">
      <c r="A98" s="1">
        <v>45691</v>
      </c>
      <c r="B98">
        <v>101715</v>
      </c>
    </row>
    <row r="99" spans="1:2" x14ac:dyDescent="0.25">
      <c r="A99" s="1">
        <v>45692</v>
      </c>
      <c r="B99">
        <v>97688.6</v>
      </c>
    </row>
    <row r="100" spans="1:2" x14ac:dyDescent="0.25">
      <c r="A100" s="1">
        <v>45693</v>
      </c>
      <c r="B100">
        <v>96502.7</v>
      </c>
    </row>
    <row r="101" spans="1:2" x14ac:dyDescent="0.25">
      <c r="A101" s="1">
        <v>45694</v>
      </c>
      <c r="B101">
        <v>96945.2</v>
      </c>
    </row>
    <row r="102" spans="1:2" x14ac:dyDescent="0.25">
      <c r="A102" s="1">
        <v>45695</v>
      </c>
      <c r="B102">
        <v>95919.5</v>
      </c>
    </row>
    <row r="103" spans="1:2" x14ac:dyDescent="0.25">
      <c r="A103" s="1">
        <v>45698</v>
      </c>
      <c r="B103">
        <v>97427.9</v>
      </c>
    </row>
    <row r="104" spans="1:2" x14ac:dyDescent="0.25">
      <c r="A104" s="1">
        <v>45699</v>
      </c>
      <c r="B104">
        <v>95537.4</v>
      </c>
    </row>
    <row r="105" spans="1:2" x14ac:dyDescent="0.25">
      <c r="A105" s="1">
        <v>45700</v>
      </c>
      <c r="B105">
        <v>97817.600000000006</v>
      </c>
    </row>
    <row r="106" spans="1:2" x14ac:dyDescent="0.25">
      <c r="A106" s="1">
        <v>45701</v>
      </c>
      <c r="B106">
        <v>96360.4</v>
      </c>
    </row>
    <row r="107" spans="1:2" x14ac:dyDescent="0.25">
      <c r="A107" s="1">
        <v>45702</v>
      </c>
      <c r="B107">
        <v>97153.4</v>
      </c>
    </row>
    <row r="108" spans="1:2" x14ac:dyDescent="0.25">
      <c r="A108" s="1">
        <v>45705</v>
      </c>
      <c r="B108">
        <v>95867.1</v>
      </c>
    </row>
    <row r="109" spans="1:2" x14ac:dyDescent="0.25">
      <c r="A109" s="1">
        <v>45706</v>
      </c>
      <c r="B109">
        <v>95267.1</v>
      </c>
    </row>
    <row r="110" spans="1:2" x14ac:dyDescent="0.25">
      <c r="A110" s="1">
        <v>45707</v>
      </c>
      <c r="B110">
        <v>96527.8</v>
      </c>
    </row>
    <row r="111" spans="1:2" x14ac:dyDescent="0.25">
      <c r="A111" s="1">
        <v>45708</v>
      </c>
      <c r="B111">
        <v>98149.8</v>
      </c>
    </row>
    <row r="112" spans="1:2" x14ac:dyDescent="0.25">
      <c r="A112" s="1">
        <v>45709</v>
      </c>
      <c r="B112">
        <v>95143.8</v>
      </c>
    </row>
    <row r="113" spans="1:2" x14ac:dyDescent="0.25">
      <c r="A113" s="1">
        <v>45712</v>
      </c>
      <c r="B113">
        <v>92437.6</v>
      </c>
    </row>
    <row r="114" spans="1:2" x14ac:dyDescent="0.25">
      <c r="A114" s="1">
        <v>45713</v>
      </c>
      <c r="B114">
        <v>88719.3</v>
      </c>
    </row>
    <row r="115" spans="1:2" x14ac:dyDescent="0.25">
      <c r="A115" s="1">
        <v>45714</v>
      </c>
      <c r="B115">
        <v>84219.7</v>
      </c>
    </row>
    <row r="116" spans="1:2" x14ac:dyDescent="0.25">
      <c r="A116" s="1">
        <v>45715</v>
      </c>
      <c r="B116">
        <v>84604.5</v>
      </c>
    </row>
    <row r="117" spans="1:2" x14ac:dyDescent="0.25">
      <c r="A117" s="1">
        <v>45716</v>
      </c>
      <c r="B117">
        <v>84128.3</v>
      </c>
    </row>
    <row r="118" spans="1:2" x14ac:dyDescent="0.25">
      <c r="A118" s="1">
        <v>45719</v>
      </c>
      <c r="B118">
        <v>86574.8</v>
      </c>
    </row>
    <row r="119" spans="1:2" x14ac:dyDescent="0.25">
      <c r="A119" s="1">
        <v>45720</v>
      </c>
      <c r="B119">
        <v>87456.9</v>
      </c>
    </row>
    <row r="120" spans="1:2" x14ac:dyDescent="0.25">
      <c r="A120" s="1">
        <v>45721</v>
      </c>
      <c r="B120">
        <v>90446.9</v>
      </c>
    </row>
    <row r="121" spans="1:2" x14ac:dyDescent="0.25">
      <c r="A121" s="1">
        <v>45722</v>
      </c>
      <c r="B121">
        <v>90297.5</v>
      </c>
    </row>
    <row r="122" spans="1:2" x14ac:dyDescent="0.25">
      <c r="A122" s="1">
        <v>45723</v>
      </c>
      <c r="B122">
        <v>87704.6</v>
      </c>
    </row>
    <row r="123" spans="1:2" x14ac:dyDescent="0.25">
      <c r="A123" s="1">
        <v>45726</v>
      </c>
      <c r="B123">
        <v>79453.3</v>
      </c>
    </row>
    <row r="124" spans="1:2" x14ac:dyDescent="0.25">
      <c r="A124" s="1">
        <v>45727</v>
      </c>
      <c r="B124">
        <v>83111.7</v>
      </c>
    </row>
    <row r="125" spans="1:2" x14ac:dyDescent="0.25">
      <c r="A125" s="1">
        <v>45728</v>
      </c>
      <c r="B125">
        <v>83634.399999999994</v>
      </c>
    </row>
    <row r="126" spans="1:2" x14ac:dyDescent="0.25">
      <c r="A126" s="1">
        <v>45729</v>
      </c>
      <c r="B126">
        <v>81362.3</v>
      </c>
    </row>
    <row r="127" spans="1:2" x14ac:dyDescent="0.25">
      <c r="A127" s="1">
        <v>45730</v>
      </c>
      <c r="B127">
        <v>84147.4</v>
      </c>
    </row>
    <row r="128" spans="1:2" x14ac:dyDescent="0.25">
      <c r="A128" s="1">
        <v>45733</v>
      </c>
      <c r="B128">
        <v>84055.5</v>
      </c>
    </row>
    <row r="129" spans="1:2" x14ac:dyDescent="0.25">
      <c r="A129" s="1">
        <v>45734</v>
      </c>
      <c r="B129">
        <v>82370.2</v>
      </c>
    </row>
    <row r="130" spans="1:2" x14ac:dyDescent="0.25">
      <c r="A130" s="1">
        <v>45735</v>
      </c>
      <c r="B130">
        <v>86148.9</v>
      </c>
    </row>
    <row r="131" spans="1:2" x14ac:dyDescent="0.25">
      <c r="A131" s="1">
        <v>45736</v>
      </c>
      <c r="B131">
        <v>84092.9</v>
      </c>
    </row>
    <row r="132" spans="1:2" x14ac:dyDescent="0.25">
      <c r="A132" s="1">
        <v>45737</v>
      </c>
      <c r="B132">
        <v>84170.8</v>
      </c>
    </row>
    <row r="133" spans="1:2" x14ac:dyDescent="0.25">
      <c r="A133" s="1">
        <v>45740</v>
      </c>
      <c r="B133">
        <v>87437</v>
      </c>
    </row>
    <row r="134" spans="1:2" x14ac:dyDescent="0.25">
      <c r="A134" s="1">
        <v>45741</v>
      </c>
      <c r="B134">
        <v>87492.800000000003</v>
      </c>
    </row>
    <row r="135" spans="1:2" x14ac:dyDescent="0.25">
      <c r="A135" s="1">
        <v>45742</v>
      </c>
      <c r="B135">
        <v>86834.1</v>
      </c>
    </row>
    <row r="136" spans="1:2" x14ac:dyDescent="0.25">
      <c r="A136" s="1">
        <v>45743</v>
      </c>
      <c r="B136">
        <v>87355.3</v>
      </c>
    </row>
    <row r="137" spans="1:2" x14ac:dyDescent="0.25">
      <c r="A137" s="1">
        <v>45744</v>
      </c>
      <c r="B137">
        <v>83761.899999999994</v>
      </c>
    </row>
    <row r="138" spans="1:2" x14ac:dyDescent="0.25">
      <c r="A138" s="1">
        <v>45747</v>
      </c>
      <c r="B138">
        <v>82519.100000000006</v>
      </c>
    </row>
    <row r="139" spans="1:2" x14ac:dyDescent="0.25">
      <c r="A139" s="1">
        <v>45748</v>
      </c>
      <c r="B139">
        <v>85176.6</v>
      </c>
    </row>
    <row r="140" spans="1:2" x14ac:dyDescent="0.25">
      <c r="A140" s="1">
        <v>45749</v>
      </c>
      <c r="B140">
        <v>84792.4</v>
      </c>
    </row>
    <row r="141" spans="1:2" x14ac:dyDescent="0.25">
      <c r="A141" s="1">
        <v>45750</v>
      </c>
      <c r="B141">
        <v>82688.3</v>
      </c>
    </row>
    <row r="142" spans="1:2" x14ac:dyDescent="0.25">
      <c r="A142" s="1">
        <v>45751</v>
      </c>
      <c r="B142">
        <v>84016.6</v>
      </c>
    </row>
    <row r="143" spans="1:2" x14ac:dyDescent="0.25">
      <c r="A143" s="1">
        <v>45754</v>
      </c>
      <c r="B143">
        <v>79192.800000000003</v>
      </c>
    </row>
    <row r="144" spans="1:2" x14ac:dyDescent="0.25">
      <c r="A144" s="1">
        <v>45755</v>
      </c>
      <c r="B144">
        <v>77016.600000000006</v>
      </c>
    </row>
    <row r="145" spans="1:2" x14ac:dyDescent="0.25">
      <c r="A145" s="1">
        <v>45756</v>
      </c>
      <c r="B145">
        <v>83277.8</v>
      </c>
    </row>
    <row r="146" spans="1:2" x14ac:dyDescent="0.25">
      <c r="A146" s="1">
        <v>45757</v>
      </c>
      <c r="B146">
        <v>79672.3</v>
      </c>
    </row>
    <row r="147" spans="1:2" x14ac:dyDescent="0.25">
      <c r="A147" s="1">
        <v>45758</v>
      </c>
      <c r="B147">
        <v>83869.3</v>
      </c>
    </row>
    <row r="148" spans="1:2" x14ac:dyDescent="0.25">
      <c r="A148" s="1">
        <v>45761</v>
      </c>
      <c r="B148">
        <v>84721.3</v>
      </c>
    </row>
    <row r="149" spans="1:2" x14ac:dyDescent="0.25">
      <c r="A149" s="1">
        <v>45762</v>
      </c>
      <c r="B149">
        <v>84211.9</v>
      </c>
    </row>
    <row r="150" spans="1:2" x14ac:dyDescent="0.25">
      <c r="A150" s="1">
        <v>45763</v>
      </c>
      <c r="B150">
        <v>84510.8</v>
      </c>
    </row>
    <row r="151" spans="1:2" x14ac:dyDescent="0.25">
      <c r="A151" s="1">
        <v>45764</v>
      </c>
      <c r="B151">
        <v>85070.1</v>
      </c>
    </row>
    <row r="152" spans="1:2" x14ac:dyDescent="0.25">
      <c r="A152" s="1">
        <v>45768</v>
      </c>
      <c r="B152">
        <v>87284.4</v>
      </c>
    </row>
    <row r="153" spans="1:2" x14ac:dyDescent="0.25">
      <c r="A153" s="1">
        <v>45769</v>
      </c>
      <c r="B153">
        <v>93010.2</v>
      </c>
    </row>
    <row r="154" spans="1:2" x14ac:dyDescent="0.25">
      <c r="A154" s="1">
        <v>45770</v>
      </c>
      <c r="B154">
        <v>93513.8</v>
      </c>
    </row>
    <row r="155" spans="1:2" x14ac:dyDescent="0.25">
      <c r="A155" s="1">
        <v>45771</v>
      </c>
      <c r="B155">
        <v>93382</v>
      </c>
    </row>
    <row r="156" spans="1:2" x14ac:dyDescent="0.25">
      <c r="A156" s="1">
        <v>45772</v>
      </c>
      <c r="B156">
        <v>95333.4</v>
      </c>
    </row>
    <row r="157" spans="1:2" x14ac:dyDescent="0.25">
      <c r="A157" s="1">
        <v>45775</v>
      </c>
      <c r="B157">
        <v>94541.1</v>
      </c>
    </row>
    <row r="158" spans="1:2" x14ac:dyDescent="0.25">
      <c r="A158" s="1">
        <v>45776</v>
      </c>
      <c r="B158">
        <v>94726.5</v>
      </c>
    </row>
    <row r="159" spans="1:2" x14ac:dyDescent="0.25">
      <c r="A159" s="1">
        <v>45777</v>
      </c>
      <c r="B159">
        <v>94400.1</v>
      </c>
    </row>
    <row r="160" spans="1:2" x14ac:dyDescent="0.25">
      <c r="A160" s="1">
        <v>45778</v>
      </c>
      <c r="B160">
        <v>96455.2</v>
      </c>
    </row>
    <row r="161" spans="1:2" x14ac:dyDescent="0.25">
      <c r="A161" s="1">
        <v>45779</v>
      </c>
      <c r="B161">
        <v>96935.8</v>
      </c>
    </row>
    <row r="162" spans="1:2" x14ac:dyDescent="0.25">
      <c r="A162" s="1">
        <v>45782</v>
      </c>
      <c r="B162">
        <v>94663.8</v>
      </c>
    </row>
    <row r="163" spans="1:2" x14ac:dyDescent="0.25">
      <c r="A163" s="1">
        <v>45783</v>
      </c>
      <c r="B163">
        <v>94679.9</v>
      </c>
    </row>
    <row r="164" spans="1:2" x14ac:dyDescent="0.25">
      <c r="A164" s="1">
        <v>45784</v>
      </c>
      <c r="B164">
        <v>97121.3</v>
      </c>
    </row>
    <row r="165" spans="1:2" x14ac:dyDescent="0.25">
      <c r="A165" s="1">
        <v>45785</v>
      </c>
      <c r="B165">
        <v>102778</v>
      </c>
    </row>
    <row r="166" spans="1:2" x14ac:dyDescent="0.25">
      <c r="A166" s="1">
        <v>45786</v>
      </c>
      <c r="B166">
        <v>103184</v>
      </c>
    </row>
    <row r="167" spans="1:2" x14ac:dyDescent="0.25">
      <c r="A167" s="1">
        <v>45789</v>
      </c>
      <c r="B167">
        <v>102482</v>
      </c>
    </row>
    <row r="168" spans="1:2" x14ac:dyDescent="0.25">
      <c r="A168" s="1">
        <v>45790</v>
      </c>
      <c r="B168">
        <v>104342</v>
      </c>
    </row>
    <row r="169" spans="1:2" x14ac:dyDescent="0.25">
      <c r="A169" s="1">
        <v>45791</v>
      </c>
      <c r="B169">
        <v>103616</v>
      </c>
    </row>
    <row r="170" spans="1:2" x14ac:dyDescent="0.25">
      <c r="A170" s="1">
        <v>45792</v>
      </c>
      <c r="B170">
        <v>103288</v>
      </c>
    </row>
    <row r="171" spans="1:2" x14ac:dyDescent="0.25">
      <c r="A171" s="1">
        <v>45793</v>
      </c>
      <c r="B171">
        <v>103924</v>
      </c>
    </row>
    <row r="172" spans="1:2" x14ac:dyDescent="0.25">
      <c r="A172" s="1">
        <v>45796</v>
      </c>
      <c r="B172">
        <v>105474</v>
      </c>
    </row>
    <row r="173" spans="1:2" x14ac:dyDescent="0.25">
      <c r="A173" s="1">
        <v>45797</v>
      </c>
      <c r="B173">
        <v>106619</v>
      </c>
    </row>
    <row r="174" spans="1:2" x14ac:dyDescent="0.25">
      <c r="A174" s="1">
        <v>45798</v>
      </c>
      <c r="B174">
        <v>108456</v>
      </c>
    </row>
    <row r="175" spans="1:2" x14ac:dyDescent="0.25">
      <c r="A175" s="1">
        <v>45799</v>
      </c>
      <c r="B175">
        <v>110868</v>
      </c>
    </row>
    <row r="176" spans="1:2" x14ac:dyDescent="0.25">
      <c r="A176" s="1">
        <v>45800</v>
      </c>
      <c r="B176">
        <v>108696</v>
      </c>
    </row>
    <row r="177" spans="1:2" x14ac:dyDescent="0.25">
      <c r="A177" s="1">
        <v>45803</v>
      </c>
      <c r="B177">
        <v>109324</v>
      </c>
    </row>
    <row r="178" spans="1:2" x14ac:dyDescent="0.25">
      <c r="A178" s="1">
        <v>45804</v>
      </c>
      <c r="B178">
        <v>108871</v>
      </c>
    </row>
    <row r="179" spans="1:2" x14ac:dyDescent="0.25">
      <c r="A179" s="1">
        <v>45805</v>
      </c>
      <c r="B179">
        <v>107542</v>
      </c>
    </row>
    <row r="180" spans="1:2" x14ac:dyDescent="0.25">
      <c r="A180" s="1">
        <v>45806</v>
      </c>
      <c r="B180">
        <v>106421</v>
      </c>
    </row>
    <row r="181" spans="1:2" x14ac:dyDescent="0.25">
      <c r="A181" s="1">
        <v>45807</v>
      </c>
      <c r="B181">
        <v>104584</v>
      </c>
    </row>
    <row r="182" spans="1:2" x14ac:dyDescent="0.25">
      <c r="A182" s="1">
        <v>45810</v>
      </c>
      <c r="B182">
        <v>104952</v>
      </c>
    </row>
    <row r="183" spans="1:2" x14ac:dyDescent="0.25">
      <c r="A183" s="1">
        <v>45811</v>
      </c>
      <c r="B183">
        <v>105455</v>
      </c>
    </row>
    <row r="184" spans="1:2" x14ac:dyDescent="0.25">
      <c r="A184" s="1">
        <v>45812</v>
      </c>
      <c r="B184">
        <v>104983</v>
      </c>
    </row>
    <row r="185" spans="1:2" x14ac:dyDescent="0.25">
      <c r="A185" s="1">
        <v>45813</v>
      </c>
      <c r="B185">
        <v>101619</v>
      </c>
    </row>
    <row r="186" spans="1:2" x14ac:dyDescent="0.25">
      <c r="A186" s="1">
        <v>45814</v>
      </c>
      <c r="B186">
        <v>104303</v>
      </c>
    </row>
    <row r="187" spans="1:2" x14ac:dyDescent="0.25">
      <c r="A187" s="1">
        <v>45817</v>
      </c>
      <c r="B187">
        <v>109947</v>
      </c>
    </row>
    <row r="188" spans="1:2" x14ac:dyDescent="0.25">
      <c r="A188" s="1">
        <v>45818</v>
      </c>
      <c r="B188">
        <v>109918</v>
      </c>
    </row>
    <row r="189" spans="1:2" x14ac:dyDescent="0.25">
      <c r="A189" s="1">
        <v>45819</v>
      </c>
      <c r="B189">
        <v>108551</v>
      </c>
    </row>
    <row r="190" spans="1:2" x14ac:dyDescent="0.25">
      <c r="A190" s="1">
        <v>45820</v>
      </c>
      <c r="B190">
        <v>105971</v>
      </c>
    </row>
    <row r="191" spans="1:2" x14ac:dyDescent="0.25">
      <c r="A191" s="1">
        <v>45821</v>
      </c>
      <c r="B191">
        <v>105248</v>
      </c>
    </row>
    <row r="192" spans="1:2" x14ac:dyDescent="0.25">
      <c r="A192" s="1">
        <v>45824</v>
      </c>
      <c r="B192">
        <v>108567</v>
      </c>
    </row>
    <row r="193" spans="1:2" x14ac:dyDescent="0.25">
      <c r="A193" s="1">
        <v>45825</v>
      </c>
      <c r="B193">
        <v>104579</v>
      </c>
    </row>
    <row r="194" spans="1:2" x14ac:dyDescent="0.25">
      <c r="A194" s="1">
        <v>45826</v>
      </c>
      <c r="B194">
        <v>105106</v>
      </c>
    </row>
    <row r="195" spans="1:2" x14ac:dyDescent="0.25">
      <c r="A195" s="1">
        <v>45827</v>
      </c>
      <c r="B195">
        <v>104395</v>
      </c>
    </row>
    <row r="196" spans="1:2" x14ac:dyDescent="0.25">
      <c r="A196" s="1">
        <v>45828</v>
      </c>
      <c r="B196">
        <v>103437</v>
      </c>
    </row>
    <row r="197" spans="1:2" x14ac:dyDescent="0.25">
      <c r="A197" s="1">
        <v>45831</v>
      </c>
      <c r="B197">
        <v>103788</v>
      </c>
    </row>
    <row r="198" spans="1:2" x14ac:dyDescent="0.25">
      <c r="A198" s="1">
        <v>45832</v>
      </c>
      <c r="B198">
        <v>106105</v>
      </c>
    </row>
    <row r="199" spans="1:2" x14ac:dyDescent="0.25">
      <c r="A199" s="1">
        <v>45833</v>
      </c>
      <c r="B199">
        <v>107677</v>
      </c>
    </row>
    <row r="200" spans="1:2" x14ac:dyDescent="0.25">
      <c r="A200" s="1">
        <v>45834</v>
      </c>
      <c r="B200">
        <v>107106</v>
      </c>
    </row>
    <row r="201" spans="1:2" x14ac:dyDescent="0.25">
      <c r="A201" s="1">
        <v>45835</v>
      </c>
      <c r="B201">
        <v>106883</v>
      </c>
    </row>
    <row r="202" spans="1:2" x14ac:dyDescent="0.25">
      <c r="A202" s="1">
        <v>45838</v>
      </c>
      <c r="B202">
        <v>107173</v>
      </c>
    </row>
    <row r="203" spans="1:2" x14ac:dyDescent="0.25">
      <c r="A203" s="1">
        <v>45839</v>
      </c>
      <c r="B203">
        <v>105808</v>
      </c>
    </row>
    <row r="204" spans="1:2" x14ac:dyDescent="0.25">
      <c r="A204" s="1">
        <v>45840</v>
      </c>
      <c r="B204">
        <v>109496</v>
      </c>
    </row>
    <row r="205" spans="1:2" x14ac:dyDescent="0.25">
      <c r="A205" s="1">
        <v>45841</v>
      </c>
      <c r="B205">
        <v>109864</v>
      </c>
    </row>
    <row r="206" spans="1:2" x14ac:dyDescent="0.25">
      <c r="A206" s="1">
        <v>45842</v>
      </c>
      <c r="B206">
        <v>107484</v>
      </c>
    </row>
    <row r="207" spans="1:2" x14ac:dyDescent="0.25">
      <c r="A207" s="1">
        <v>45845</v>
      </c>
      <c r="B207">
        <v>108221</v>
      </c>
    </row>
    <row r="208" spans="1:2" x14ac:dyDescent="0.25">
      <c r="A208" s="1">
        <v>45846</v>
      </c>
      <c r="B208">
        <v>108900</v>
      </c>
    </row>
    <row r="209" spans="1:2" x14ac:dyDescent="0.25">
      <c r="A209" s="1">
        <v>45847</v>
      </c>
      <c r="B209">
        <v>110857</v>
      </c>
    </row>
    <row r="210" spans="1:2" x14ac:dyDescent="0.25">
      <c r="A210" s="1">
        <v>45848</v>
      </c>
      <c r="B210">
        <v>116482</v>
      </c>
    </row>
    <row r="211" spans="1:2" x14ac:dyDescent="0.25">
      <c r="A211" s="1">
        <v>45849</v>
      </c>
      <c r="B211">
        <v>118028</v>
      </c>
    </row>
    <row r="212" spans="1:2" x14ac:dyDescent="0.25">
      <c r="A212" s="1">
        <v>45852</v>
      </c>
      <c r="B212">
        <v>120035</v>
      </c>
    </row>
    <row r="213" spans="1:2" x14ac:dyDescent="0.25">
      <c r="A213" s="1">
        <v>45853</v>
      </c>
      <c r="B213">
        <v>117548</v>
      </c>
    </row>
    <row r="214" spans="1:2" x14ac:dyDescent="0.25">
      <c r="A214" s="1">
        <v>45854</v>
      </c>
      <c r="B214">
        <v>119345</v>
      </c>
    </row>
    <row r="215" spans="1:2" x14ac:dyDescent="0.25">
      <c r="A215" s="1">
        <v>45855</v>
      </c>
      <c r="B215">
        <v>120334</v>
      </c>
    </row>
    <row r="216" spans="1:2" x14ac:dyDescent="0.25">
      <c r="A216" s="1">
        <v>45856</v>
      </c>
      <c r="B216">
        <v>117437</v>
      </c>
    </row>
    <row r="217" spans="1:2" x14ac:dyDescent="0.25">
      <c r="A217" s="1">
        <v>45859</v>
      </c>
      <c r="B217">
        <v>117274</v>
      </c>
    </row>
    <row r="218" spans="1:2" x14ac:dyDescent="0.25">
      <c r="A218" s="1">
        <v>45860</v>
      </c>
      <c r="B218">
        <v>119435</v>
      </c>
    </row>
    <row r="219" spans="1:2" x14ac:dyDescent="0.25">
      <c r="A219" s="1">
        <v>45861</v>
      </c>
      <c r="B219">
        <v>118120</v>
      </c>
    </row>
    <row r="220" spans="1:2" x14ac:dyDescent="0.25">
      <c r="A220" s="1">
        <v>45862</v>
      </c>
      <c r="B220">
        <v>118598</v>
      </c>
    </row>
    <row r="221" spans="1:2" x14ac:dyDescent="0.25">
      <c r="A221" s="1">
        <v>45863</v>
      </c>
      <c r="B221">
        <v>116758</v>
      </c>
    </row>
    <row r="222" spans="1:2" x14ac:dyDescent="0.25">
      <c r="A222" s="1">
        <v>45866</v>
      </c>
      <c r="B222">
        <v>118118</v>
      </c>
    </row>
    <row r="223" spans="1:2" x14ac:dyDescent="0.25">
      <c r="A223" s="1">
        <v>45867</v>
      </c>
      <c r="B223">
        <v>117598</v>
      </c>
    </row>
    <row r="224" spans="1:2" x14ac:dyDescent="0.25">
      <c r="A224" s="1">
        <v>45868</v>
      </c>
      <c r="B224">
        <v>117315</v>
      </c>
    </row>
    <row r="225" spans="1:2" x14ac:dyDescent="0.25">
      <c r="A225" s="1">
        <v>45869</v>
      </c>
      <c r="B225">
        <v>116545</v>
      </c>
    </row>
    <row r="226" spans="1:2" x14ac:dyDescent="0.25">
      <c r="A226" s="1">
        <v>45870</v>
      </c>
      <c r="B226">
        <v>113290</v>
      </c>
    </row>
    <row r="227" spans="1:2" x14ac:dyDescent="0.25">
      <c r="A227" s="1">
        <v>45873</v>
      </c>
      <c r="B227">
        <v>115105</v>
      </c>
    </row>
    <row r="228" spans="1:2" x14ac:dyDescent="0.25">
      <c r="A228" s="1">
        <v>45874</v>
      </c>
      <c r="B228">
        <v>113606</v>
      </c>
    </row>
    <row r="229" spans="1:2" x14ac:dyDescent="0.25">
      <c r="A229" s="1">
        <v>45875</v>
      </c>
      <c r="B229">
        <v>115083</v>
      </c>
    </row>
    <row r="230" spans="1:2" x14ac:dyDescent="0.25">
      <c r="A230" s="1">
        <v>45876</v>
      </c>
      <c r="B230">
        <v>117152</v>
      </c>
    </row>
    <row r="231" spans="1:2" x14ac:dyDescent="0.25">
      <c r="A231" s="1">
        <v>45877</v>
      </c>
      <c r="B231">
        <v>116483</v>
      </c>
    </row>
    <row r="232" spans="1:2" x14ac:dyDescent="0.25">
      <c r="A232" s="1">
        <v>45880</v>
      </c>
      <c r="B232">
        <v>118724</v>
      </c>
    </row>
    <row r="233" spans="1:2" x14ac:dyDescent="0.25">
      <c r="A233" s="1">
        <v>45881</v>
      </c>
      <c r="B233">
        <v>119903</v>
      </c>
    </row>
    <row r="234" spans="1:2" x14ac:dyDescent="0.25">
      <c r="A234" s="1">
        <v>45882</v>
      </c>
      <c r="B234">
        <v>122579</v>
      </c>
    </row>
    <row r="235" spans="1:2" x14ac:dyDescent="0.25">
      <c r="A235" s="1">
        <v>45883</v>
      </c>
      <c r="B235">
        <v>117979</v>
      </c>
    </row>
    <row r="236" spans="1:2" x14ac:dyDescent="0.25">
      <c r="A236" s="1">
        <v>45884</v>
      </c>
      <c r="B236">
        <v>116974</v>
      </c>
    </row>
    <row r="237" spans="1:2" x14ac:dyDescent="0.25">
      <c r="A237" s="1">
        <v>45887</v>
      </c>
      <c r="B237">
        <v>116719</v>
      </c>
    </row>
    <row r="238" spans="1:2" x14ac:dyDescent="0.25">
      <c r="A238" s="1">
        <v>45888</v>
      </c>
      <c r="B238">
        <v>113430</v>
      </c>
    </row>
    <row r="239" spans="1:2" x14ac:dyDescent="0.25">
      <c r="A239" s="1">
        <v>45889</v>
      </c>
      <c r="B239">
        <v>114390</v>
      </c>
    </row>
    <row r="240" spans="1:2" x14ac:dyDescent="0.25">
      <c r="A240" s="1">
        <v>45890</v>
      </c>
      <c r="B240">
        <v>112619</v>
      </c>
    </row>
    <row r="241" spans="1:2" x14ac:dyDescent="0.25">
      <c r="A241" s="1">
        <v>45891</v>
      </c>
      <c r="B241">
        <v>116617</v>
      </c>
    </row>
    <row r="242" spans="1:2" x14ac:dyDescent="0.25">
      <c r="A242" s="1">
        <v>45894</v>
      </c>
      <c r="B242">
        <v>109899</v>
      </c>
    </row>
    <row r="243" spans="1:2" x14ac:dyDescent="0.25">
      <c r="A243" s="1">
        <v>45895</v>
      </c>
      <c r="B243">
        <v>111607</v>
      </c>
    </row>
    <row r="244" spans="1:2" x14ac:dyDescent="0.25">
      <c r="A244" s="1">
        <v>45896</v>
      </c>
      <c r="B244">
        <v>111549</v>
      </c>
    </row>
    <row r="245" spans="1:2" x14ac:dyDescent="0.25">
      <c r="A245" s="1">
        <v>45897</v>
      </c>
      <c r="B245">
        <v>112047</v>
      </c>
    </row>
    <row r="246" spans="1:2" x14ac:dyDescent="0.25">
      <c r="A246" s="1">
        <v>45898</v>
      </c>
      <c r="B246">
        <v>108198</v>
      </c>
    </row>
    <row r="247" spans="1:2" x14ac:dyDescent="0.25">
      <c r="A247" s="1">
        <v>45901</v>
      </c>
      <c r="B247">
        <v>107811</v>
      </c>
    </row>
    <row r="248" spans="1:2" x14ac:dyDescent="0.25">
      <c r="A248" s="1">
        <v>45902</v>
      </c>
      <c r="B248">
        <v>111198</v>
      </c>
    </row>
    <row r="249" spans="1:2" x14ac:dyDescent="0.25">
      <c r="A249" s="1">
        <v>45903</v>
      </c>
      <c r="B249">
        <v>112034</v>
      </c>
    </row>
    <row r="250" spans="1:2" x14ac:dyDescent="0.25">
      <c r="A250" s="1">
        <v>45904</v>
      </c>
      <c r="B250">
        <v>110522</v>
      </c>
    </row>
    <row r="251" spans="1:2" x14ac:dyDescent="0.25">
      <c r="A251" s="1">
        <v>45905</v>
      </c>
      <c r="B251">
        <v>111683</v>
      </c>
    </row>
    <row r="252" spans="1:2" x14ac:dyDescent="0.25">
      <c r="A252" s="1">
        <v>45908</v>
      </c>
      <c r="B252">
        <v>112348</v>
      </c>
    </row>
    <row r="253" spans="1:2" x14ac:dyDescent="0.25">
      <c r="A253" s="1">
        <v>45909</v>
      </c>
      <c r="B253">
        <v>111322</v>
      </c>
    </row>
    <row r="254" spans="1:2" x14ac:dyDescent="0.25">
      <c r="A254" s="1">
        <v>45910</v>
      </c>
      <c r="B254">
        <v>113879</v>
      </c>
    </row>
    <row r="255" spans="1:2" x14ac:dyDescent="0.25">
      <c r="A255" s="1">
        <v>45911</v>
      </c>
      <c r="B255">
        <v>114539</v>
      </c>
    </row>
    <row r="256" spans="1:2" x14ac:dyDescent="0.25">
      <c r="A256" s="1">
        <v>45912</v>
      </c>
      <c r="B256">
        <v>116612</v>
      </c>
    </row>
    <row r="257" spans="1:2" x14ac:dyDescent="0.25">
      <c r="A257" s="1">
        <v>45915</v>
      </c>
      <c r="B257">
        <v>115562</v>
      </c>
    </row>
    <row r="258" spans="1:2" x14ac:dyDescent="0.25">
      <c r="A258" s="1">
        <v>45916</v>
      </c>
      <c r="B258">
        <v>116834</v>
      </c>
    </row>
    <row r="259" spans="1:2" x14ac:dyDescent="0.25">
      <c r="A259" s="1">
        <v>45917</v>
      </c>
      <c r="B259">
        <v>115832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FC78-5C7E-41C9-A78C-AD29A888AC28}">
  <dimension ref="A1:B251"/>
  <sheetViews>
    <sheetView workbookViewId="0">
      <selection activeCell="C235" sqref="C235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45553</v>
      </c>
      <c r="B2">
        <v>26.65</v>
      </c>
    </row>
    <row r="3" spans="1:2" x14ac:dyDescent="0.25">
      <c r="A3" s="1">
        <v>45554</v>
      </c>
      <c r="B3">
        <v>28.05</v>
      </c>
    </row>
    <row r="4" spans="1:2" x14ac:dyDescent="0.25">
      <c r="A4" s="1">
        <v>45555</v>
      </c>
      <c r="B4">
        <v>27.9</v>
      </c>
    </row>
    <row r="5" spans="1:2" x14ac:dyDescent="0.25">
      <c r="A5" s="1">
        <v>45558</v>
      </c>
      <c r="B5">
        <v>28.05</v>
      </c>
    </row>
    <row r="6" spans="1:2" x14ac:dyDescent="0.25">
      <c r="A6" s="1">
        <v>45559</v>
      </c>
      <c r="B6">
        <v>28.55</v>
      </c>
    </row>
    <row r="7" spans="1:2" x14ac:dyDescent="0.25">
      <c r="A7" s="1">
        <v>45560</v>
      </c>
      <c r="B7">
        <v>28</v>
      </c>
    </row>
    <row r="8" spans="1:2" x14ac:dyDescent="0.25">
      <c r="A8" s="1">
        <v>45561</v>
      </c>
      <c r="B8">
        <v>28.7</v>
      </c>
    </row>
    <row r="9" spans="1:2" x14ac:dyDescent="0.25">
      <c r="A9" s="1">
        <v>45562</v>
      </c>
      <c r="B9">
        <v>29.1</v>
      </c>
    </row>
    <row r="10" spans="1:2" x14ac:dyDescent="0.25">
      <c r="A10" s="1">
        <v>45565</v>
      </c>
      <c r="B10">
        <v>28.15</v>
      </c>
    </row>
    <row r="11" spans="1:2" x14ac:dyDescent="0.25">
      <c r="A11" s="1">
        <v>45566</v>
      </c>
      <c r="B11">
        <v>27.4</v>
      </c>
    </row>
    <row r="12" spans="1:2" x14ac:dyDescent="0.25">
      <c r="A12" s="1">
        <v>45567</v>
      </c>
      <c r="B12">
        <v>26.7</v>
      </c>
    </row>
    <row r="13" spans="1:2" x14ac:dyDescent="0.25">
      <c r="A13" s="1">
        <v>45568</v>
      </c>
      <c r="B13">
        <v>27.05</v>
      </c>
    </row>
    <row r="14" spans="1:2" x14ac:dyDescent="0.25">
      <c r="A14" s="1">
        <v>45569</v>
      </c>
      <c r="B14">
        <v>27.7</v>
      </c>
    </row>
    <row r="15" spans="1:2" x14ac:dyDescent="0.25">
      <c r="A15" s="1">
        <v>45572</v>
      </c>
      <c r="B15">
        <v>28.1</v>
      </c>
    </row>
    <row r="16" spans="1:2" x14ac:dyDescent="0.25">
      <c r="A16" s="1">
        <v>45573</v>
      </c>
      <c r="B16">
        <v>27.6</v>
      </c>
    </row>
    <row r="17" spans="1:2" x14ac:dyDescent="0.25">
      <c r="A17" s="1">
        <v>45574</v>
      </c>
      <c r="B17">
        <v>27</v>
      </c>
    </row>
    <row r="18" spans="1:2" x14ac:dyDescent="0.25">
      <c r="A18" s="1">
        <v>45575</v>
      </c>
      <c r="B18">
        <v>26.45</v>
      </c>
    </row>
    <row r="19" spans="1:2" x14ac:dyDescent="0.25">
      <c r="A19" s="1">
        <v>45576</v>
      </c>
      <c r="B19">
        <v>28.05</v>
      </c>
    </row>
    <row r="20" spans="1:2" x14ac:dyDescent="0.25">
      <c r="A20" s="1">
        <v>45579</v>
      </c>
      <c r="B20">
        <v>29.25</v>
      </c>
    </row>
    <row r="21" spans="1:2" x14ac:dyDescent="0.25">
      <c r="A21" s="1">
        <v>45580</v>
      </c>
      <c r="B21">
        <v>29.7</v>
      </c>
    </row>
    <row r="22" spans="1:2" x14ac:dyDescent="0.25">
      <c r="A22" s="1">
        <v>45581</v>
      </c>
      <c r="B22">
        <v>30.05</v>
      </c>
    </row>
    <row r="23" spans="1:2" x14ac:dyDescent="0.25">
      <c r="A23" s="1">
        <v>45582</v>
      </c>
      <c r="B23">
        <v>29.6</v>
      </c>
    </row>
    <row r="24" spans="1:2" x14ac:dyDescent="0.25">
      <c r="A24" s="1">
        <v>45583</v>
      </c>
      <c r="B24">
        <v>30.4</v>
      </c>
    </row>
    <row r="25" spans="1:2" x14ac:dyDescent="0.25">
      <c r="A25" s="1">
        <v>45586</v>
      </c>
      <c r="B25">
        <v>30.05</v>
      </c>
    </row>
    <row r="26" spans="1:2" x14ac:dyDescent="0.25">
      <c r="A26" s="1">
        <v>45587</v>
      </c>
      <c r="B26">
        <v>29.9</v>
      </c>
    </row>
    <row r="27" spans="1:2" x14ac:dyDescent="0.25">
      <c r="A27" s="1">
        <v>45588</v>
      </c>
      <c r="B27">
        <v>29.4</v>
      </c>
    </row>
    <row r="28" spans="1:2" x14ac:dyDescent="0.25">
      <c r="A28" s="1">
        <v>45589</v>
      </c>
      <c r="B28">
        <v>30.3</v>
      </c>
    </row>
    <row r="29" spans="1:2" x14ac:dyDescent="0.25">
      <c r="A29" s="1">
        <v>45590</v>
      </c>
      <c r="B29">
        <v>29.6</v>
      </c>
    </row>
    <row r="30" spans="1:2" x14ac:dyDescent="0.25">
      <c r="A30" s="1">
        <v>45593</v>
      </c>
      <c r="B30">
        <v>30.85</v>
      </c>
    </row>
    <row r="31" spans="1:2" x14ac:dyDescent="0.25">
      <c r="A31" s="1">
        <v>45594</v>
      </c>
      <c r="B31">
        <v>32.200000000000003</v>
      </c>
    </row>
    <row r="32" spans="1:2" x14ac:dyDescent="0.25">
      <c r="A32" s="1">
        <v>45595</v>
      </c>
      <c r="B32">
        <v>31.85</v>
      </c>
    </row>
    <row r="33" spans="1:2" x14ac:dyDescent="0.25">
      <c r="A33" s="1">
        <v>45596</v>
      </c>
      <c r="B33">
        <v>31.05</v>
      </c>
    </row>
    <row r="34" spans="1:2" x14ac:dyDescent="0.25">
      <c r="A34" s="1">
        <v>45597</v>
      </c>
      <c r="B34">
        <v>30.7</v>
      </c>
    </row>
    <row r="35" spans="1:2" x14ac:dyDescent="0.25">
      <c r="A35" s="1">
        <v>45600</v>
      </c>
      <c r="B35">
        <v>29.85</v>
      </c>
    </row>
    <row r="36" spans="1:2" x14ac:dyDescent="0.25">
      <c r="A36" s="1">
        <v>45601</v>
      </c>
      <c r="B36">
        <v>30.8</v>
      </c>
    </row>
    <row r="37" spans="1:2" x14ac:dyDescent="0.25">
      <c r="A37" s="1">
        <v>45602</v>
      </c>
      <c r="B37">
        <v>33.799999999999997</v>
      </c>
    </row>
    <row r="38" spans="1:2" x14ac:dyDescent="0.25">
      <c r="A38" s="1">
        <v>45603</v>
      </c>
      <c r="B38">
        <v>34</v>
      </c>
    </row>
    <row r="39" spans="1:2" x14ac:dyDescent="0.25">
      <c r="A39" s="1">
        <v>45604</v>
      </c>
      <c r="B39">
        <v>34</v>
      </c>
    </row>
    <row r="40" spans="1:2" x14ac:dyDescent="0.25">
      <c r="A40" s="1">
        <v>45607</v>
      </c>
      <c r="B40">
        <v>38.65</v>
      </c>
    </row>
    <row r="41" spans="1:2" x14ac:dyDescent="0.25">
      <c r="A41" s="1">
        <v>45608</v>
      </c>
      <c r="B41">
        <v>39.799999999999997</v>
      </c>
    </row>
    <row r="42" spans="1:2" x14ac:dyDescent="0.25">
      <c r="A42" s="1">
        <v>45609</v>
      </c>
      <c r="B42">
        <v>39.85</v>
      </c>
    </row>
    <row r="43" spans="1:2" x14ac:dyDescent="0.25">
      <c r="A43" s="1">
        <v>45610</v>
      </c>
      <c r="B43">
        <v>38.85</v>
      </c>
    </row>
    <row r="44" spans="1:2" x14ac:dyDescent="0.25">
      <c r="A44" s="1">
        <v>45611</v>
      </c>
      <c r="B44">
        <v>40.6</v>
      </c>
    </row>
    <row r="45" spans="1:2" x14ac:dyDescent="0.25">
      <c r="A45" s="1">
        <v>45614</v>
      </c>
      <c r="B45">
        <v>40.65</v>
      </c>
    </row>
    <row r="46" spans="1:2" x14ac:dyDescent="0.25">
      <c r="A46" s="1">
        <v>45615</v>
      </c>
      <c r="B46">
        <v>41.1</v>
      </c>
    </row>
    <row r="47" spans="1:2" x14ac:dyDescent="0.25">
      <c r="A47" s="1">
        <v>45616</v>
      </c>
      <c r="B47">
        <v>41.84</v>
      </c>
    </row>
    <row r="48" spans="1:2" x14ac:dyDescent="0.25">
      <c r="A48" s="1">
        <v>45617</v>
      </c>
      <c r="B48">
        <v>43.6</v>
      </c>
    </row>
    <row r="49" spans="1:2" x14ac:dyDescent="0.25">
      <c r="A49" s="1">
        <v>45618</v>
      </c>
      <c r="B49">
        <v>44.05</v>
      </c>
    </row>
    <row r="50" spans="1:2" x14ac:dyDescent="0.25">
      <c r="A50" s="1">
        <v>45621</v>
      </c>
      <c r="B50">
        <v>42.16</v>
      </c>
    </row>
    <row r="51" spans="1:2" x14ac:dyDescent="0.25">
      <c r="A51" s="1">
        <v>45622</v>
      </c>
      <c r="B51">
        <v>40.32</v>
      </c>
    </row>
    <row r="52" spans="1:2" x14ac:dyDescent="0.25">
      <c r="A52" s="1">
        <v>45623</v>
      </c>
      <c r="B52">
        <v>42.93</v>
      </c>
    </row>
    <row r="53" spans="1:2" x14ac:dyDescent="0.25">
      <c r="A53" s="1">
        <v>45625</v>
      </c>
      <c r="B53">
        <v>43.09</v>
      </c>
    </row>
    <row r="54" spans="1:2" x14ac:dyDescent="0.25">
      <c r="A54" s="1">
        <v>45628</v>
      </c>
      <c r="B54">
        <v>42.46</v>
      </c>
    </row>
    <row r="55" spans="1:2" x14ac:dyDescent="0.25">
      <c r="A55" s="1">
        <v>45629</v>
      </c>
      <c r="B55">
        <v>42.42</v>
      </c>
    </row>
    <row r="56" spans="1:2" x14ac:dyDescent="0.25">
      <c r="A56" s="1">
        <v>45630</v>
      </c>
      <c r="B56">
        <v>43.94</v>
      </c>
    </row>
    <row r="57" spans="1:2" x14ac:dyDescent="0.25">
      <c r="A57" s="1">
        <v>45631</v>
      </c>
      <c r="B57">
        <v>43.94</v>
      </c>
    </row>
    <row r="58" spans="1:2" x14ac:dyDescent="0.25">
      <c r="A58" s="1">
        <v>45632</v>
      </c>
      <c r="B58">
        <v>45.1</v>
      </c>
    </row>
    <row r="59" spans="1:2" x14ac:dyDescent="0.25">
      <c r="A59" s="1">
        <v>45635</v>
      </c>
      <c r="B59">
        <v>42.63</v>
      </c>
    </row>
    <row r="60" spans="1:2" x14ac:dyDescent="0.25">
      <c r="A60" s="1">
        <v>45636</v>
      </c>
      <c r="B60">
        <v>42.75</v>
      </c>
    </row>
    <row r="61" spans="1:2" x14ac:dyDescent="0.25">
      <c r="A61" s="1">
        <v>45637</v>
      </c>
      <c r="B61">
        <v>44.94</v>
      </c>
    </row>
    <row r="62" spans="1:2" x14ac:dyDescent="0.25">
      <c r="A62" s="1">
        <v>45638</v>
      </c>
      <c r="B62">
        <v>44.34</v>
      </c>
    </row>
    <row r="63" spans="1:2" x14ac:dyDescent="0.25">
      <c r="A63" s="1">
        <v>45639</v>
      </c>
      <c r="B63">
        <v>45.11</v>
      </c>
    </row>
    <row r="64" spans="1:2" x14ac:dyDescent="0.25">
      <c r="A64" s="1">
        <v>45642</v>
      </c>
      <c r="B64">
        <v>46.94</v>
      </c>
    </row>
    <row r="65" spans="1:2" x14ac:dyDescent="0.25">
      <c r="A65" s="1">
        <v>45643</v>
      </c>
      <c r="B65">
        <v>47.3</v>
      </c>
    </row>
    <row r="66" spans="1:2" x14ac:dyDescent="0.25">
      <c r="A66" s="1">
        <v>45644</v>
      </c>
      <c r="B66">
        <v>44.6</v>
      </c>
    </row>
    <row r="67" spans="1:2" x14ac:dyDescent="0.25">
      <c r="A67" s="1">
        <v>45645</v>
      </c>
      <c r="B67">
        <v>42.67</v>
      </c>
    </row>
    <row r="68" spans="1:2" x14ac:dyDescent="0.25">
      <c r="A68" s="1">
        <v>45646</v>
      </c>
      <c r="B68">
        <v>42.71</v>
      </c>
    </row>
    <row r="69" spans="1:2" x14ac:dyDescent="0.25">
      <c r="A69" s="1">
        <v>45649</v>
      </c>
      <c r="B69">
        <v>41.21</v>
      </c>
    </row>
    <row r="70" spans="1:2" x14ac:dyDescent="0.25">
      <c r="A70" s="1">
        <v>45650</v>
      </c>
      <c r="B70">
        <v>43.85</v>
      </c>
    </row>
    <row r="71" spans="1:2" x14ac:dyDescent="0.25">
      <c r="A71" s="1">
        <v>45652</v>
      </c>
      <c r="B71">
        <v>42.33</v>
      </c>
    </row>
    <row r="72" spans="1:2" x14ac:dyDescent="0.25">
      <c r="A72" s="1">
        <v>45653</v>
      </c>
      <c r="B72">
        <v>41.82</v>
      </c>
    </row>
    <row r="73" spans="1:2" x14ac:dyDescent="0.25">
      <c r="A73" s="1">
        <v>45656</v>
      </c>
      <c r="B73">
        <v>41.75</v>
      </c>
    </row>
    <row r="74" spans="1:2" x14ac:dyDescent="0.25">
      <c r="A74" s="1">
        <v>45657</v>
      </c>
      <c r="B74">
        <v>41.87</v>
      </c>
    </row>
    <row r="75" spans="1:2" x14ac:dyDescent="0.25">
      <c r="A75" s="1">
        <v>45659</v>
      </c>
      <c r="B75">
        <v>43.16</v>
      </c>
    </row>
    <row r="76" spans="1:2" x14ac:dyDescent="0.25">
      <c r="A76" s="1">
        <v>45660</v>
      </c>
      <c r="B76">
        <v>43.6</v>
      </c>
    </row>
    <row r="77" spans="1:2" x14ac:dyDescent="0.25">
      <c r="A77" s="1">
        <v>45663</v>
      </c>
      <c r="B77">
        <v>45.34</v>
      </c>
    </row>
    <row r="78" spans="1:2" x14ac:dyDescent="0.25">
      <c r="A78" s="1">
        <v>45664</v>
      </c>
      <c r="B78">
        <v>42.74</v>
      </c>
    </row>
    <row r="79" spans="1:2" x14ac:dyDescent="0.25">
      <c r="A79" s="1">
        <v>45665</v>
      </c>
      <c r="B79">
        <v>41.61</v>
      </c>
    </row>
    <row r="80" spans="1:2" x14ac:dyDescent="0.25">
      <c r="A80" s="1">
        <v>45667</v>
      </c>
      <c r="B80">
        <v>41.99</v>
      </c>
    </row>
    <row r="81" spans="1:2" x14ac:dyDescent="0.25">
      <c r="A81" s="1">
        <v>45670</v>
      </c>
      <c r="B81">
        <v>41.49</v>
      </c>
    </row>
    <row r="82" spans="1:2" x14ac:dyDescent="0.25">
      <c r="A82" s="1">
        <v>45671</v>
      </c>
      <c r="B82">
        <v>42.77</v>
      </c>
    </row>
    <row r="83" spans="1:2" x14ac:dyDescent="0.25">
      <c r="A83" s="1">
        <v>45672</v>
      </c>
      <c r="B83">
        <v>44.15</v>
      </c>
    </row>
    <row r="84" spans="1:2" x14ac:dyDescent="0.25">
      <c r="A84" s="1">
        <v>45673</v>
      </c>
      <c r="B84">
        <v>44.51</v>
      </c>
    </row>
    <row r="85" spans="1:2" x14ac:dyDescent="0.25">
      <c r="A85" s="1">
        <v>45674</v>
      </c>
      <c r="B85">
        <v>46.43</v>
      </c>
    </row>
    <row r="86" spans="1:2" x14ac:dyDescent="0.25">
      <c r="A86" s="1">
        <v>45678</v>
      </c>
      <c r="B86">
        <v>47.08</v>
      </c>
    </row>
    <row r="87" spans="1:2" x14ac:dyDescent="0.25">
      <c r="A87" s="1">
        <v>45679</v>
      </c>
      <c r="B87">
        <v>46.26</v>
      </c>
    </row>
    <row r="88" spans="1:2" x14ac:dyDescent="0.25">
      <c r="A88" s="1">
        <v>45680</v>
      </c>
      <c r="B88">
        <v>45.81</v>
      </c>
    </row>
    <row r="89" spans="1:2" x14ac:dyDescent="0.25">
      <c r="A89" s="1">
        <v>45681</v>
      </c>
      <c r="B89">
        <v>46.51</v>
      </c>
    </row>
    <row r="90" spans="1:2" x14ac:dyDescent="0.25">
      <c r="A90" s="1">
        <v>45684</v>
      </c>
      <c r="B90">
        <v>44.92</v>
      </c>
    </row>
    <row r="91" spans="1:2" x14ac:dyDescent="0.25">
      <c r="A91" s="1">
        <v>45685</v>
      </c>
      <c r="B91">
        <v>44.87</v>
      </c>
    </row>
    <row r="92" spans="1:2" x14ac:dyDescent="0.25">
      <c r="A92" s="1">
        <v>45686</v>
      </c>
      <c r="B92">
        <v>46.23</v>
      </c>
    </row>
    <row r="93" spans="1:2" x14ac:dyDescent="0.25">
      <c r="A93" s="1">
        <v>45687</v>
      </c>
      <c r="B93">
        <v>46.54</v>
      </c>
    </row>
    <row r="94" spans="1:2" x14ac:dyDescent="0.25">
      <c r="A94" s="1">
        <v>45688</v>
      </c>
      <c r="B94">
        <v>45.01</v>
      </c>
    </row>
    <row r="95" spans="1:2" x14ac:dyDescent="0.25">
      <c r="A95" s="1">
        <v>45691</v>
      </c>
      <c r="B95">
        <v>44.86</v>
      </c>
    </row>
    <row r="96" spans="1:2" x14ac:dyDescent="0.25">
      <c r="A96" s="1">
        <v>45692</v>
      </c>
      <c r="B96">
        <v>43.77</v>
      </c>
    </row>
    <row r="97" spans="1:2" x14ac:dyDescent="0.25">
      <c r="A97" s="1">
        <v>45693</v>
      </c>
      <c r="B97">
        <v>43.14</v>
      </c>
    </row>
    <row r="98" spans="1:2" x14ac:dyDescent="0.25">
      <c r="A98" s="1">
        <v>45694</v>
      </c>
      <c r="B98">
        <v>42.96</v>
      </c>
    </row>
    <row r="99" spans="1:2" x14ac:dyDescent="0.25">
      <c r="A99" s="1">
        <v>45695</v>
      </c>
      <c r="B99">
        <v>42.42</v>
      </c>
    </row>
    <row r="100" spans="1:2" x14ac:dyDescent="0.25">
      <c r="A100" s="1">
        <v>45698</v>
      </c>
      <c r="B100">
        <v>43.18</v>
      </c>
    </row>
    <row r="101" spans="1:2" x14ac:dyDescent="0.25">
      <c r="A101" s="1">
        <v>45699</v>
      </c>
      <c r="B101">
        <v>42.23</v>
      </c>
    </row>
    <row r="102" spans="1:2" x14ac:dyDescent="0.25">
      <c r="A102" s="1">
        <v>45700</v>
      </c>
      <c r="B102">
        <v>42.99</v>
      </c>
    </row>
    <row r="103" spans="1:2" x14ac:dyDescent="0.25">
      <c r="A103" s="1">
        <v>45701</v>
      </c>
      <c r="B103">
        <v>42.66</v>
      </c>
    </row>
    <row r="104" spans="1:2" x14ac:dyDescent="0.25">
      <c r="A104" s="1">
        <v>45702</v>
      </c>
      <c r="B104">
        <v>43.11</v>
      </c>
    </row>
    <row r="105" spans="1:2" x14ac:dyDescent="0.25">
      <c r="A105" s="1">
        <v>45706</v>
      </c>
      <c r="B105">
        <v>41.72</v>
      </c>
    </row>
    <row r="106" spans="1:2" x14ac:dyDescent="0.25">
      <c r="A106" s="1">
        <v>45707</v>
      </c>
      <c r="B106">
        <v>42.63</v>
      </c>
    </row>
    <row r="107" spans="1:2" x14ac:dyDescent="0.25">
      <c r="A107" s="1">
        <v>45708</v>
      </c>
      <c r="B107">
        <v>43.66</v>
      </c>
    </row>
    <row r="108" spans="1:2" x14ac:dyDescent="0.25">
      <c r="A108" s="1">
        <v>45709</v>
      </c>
      <c r="B108">
        <v>42.02</v>
      </c>
    </row>
    <row r="109" spans="1:2" x14ac:dyDescent="0.25">
      <c r="A109" s="1">
        <v>45712</v>
      </c>
      <c r="B109">
        <v>41.64</v>
      </c>
    </row>
    <row r="110" spans="1:2" x14ac:dyDescent="0.25">
      <c r="A110" s="1">
        <v>45713</v>
      </c>
      <c r="B110">
        <v>39.04</v>
      </c>
    </row>
    <row r="111" spans="1:2" x14ac:dyDescent="0.25">
      <c r="A111" s="1">
        <v>45714</v>
      </c>
      <c r="B111">
        <v>37.32</v>
      </c>
    </row>
    <row r="112" spans="1:2" x14ac:dyDescent="0.25">
      <c r="A112" s="1">
        <v>45715</v>
      </c>
      <c r="B112">
        <v>36.93</v>
      </c>
    </row>
    <row r="113" spans="1:2" x14ac:dyDescent="0.25">
      <c r="A113" s="1">
        <v>45716</v>
      </c>
      <c r="B113">
        <v>37.33</v>
      </c>
    </row>
    <row r="114" spans="1:2" x14ac:dyDescent="0.25">
      <c r="A114" s="1">
        <v>45719</v>
      </c>
      <c r="B114">
        <v>38.1</v>
      </c>
    </row>
    <row r="115" spans="1:2" x14ac:dyDescent="0.25">
      <c r="A115" s="1">
        <v>45720</v>
      </c>
      <c r="B115">
        <v>38.5</v>
      </c>
    </row>
    <row r="116" spans="1:2" x14ac:dyDescent="0.25">
      <c r="A116" s="1">
        <v>45721</v>
      </c>
      <c r="B116">
        <v>40.08</v>
      </c>
    </row>
    <row r="117" spans="1:2" x14ac:dyDescent="0.25">
      <c r="A117" s="1">
        <v>45722</v>
      </c>
      <c r="B117">
        <v>39.46</v>
      </c>
    </row>
    <row r="118" spans="1:2" x14ac:dyDescent="0.25">
      <c r="A118" s="1">
        <v>45723</v>
      </c>
      <c r="B118">
        <v>38.54</v>
      </c>
    </row>
    <row r="119" spans="1:2" x14ac:dyDescent="0.25">
      <c r="A119" s="1">
        <v>45726</v>
      </c>
      <c r="B119">
        <v>34.99</v>
      </c>
    </row>
    <row r="120" spans="1:2" x14ac:dyDescent="0.25">
      <c r="A120" s="1">
        <v>45727</v>
      </c>
      <c r="B120">
        <v>36.82</v>
      </c>
    </row>
    <row r="121" spans="1:2" x14ac:dyDescent="0.25">
      <c r="A121" s="1">
        <v>45728</v>
      </c>
      <c r="B121">
        <v>36.75</v>
      </c>
    </row>
    <row r="122" spans="1:2" x14ac:dyDescent="0.25">
      <c r="A122" s="1">
        <v>45729</v>
      </c>
      <c r="B122">
        <v>35.5</v>
      </c>
    </row>
    <row r="123" spans="1:2" x14ac:dyDescent="0.25">
      <c r="A123" s="1">
        <v>45730</v>
      </c>
      <c r="B123">
        <v>37.54</v>
      </c>
    </row>
    <row r="124" spans="1:2" x14ac:dyDescent="0.25">
      <c r="A124" s="1">
        <v>45733</v>
      </c>
      <c r="B124">
        <v>37.450000000000003</v>
      </c>
    </row>
    <row r="125" spans="1:2" x14ac:dyDescent="0.25">
      <c r="A125" s="1">
        <v>45734</v>
      </c>
      <c r="B125">
        <v>36.43</v>
      </c>
    </row>
    <row r="126" spans="1:2" x14ac:dyDescent="0.25">
      <c r="A126" s="1">
        <v>45735</v>
      </c>
      <c r="B126">
        <v>37.89</v>
      </c>
    </row>
    <row r="127" spans="1:2" x14ac:dyDescent="0.25">
      <c r="A127" s="1">
        <v>45736</v>
      </c>
      <c r="B127">
        <v>37.31</v>
      </c>
    </row>
    <row r="128" spans="1:2" x14ac:dyDescent="0.25">
      <c r="A128" s="1">
        <v>45737</v>
      </c>
      <c r="B128">
        <v>37.19</v>
      </c>
    </row>
    <row r="129" spans="1:2" x14ac:dyDescent="0.25">
      <c r="A129" s="1">
        <v>45740</v>
      </c>
      <c r="B129">
        <v>39.130000000000003</v>
      </c>
    </row>
    <row r="130" spans="1:2" x14ac:dyDescent="0.25">
      <c r="A130" s="1">
        <v>45741</v>
      </c>
      <c r="B130">
        <v>39.08</v>
      </c>
    </row>
    <row r="131" spans="1:2" x14ac:dyDescent="0.25">
      <c r="A131" s="1">
        <v>45742</v>
      </c>
      <c r="B131">
        <v>38.35</v>
      </c>
    </row>
    <row r="132" spans="1:2" x14ac:dyDescent="0.25">
      <c r="A132" s="1">
        <v>45743</v>
      </c>
      <c r="B132">
        <v>38.56</v>
      </c>
    </row>
    <row r="133" spans="1:2" x14ac:dyDescent="0.25">
      <c r="A133" s="1">
        <v>45744</v>
      </c>
      <c r="B133">
        <v>37.07</v>
      </c>
    </row>
    <row r="134" spans="1:2" x14ac:dyDescent="0.25">
      <c r="A134" s="1">
        <v>45747</v>
      </c>
      <c r="B134">
        <v>36.49</v>
      </c>
    </row>
    <row r="135" spans="1:2" x14ac:dyDescent="0.25">
      <c r="A135" s="1">
        <v>45748</v>
      </c>
      <c r="B135">
        <v>37.65</v>
      </c>
    </row>
    <row r="136" spans="1:2" x14ac:dyDescent="0.25">
      <c r="A136" s="1">
        <v>45749</v>
      </c>
      <c r="B136">
        <v>38.53</v>
      </c>
    </row>
    <row r="137" spans="1:2" x14ac:dyDescent="0.25">
      <c r="A137" s="1">
        <v>45750</v>
      </c>
      <c r="B137">
        <v>36.31</v>
      </c>
    </row>
    <row r="138" spans="1:2" x14ac:dyDescent="0.25">
      <c r="A138" s="1">
        <v>45751</v>
      </c>
      <c r="B138">
        <v>37.21</v>
      </c>
    </row>
    <row r="139" spans="1:2" x14ac:dyDescent="0.25">
      <c r="A139" s="1">
        <v>45754</v>
      </c>
      <c r="B139">
        <v>34.53</v>
      </c>
    </row>
    <row r="140" spans="1:2" x14ac:dyDescent="0.25">
      <c r="A140" s="1">
        <v>45755</v>
      </c>
      <c r="B140">
        <v>33.99</v>
      </c>
    </row>
    <row r="141" spans="1:2" x14ac:dyDescent="0.25">
      <c r="A141" s="1">
        <v>45756</v>
      </c>
      <c r="B141">
        <v>36.5</v>
      </c>
    </row>
    <row r="142" spans="1:2" x14ac:dyDescent="0.25">
      <c r="A142" s="1">
        <v>45757</v>
      </c>
      <c r="B142">
        <v>35.229999999999997</v>
      </c>
    </row>
    <row r="143" spans="1:2" x14ac:dyDescent="0.25">
      <c r="A143" s="1">
        <v>45758</v>
      </c>
      <c r="B143">
        <v>37.159999999999997</v>
      </c>
    </row>
    <row r="144" spans="1:2" x14ac:dyDescent="0.25">
      <c r="A144" s="1">
        <v>45761</v>
      </c>
      <c r="B144">
        <v>37.700000000000003</v>
      </c>
    </row>
    <row r="145" spans="1:2" x14ac:dyDescent="0.25">
      <c r="A145" s="1">
        <v>45762</v>
      </c>
      <c r="B145">
        <v>37.24</v>
      </c>
    </row>
    <row r="146" spans="1:2" x14ac:dyDescent="0.25">
      <c r="A146" s="1">
        <v>45763</v>
      </c>
      <c r="B146">
        <v>37.380000000000003</v>
      </c>
    </row>
    <row r="147" spans="1:2" x14ac:dyDescent="0.25">
      <c r="A147" s="1">
        <v>45764</v>
      </c>
      <c r="B147">
        <v>37.65</v>
      </c>
    </row>
    <row r="148" spans="1:2" x14ac:dyDescent="0.25">
      <c r="A148" s="1">
        <v>45768</v>
      </c>
      <c r="B148">
        <v>38.72</v>
      </c>
    </row>
    <row r="149" spans="1:2" x14ac:dyDescent="0.25">
      <c r="A149" s="1">
        <v>45769</v>
      </c>
      <c r="B149">
        <v>40.56</v>
      </c>
    </row>
    <row r="150" spans="1:2" x14ac:dyDescent="0.25">
      <c r="A150" s="1">
        <v>45770</v>
      </c>
      <c r="B150">
        <v>41.44</v>
      </c>
    </row>
    <row r="151" spans="1:2" x14ac:dyDescent="0.25">
      <c r="A151" s="1">
        <v>45771</v>
      </c>
      <c r="B151">
        <v>41.49</v>
      </c>
    </row>
    <row r="152" spans="1:2" x14ac:dyDescent="0.25">
      <c r="A152" s="1">
        <v>45772</v>
      </c>
      <c r="B152">
        <v>42.3</v>
      </c>
    </row>
    <row r="153" spans="1:2" x14ac:dyDescent="0.25">
      <c r="A153" s="1">
        <v>45775</v>
      </c>
      <c r="B153">
        <v>41.99</v>
      </c>
    </row>
    <row r="154" spans="1:2" x14ac:dyDescent="0.25">
      <c r="A154" s="1">
        <v>45776</v>
      </c>
      <c r="B154">
        <v>42.24</v>
      </c>
    </row>
    <row r="155" spans="1:2" x14ac:dyDescent="0.25">
      <c r="A155" s="1">
        <v>45777</v>
      </c>
      <c r="B155">
        <v>41.71</v>
      </c>
    </row>
    <row r="156" spans="1:2" x14ac:dyDescent="0.25">
      <c r="A156" s="1">
        <v>45778</v>
      </c>
      <c r="B156">
        <v>42.79</v>
      </c>
    </row>
    <row r="157" spans="1:2" x14ac:dyDescent="0.25">
      <c r="A157" s="1">
        <v>45779</v>
      </c>
      <c r="B157">
        <v>42.96</v>
      </c>
    </row>
    <row r="158" spans="1:2" x14ac:dyDescent="0.25">
      <c r="A158" s="1">
        <v>45782</v>
      </c>
      <c r="B158">
        <v>41.77</v>
      </c>
    </row>
    <row r="159" spans="1:2" x14ac:dyDescent="0.25">
      <c r="A159" s="1">
        <v>45783</v>
      </c>
      <c r="B159">
        <v>42.05</v>
      </c>
    </row>
    <row r="160" spans="1:2" x14ac:dyDescent="0.25">
      <c r="A160" s="1">
        <v>45784</v>
      </c>
      <c r="B160">
        <v>42.61</v>
      </c>
    </row>
    <row r="161" spans="1:2" x14ac:dyDescent="0.25">
      <c r="A161" s="1">
        <v>45785</v>
      </c>
      <c r="B161">
        <v>44.89</v>
      </c>
    </row>
    <row r="162" spans="1:2" x14ac:dyDescent="0.25">
      <c r="A162" s="1">
        <v>45786</v>
      </c>
      <c r="B162">
        <v>45.75</v>
      </c>
    </row>
    <row r="163" spans="1:2" x14ac:dyDescent="0.25">
      <c r="A163" s="1">
        <v>45789</v>
      </c>
      <c r="B163">
        <v>45.11</v>
      </c>
    </row>
    <row r="164" spans="1:2" x14ac:dyDescent="0.25">
      <c r="A164" s="1">
        <v>45790</v>
      </c>
      <c r="B164">
        <v>46.45</v>
      </c>
    </row>
    <row r="165" spans="1:2" x14ac:dyDescent="0.25">
      <c r="A165" s="1">
        <v>45791</v>
      </c>
      <c r="B165">
        <v>45.77</v>
      </c>
    </row>
    <row r="166" spans="1:2" x14ac:dyDescent="0.25">
      <c r="A166" s="1">
        <v>45792</v>
      </c>
      <c r="B166">
        <v>45.7</v>
      </c>
    </row>
    <row r="167" spans="1:2" x14ac:dyDescent="0.25">
      <c r="A167" s="1">
        <v>45793</v>
      </c>
      <c r="B167">
        <v>46.15</v>
      </c>
    </row>
    <row r="168" spans="1:2" x14ac:dyDescent="0.25">
      <c r="A168" s="1">
        <v>45796</v>
      </c>
      <c r="B168">
        <v>46.76</v>
      </c>
    </row>
    <row r="169" spans="1:2" x14ac:dyDescent="0.25">
      <c r="A169" s="1">
        <v>45797</v>
      </c>
      <c r="B169">
        <v>47.47</v>
      </c>
    </row>
    <row r="170" spans="1:2" x14ac:dyDescent="0.25">
      <c r="A170" s="1">
        <v>45798</v>
      </c>
      <c r="B170">
        <v>48.16</v>
      </c>
    </row>
    <row r="171" spans="1:2" x14ac:dyDescent="0.25">
      <c r="A171" s="1">
        <v>45799</v>
      </c>
      <c r="B171">
        <v>49.3</v>
      </c>
    </row>
    <row r="172" spans="1:2" x14ac:dyDescent="0.25">
      <c r="A172" s="1">
        <v>45800</v>
      </c>
      <c r="B172">
        <v>48.18</v>
      </c>
    </row>
    <row r="173" spans="1:2" x14ac:dyDescent="0.25">
      <c r="A173" s="1">
        <v>45804</v>
      </c>
      <c r="B173">
        <v>48.73</v>
      </c>
    </row>
    <row r="174" spans="1:2" x14ac:dyDescent="0.25">
      <c r="A174" s="1">
        <v>45805</v>
      </c>
      <c r="B174">
        <v>47.41</v>
      </c>
    </row>
    <row r="175" spans="1:2" x14ac:dyDescent="0.25">
      <c r="A175" s="1">
        <v>45806</v>
      </c>
      <c r="B175">
        <v>46.77</v>
      </c>
    </row>
    <row r="176" spans="1:2" x14ac:dyDescent="0.25">
      <c r="A176" s="1">
        <v>45807</v>
      </c>
      <c r="B176">
        <v>46.29</v>
      </c>
    </row>
    <row r="177" spans="1:2" x14ac:dyDescent="0.25">
      <c r="A177" s="1">
        <v>45810</v>
      </c>
      <c r="B177">
        <v>46.27</v>
      </c>
    </row>
    <row r="178" spans="1:2" x14ac:dyDescent="0.25">
      <c r="A178" s="1">
        <v>45811</v>
      </c>
      <c r="B178">
        <v>47.09</v>
      </c>
    </row>
    <row r="179" spans="1:2" x14ac:dyDescent="0.25">
      <c r="A179" s="1">
        <v>45812</v>
      </c>
      <c r="B179">
        <v>46.51</v>
      </c>
    </row>
    <row r="180" spans="1:2" x14ac:dyDescent="0.25">
      <c r="A180" s="1">
        <v>45813</v>
      </c>
      <c r="B180">
        <v>45.14</v>
      </c>
    </row>
    <row r="181" spans="1:2" x14ac:dyDescent="0.25">
      <c r="A181" s="1">
        <v>45814</v>
      </c>
      <c r="B181">
        <v>46.19</v>
      </c>
    </row>
    <row r="182" spans="1:2" x14ac:dyDescent="0.25">
      <c r="A182" s="1">
        <v>45817</v>
      </c>
      <c r="B182">
        <v>48.13</v>
      </c>
    </row>
    <row r="183" spans="1:2" x14ac:dyDescent="0.25">
      <c r="A183" s="1">
        <v>45818</v>
      </c>
      <c r="B183">
        <v>48.55</v>
      </c>
    </row>
    <row r="184" spans="1:2" x14ac:dyDescent="0.25">
      <c r="A184" s="1">
        <v>45819</v>
      </c>
      <c r="B184">
        <v>48.21</v>
      </c>
    </row>
    <row r="185" spans="1:2" x14ac:dyDescent="0.25">
      <c r="A185" s="1">
        <v>45820</v>
      </c>
      <c r="B185">
        <v>47.3</v>
      </c>
    </row>
    <row r="186" spans="1:2" x14ac:dyDescent="0.25">
      <c r="A186" s="1">
        <v>45821</v>
      </c>
      <c r="B186">
        <v>46.61</v>
      </c>
    </row>
    <row r="187" spans="1:2" x14ac:dyDescent="0.25">
      <c r="A187" s="1">
        <v>45824</v>
      </c>
      <c r="B187">
        <v>48.17</v>
      </c>
    </row>
    <row r="188" spans="1:2" x14ac:dyDescent="0.25">
      <c r="A188" s="1">
        <v>45825</v>
      </c>
      <c r="B188">
        <v>46.41</v>
      </c>
    </row>
    <row r="189" spans="1:2" x14ac:dyDescent="0.25">
      <c r="A189" s="1">
        <v>45826</v>
      </c>
      <c r="B189">
        <v>46.01</v>
      </c>
    </row>
    <row r="190" spans="1:2" x14ac:dyDescent="0.25">
      <c r="A190" s="1">
        <v>45828</v>
      </c>
      <c r="B190">
        <v>45.74</v>
      </c>
    </row>
    <row r="191" spans="1:2" x14ac:dyDescent="0.25">
      <c r="A191" s="1">
        <v>45831</v>
      </c>
      <c r="B191">
        <v>45.74</v>
      </c>
    </row>
    <row r="192" spans="1:2" x14ac:dyDescent="0.25">
      <c r="A192" s="1">
        <v>45832</v>
      </c>
      <c r="B192">
        <v>46.85</v>
      </c>
    </row>
    <row r="193" spans="1:2" x14ac:dyDescent="0.25">
      <c r="A193" s="1">
        <v>45833</v>
      </c>
      <c r="B193">
        <v>47.78</v>
      </c>
    </row>
    <row r="194" spans="1:2" x14ac:dyDescent="0.25">
      <c r="A194" s="1">
        <v>45834</v>
      </c>
      <c r="B194">
        <v>47.69</v>
      </c>
    </row>
    <row r="195" spans="1:2" x14ac:dyDescent="0.25">
      <c r="A195" s="1">
        <v>45835</v>
      </c>
      <c r="B195">
        <v>47.32</v>
      </c>
    </row>
    <row r="196" spans="1:2" x14ac:dyDescent="0.25">
      <c r="A196" s="1">
        <v>45838</v>
      </c>
      <c r="B196">
        <v>47.75</v>
      </c>
    </row>
    <row r="197" spans="1:2" x14ac:dyDescent="0.25">
      <c r="A197" s="1">
        <v>45839</v>
      </c>
      <c r="B197">
        <v>46.66</v>
      </c>
    </row>
    <row r="198" spans="1:2" x14ac:dyDescent="0.25">
      <c r="A198" s="1">
        <v>45840</v>
      </c>
      <c r="B198">
        <v>48.64</v>
      </c>
    </row>
    <row r="199" spans="1:2" x14ac:dyDescent="0.25">
      <c r="A199" s="1">
        <v>45841</v>
      </c>
      <c r="B199">
        <v>48.41</v>
      </c>
    </row>
    <row r="200" spans="1:2" x14ac:dyDescent="0.25">
      <c r="A200" s="1">
        <v>45845</v>
      </c>
      <c r="B200">
        <v>47.89</v>
      </c>
    </row>
    <row r="201" spans="1:2" x14ac:dyDescent="0.25">
      <c r="A201" s="1">
        <v>45846</v>
      </c>
      <c r="B201">
        <v>48.2</v>
      </c>
    </row>
    <row r="202" spans="1:2" x14ac:dyDescent="0.25">
      <c r="A202" s="1">
        <v>45847</v>
      </c>
      <c r="B202">
        <v>49.57</v>
      </c>
    </row>
    <row r="203" spans="1:2" x14ac:dyDescent="0.25">
      <c r="A203" s="1">
        <v>45848</v>
      </c>
      <c r="B203">
        <v>50.27</v>
      </c>
    </row>
    <row r="204" spans="1:2" x14ac:dyDescent="0.25">
      <c r="A204" s="1">
        <v>45849</v>
      </c>
      <c r="B204">
        <v>52.38</v>
      </c>
    </row>
    <row r="205" spans="1:2" x14ac:dyDescent="0.25">
      <c r="A205" s="1">
        <v>45852</v>
      </c>
      <c r="B205">
        <v>53.14</v>
      </c>
    </row>
    <row r="206" spans="1:2" x14ac:dyDescent="0.25">
      <c r="A206" s="1">
        <v>45853</v>
      </c>
      <c r="B206">
        <v>51.61</v>
      </c>
    </row>
    <row r="207" spans="1:2" x14ac:dyDescent="0.25">
      <c r="A207" s="1">
        <v>45854</v>
      </c>
      <c r="B207">
        <v>52.86</v>
      </c>
    </row>
    <row r="208" spans="1:2" x14ac:dyDescent="0.25">
      <c r="A208" s="1">
        <v>45855</v>
      </c>
      <c r="B208">
        <v>52.73</v>
      </c>
    </row>
    <row r="209" spans="1:2" x14ac:dyDescent="0.25">
      <c r="A209" s="1">
        <v>45856</v>
      </c>
      <c r="B209">
        <v>52</v>
      </c>
    </row>
    <row r="210" spans="1:2" x14ac:dyDescent="0.25">
      <c r="A210" s="1">
        <v>45859</v>
      </c>
      <c r="B210">
        <v>51.73</v>
      </c>
    </row>
    <row r="211" spans="1:2" x14ac:dyDescent="0.25">
      <c r="A211" s="1">
        <v>45860</v>
      </c>
      <c r="B211">
        <v>52.91</v>
      </c>
    </row>
    <row r="212" spans="1:2" x14ac:dyDescent="0.25">
      <c r="A212" s="1">
        <v>45861</v>
      </c>
      <c r="B212">
        <v>52.49</v>
      </c>
    </row>
    <row r="213" spans="1:2" x14ac:dyDescent="0.25">
      <c r="A213" s="1">
        <v>45862</v>
      </c>
      <c r="B213">
        <v>52.77</v>
      </c>
    </row>
    <row r="214" spans="1:2" x14ac:dyDescent="0.25">
      <c r="A214" s="1">
        <v>45863</v>
      </c>
      <c r="B214">
        <v>51.77</v>
      </c>
    </row>
    <row r="215" spans="1:2" x14ac:dyDescent="0.25">
      <c r="A215" s="1">
        <v>45866</v>
      </c>
      <c r="B215">
        <v>52.33</v>
      </c>
    </row>
    <row r="216" spans="1:2" x14ac:dyDescent="0.25">
      <c r="A216" s="1">
        <v>45867</v>
      </c>
      <c r="B216">
        <v>52.04</v>
      </c>
    </row>
    <row r="217" spans="1:2" x14ac:dyDescent="0.25">
      <c r="A217" s="1">
        <v>45868</v>
      </c>
      <c r="B217">
        <v>51.77</v>
      </c>
    </row>
    <row r="218" spans="1:2" x14ac:dyDescent="0.25">
      <c r="A218" s="1">
        <v>45869</v>
      </c>
      <c r="B218">
        <v>51.7</v>
      </c>
    </row>
    <row r="219" spans="1:2" x14ac:dyDescent="0.25">
      <c r="A219" s="1">
        <v>45870</v>
      </c>
      <c r="B219">
        <v>50.05</v>
      </c>
    </row>
    <row r="220" spans="1:2" x14ac:dyDescent="0.25">
      <c r="A220" s="1">
        <v>45873</v>
      </c>
      <c r="B220">
        <v>50.83</v>
      </c>
    </row>
    <row r="221" spans="1:2" x14ac:dyDescent="0.25">
      <c r="A221" s="1">
        <v>45874</v>
      </c>
      <c r="B221">
        <v>50.32</v>
      </c>
    </row>
    <row r="222" spans="1:2" x14ac:dyDescent="0.25">
      <c r="A222" s="1">
        <v>45875</v>
      </c>
      <c r="B222">
        <v>51.07</v>
      </c>
    </row>
    <row r="223" spans="1:2" x14ac:dyDescent="0.25">
      <c r="A223" s="1">
        <v>45876</v>
      </c>
      <c r="B223">
        <v>52.08</v>
      </c>
    </row>
    <row r="224" spans="1:2" x14ac:dyDescent="0.25">
      <c r="A224" s="1">
        <v>45877</v>
      </c>
      <c r="B224">
        <v>51.56</v>
      </c>
    </row>
    <row r="225" spans="1:2" x14ac:dyDescent="0.25">
      <c r="A225" s="1">
        <v>45880</v>
      </c>
      <c r="B225">
        <v>52.74</v>
      </c>
    </row>
    <row r="226" spans="1:2" x14ac:dyDescent="0.25">
      <c r="A226" s="1">
        <v>45881</v>
      </c>
      <c r="B226">
        <v>53.02</v>
      </c>
    </row>
    <row r="227" spans="1:2" x14ac:dyDescent="0.25">
      <c r="A227" s="1">
        <v>45882</v>
      </c>
      <c r="B227">
        <v>54.44</v>
      </c>
    </row>
    <row r="228" spans="1:2" x14ac:dyDescent="0.25">
      <c r="A228" s="1">
        <v>45883</v>
      </c>
      <c r="B228">
        <v>52.27</v>
      </c>
    </row>
    <row r="229" spans="1:2" x14ac:dyDescent="0.25">
      <c r="A229" s="1">
        <v>45884</v>
      </c>
      <c r="B229">
        <v>51.82</v>
      </c>
    </row>
    <row r="230" spans="1:2" x14ac:dyDescent="0.25">
      <c r="A230" s="1">
        <v>45887</v>
      </c>
      <c r="B230">
        <v>51.51</v>
      </c>
    </row>
    <row r="231" spans="1:2" x14ac:dyDescent="0.25">
      <c r="A231" s="1">
        <v>45888</v>
      </c>
      <c r="B231">
        <v>50.07</v>
      </c>
    </row>
    <row r="232" spans="1:2" x14ac:dyDescent="0.25">
      <c r="A232" s="1">
        <v>45889</v>
      </c>
      <c r="B232">
        <v>50.62</v>
      </c>
    </row>
    <row r="233" spans="1:2" x14ac:dyDescent="0.25">
      <c r="A233" s="1">
        <v>45890</v>
      </c>
      <c r="B233">
        <v>49.66</v>
      </c>
    </row>
    <row r="234" spans="1:2" x14ac:dyDescent="0.25">
      <c r="A234" s="1">
        <v>45891</v>
      </c>
      <c r="B234">
        <v>51.71</v>
      </c>
    </row>
    <row r="235" spans="1:2" x14ac:dyDescent="0.25">
      <c r="A235" s="1">
        <v>45894</v>
      </c>
      <c r="B235">
        <v>49.07</v>
      </c>
    </row>
    <row r="236" spans="1:2" x14ac:dyDescent="0.25">
      <c r="A236" s="1">
        <v>45895</v>
      </c>
      <c r="B236">
        <v>49.22</v>
      </c>
    </row>
    <row r="237" spans="1:2" x14ac:dyDescent="0.25">
      <c r="A237" s="1">
        <v>45896</v>
      </c>
      <c r="B237">
        <v>49.67</v>
      </c>
    </row>
    <row r="238" spans="1:2" x14ac:dyDescent="0.25">
      <c r="A238" s="1">
        <v>45897</v>
      </c>
      <c r="B238">
        <v>49.58</v>
      </c>
    </row>
    <row r="239" spans="1:2" x14ac:dyDescent="0.25">
      <c r="A239" s="1">
        <v>45898</v>
      </c>
      <c r="B239">
        <v>47.93</v>
      </c>
    </row>
    <row r="240" spans="1:2" x14ac:dyDescent="0.25">
      <c r="A240" s="1">
        <v>45902</v>
      </c>
      <c r="B240">
        <v>49.08</v>
      </c>
    </row>
    <row r="241" spans="1:2" x14ac:dyDescent="0.25">
      <c r="A241" s="1">
        <v>45903</v>
      </c>
      <c r="B241">
        <v>49.72</v>
      </c>
    </row>
    <row r="242" spans="1:2" x14ac:dyDescent="0.25">
      <c r="A242" s="1">
        <v>45904</v>
      </c>
      <c r="B242">
        <v>48.62</v>
      </c>
    </row>
    <row r="243" spans="1:2" x14ac:dyDescent="0.25">
      <c r="A243" s="1">
        <v>45905</v>
      </c>
      <c r="B243">
        <v>49.44</v>
      </c>
    </row>
    <row r="244" spans="1:2" x14ac:dyDescent="0.25">
      <c r="A244" s="1">
        <v>45908</v>
      </c>
      <c r="B244">
        <v>49.65</v>
      </c>
    </row>
    <row r="245" spans="1:2" x14ac:dyDescent="0.25">
      <c r="A245" s="1">
        <v>45909</v>
      </c>
      <c r="B245">
        <v>49.32</v>
      </c>
    </row>
    <row r="246" spans="1:2" x14ac:dyDescent="0.25">
      <c r="A246" s="1">
        <v>45910</v>
      </c>
      <c r="B246">
        <v>50.32</v>
      </c>
    </row>
    <row r="247" spans="1:2" x14ac:dyDescent="0.25">
      <c r="A247" s="1">
        <v>45911</v>
      </c>
      <c r="B247">
        <v>50.74</v>
      </c>
    </row>
    <row r="248" spans="1:2" x14ac:dyDescent="0.25">
      <c r="A248" s="1">
        <v>45912</v>
      </c>
      <c r="B248">
        <v>51.78</v>
      </c>
    </row>
    <row r="249" spans="1:2" x14ac:dyDescent="0.25">
      <c r="A249" s="1">
        <v>45915</v>
      </c>
      <c r="B249">
        <v>51.07</v>
      </c>
    </row>
    <row r="250" spans="1:2" x14ac:dyDescent="0.25">
      <c r="A250" s="1">
        <v>45916</v>
      </c>
      <c r="B250">
        <v>51.77</v>
      </c>
    </row>
    <row r="251" spans="1:2" x14ac:dyDescent="0.25">
      <c r="A251" s="1">
        <v>45917</v>
      </c>
      <c r="B251">
        <v>51.3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6D0F-6C5B-40F7-96A9-0D7DFF0702DF}">
  <dimension ref="A1:B251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45553</v>
      </c>
      <c r="B2">
        <v>235.51</v>
      </c>
    </row>
    <row r="3" spans="1:2" x14ac:dyDescent="0.25">
      <c r="A3" s="1">
        <v>45554</v>
      </c>
      <c r="B3">
        <v>239.17</v>
      </c>
    </row>
    <row r="4" spans="1:2" x14ac:dyDescent="0.25">
      <c r="A4" s="1">
        <v>45555</v>
      </c>
      <c r="B4">
        <v>242.21</v>
      </c>
    </row>
    <row r="5" spans="1:2" x14ac:dyDescent="0.25">
      <c r="A5" s="1">
        <v>45558</v>
      </c>
      <c r="B5">
        <v>242.68</v>
      </c>
    </row>
    <row r="6" spans="1:2" x14ac:dyDescent="0.25">
      <c r="A6" s="1">
        <v>45559</v>
      </c>
      <c r="B6">
        <v>246.07</v>
      </c>
    </row>
    <row r="7" spans="1:2" x14ac:dyDescent="0.25">
      <c r="A7" s="1">
        <v>45560</v>
      </c>
      <c r="B7">
        <v>245.73</v>
      </c>
    </row>
    <row r="8" spans="1:2" x14ac:dyDescent="0.25">
      <c r="A8" s="1">
        <v>45561</v>
      </c>
      <c r="B8">
        <v>246.98</v>
      </c>
    </row>
    <row r="9" spans="1:2" x14ac:dyDescent="0.25">
      <c r="A9" s="1">
        <v>45562</v>
      </c>
      <c r="B9">
        <v>245.02</v>
      </c>
    </row>
    <row r="10" spans="1:2" x14ac:dyDescent="0.25">
      <c r="A10" s="1">
        <v>45565</v>
      </c>
      <c r="B10">
        <v>243.06</v>
      </c>
    </row>
    <row r="11" spans="1:2" x14ac:dyDescent="0.25">
      <c r="A11" s="1">
        <v>45566</v>
      </c>
      <c r="B11">
        <v>245.61</v>
      </c>
    </row>
    <row r="12" spans="1:2" x14ac:dyDescent="0.25">
      <c r="A12" s="1">
        <v>45567</v>
      </c>
      <c r="B12">
        <v>245.66</v>
      </c>
    </row>
    <row r="13" spans="1:2" x14ac:dyDescent="0.25">
      <c r="A13" s="1">
        <v>45568</v>
      </c>
      <c r="B13">
        <v>245.49</v>
      </c>
    </row>
    <row r="14" spans="1:2" x14ac:dyDescent="0.25">
      <c r="A14" s="1">
        <v>45569</v>
      </c>
      <c r="B14">
        <v>245</v>
      </c>
    </row>
    <row r="15" spans="1:2" x14ac:dyDescent="0.25">
      <c r="A15" s="1">
        <v>45572</v>
      </c>
      <c r="B15">
        <v>244.17</v>
      </c>
    </row>
    <row r="16" spans="1:2" x14ac:dyDescent="0.25">
      <c r="A16" s="1">
        <v>45573</v>
      </c>
      <c r="B16">
        <v>242.37</v>
      </c>
    </row>
    <row r="17" spans="1:2" x14ac:dyDescent="0.25">
      <c r="A17" s="1">
        <v>45574</v>
      </c>
      <c r="B17">
        <v>241.05</v>
      </c>
    </row>
    <row r="18" spans="1:2" x14ac:dyDescent="0.25">
      <c r="A18" s="1">
        <v>45575</v>
      </c>
      <c r="B18">
        <v>242.82</v>
      </c>
    </row>
    <row r="19" spans="1:2" x14ac:dyDescent="0.25">
      <c r="A19" s="1">
        <v>45576</v>
      </c>
      <c r="B19">
        <v>245.47</v>
      </c>
    </row>
    <row r="20" spans="1:2" x14ac:dyDescent="0.25">
      <c r="A20" s="1">
        <v>45579</v>
      </c>
      <c r="B20">
        <v>245.07</v>
      </c>
    </row>
    <row r="21" spans="1:2" x14ac:dyDescent="0.25">
      <c r="A21" s="1">
        <v>45580</v>
      </c>
      <c r="B21">
        <v>245.92</v>
      </c>
    </row>
    <row r="22" spans="1:2" x14ac:dyDescent="0.25">
      <c r="A22" s="1">
        <v>45581</v>
      </c>
      <c r="B22">
        <v>247.15</v>
      </c>
    </row>
    <row r="23" spans="1:2" x14ac:dyDescent="0.25">
      <c r="A23" s="1">
        <v>45582</v>
      </c>
      <c r="B23">
        <v>248.63</v>
      </c>
    </row>
    <row r="24" spans="1:2" x14ac:dyDescent="0.25">
      <c r="A24" s="1">
        <v>45583</v>
      </c>
      <c r="B24">
        <v>251.27</v>
      </c>
    </row>
    <row r="25" spans="1:2" x14ac:dyDescent="0.25">
      <c r="A25" s="1">
        <v>45586</v>
      </c>
      <c r="B25">
        <v>251.22</v>
      </c>
    </row>
    <row r="26" spans="1:2" x14ac:dyDescent="0.25">
      <c r="A26" s="1">
        <v>45587</v>
      </c>
      <c r="B26">
        <v>253.93</v>
      </c>
    </row>
    <row r="27" spans="1:2" x14ac:dyDescent="0.25">
      <c r="A27" s="1">
        <v>45588</v>
      </c>
      <c r="B27">
        <v>250.87</v>
      </c>
    </row>
    <row r="28" spans="1:2" x14ac:dyDescent="0.25">
      <c r="A28" s="1">
        <v>45589</v>
      </c>
      <c r="B28">
        <v>252.8</v>
      </c>
    </row>
    <row r="29" spans="1:2" x14ac:dyDescent="0.25">
      <c r="A29" s="1">
        <v>45590</v>
      </c>
      <c r="B29">
        <v>253.32</v>
      </c>
    </row>
    <row r="30" spans="1:2" x14ac:dyDescent="0.25">
      <c r="A30" s="1">
        <v>45593</v>
      </c>
      <c r="B30">
        <v>253.33</v>
      </c>
    </row>
    <row r="31" spans="1:2" x14ac:dyDescent="0.25">
      <c r="A31" s="1">
        <v>45594</v>
      </c>
      <c r="B31">
        <v>256.08999999999997</v>
      </c>
    </row>
    <row r="32" spans="1:2" x14ac:dyDescent="0.25">
      <c r="A32" s="1">
        <v>45595</v>
      </c>
      <c r="B32">
        <v>257.5</v>
      </c>
    </row>
    <row r="33" spans="1:2" x14ac:dyDescent="0.25">
      <c r="A33" s="1">
        <v>45596</v>
      </c>
      <c r="B33">
        <v>253.51</v>
      </c>
    </row>
    <row r="34" spans="1:2" x14ac:dyDescent="0.25">
      <c r="A34" s="1">
        <v>45597</v>
      </c>
      <c r="B34">
        <v>252.47</v>
      </c>
    </row>
    <row r="35" spans="1:2" x14ac:dyDescent="0.25">
      <c r="A35" s="1">
        <v>45600</v>
      </c>
      <c r="B35">
        <v>252.83</v>
      </c>
    </row>
    <row r="36" spans="1:2" x14ac:dyDescent="0.25">
      <c r="A36" s="1">
        <v>45601</v>
      </c>
      <c r="B36">
        <v>253.4</v>
      </c>
    </row>
    <row r="37" spans="1:2" x14ac:dyDescent="0.25">
      <c r="A37" s="1">
        <v>45602</v>
      </c>
      <c r="B37">
        <v>245.7</v>
      </c>
    </row>
    <row r="38" spans="1:2" x14ac:dyDescent="0.25">
      <c r="A38" s="1">
        <v>45603</v>
      </c>
      <c r="B38">
        <v>249.65</v>
      </c>
    </row>
    <row r="39" spans="1:2" x14ac:dyDescent="0.25">
      <c r="A39" s="1">
        <v>45604</v>
      </c>
      <c r="B39">
        <v>247.96</v>
      </c>
    </row>
    <row r="40" spans="1:2" x14ac:dyDescent="0.25">
      <c r="A40" s="1">
        <v>45607</v>
      </c>
      <c r="B40">
        <v>242.14</v>
      </c>
    </row>
    <row r="41" spans="1:2" x14ac:dyDescent="0.25">
      <c r="A41" s="1">
        <v>45608</v>
      </c>
      <c r="B41">
        <v>240.05</v>
      </c>
    </row>
    <row r="42" spans="1:2" x14ac:dyDescent="0.25">
      <c r="A42" s="1">
        <v>45609</v>
      </c>
      <c r="B42">
        <v>237.63</v>
      </c>
    </row>
    <row r="43" spans="1:2" x14ac:dyDescent="0.25">
      <c r="A43" s="1">
        <v>45610</v>
      </c>
      <c r="B43">
        <v>237.01</v>
      </c>
    </row>
    <row r="44" spans="1:2" x14ac:dyDescent="0.25">
      <c r="A44" s="1">
        <v>45611</v>
      </c>
      <c r="B44">
        <v>236.59</v>
      </c>
    </row>
    <row r="45" spans="1:2" x14ac:dyDescent="0.25">
      <c r="A45" s="1">
        <v>45614</v>
      </c>
      <c r="B45">
        <v>241.09</v>
      </c>
    </row>
    <row r="46" spans="1:2" x14ac:dyDescent="0.25">
      <c r="A46" s="1">
        <v>45615</v>
      </c>
      <c r="B46">
        <v>243.25</v>
      </c>
    </row>
    <row r="47" spans="1:2" x14ac:dyDescent="0.25">
      <c r="A47" s="1">
        <v>45616</v>
      </c>
      <c r="B47">
        <v>244.62</v>
      </c>
    </row>
    <row r="48" spans="1:2" x14ac:dyDescent="0.25">
      <c r="A48" s="1">
        <v>45617</v>
      </c>
      <c r="B48">
        <v>246.66</v>
      </c>
    </row>
    <row r="49" spans="1:2" x14ac:dyDescent="0.25">
      <c r="A49" s="1">
        <v>45618</v>
      </c>
      <c r="B49">
        <v>249.84</v>
      </c>
    </row>
    <row r="50" spans="1:2" x14ac:dyDescent="0.25">
      <c r="A50" s="1">
        <v>45621</v>
      </c>
      <c r="B50">
        <v>242.48</v>
      </c>
    </row>
    <row r="51" spans="1:2" x14ac:dyDescent="0.25">
      <c r="A51" s="1">
        <v>45622</v>
      </c>
      <c r="B51">
        <v>242.95</v>
      </c>
    </row>
    <row r="52" spans="1:2" x14ac:dyDescent="0.25">
      <c r="A52" s="1">
        <v>45623</v>
      </c>
      <c r="B52">
        <v>243.49</v>
      </c>
    </row>
    <row r="53" spans="1:2" x14ac:dyDescent="0.25">
      <c r="A53" s="1">
        <v>45625</v>
      </c>
      <c r="B53">
        <v>245.59</v>
      </c>
    </row>
    <row r="54" spans="1:2" x14ac:dyDescent="0.25">
      <c r="A54" s="1">
        <v>45628</v>
      </c>
      <c r="B54">
        <v>243.44</v>
      </c>
    </row>
    <row r="55" spans="1:2" x14ac:dyDescent="0.25">
      <c r="A55" s="1">
        <v>45629</v>
      </c>
      <c r="B55">
        <v>243.93</v>
      </c>
    </row>
    <row r="56" spans="1:2" x14ac:dyDescent="0.25">
      <c r="A56" s="1">
        <v>45630</v>
      </c>
      <c r="B56">
        <v>244.67</v>
      </c>
    </row>
    <row r="57" spans="1:2" x14ac:dyDescent="0.25">
      <c r="A57" s="1">
        <v>45631</v>
      </c>
      <c r="B57">
        <v>242.86</v>
      </c>
    </row>
    <row r="58" spans="1:2" x14ac:dyDescent="0.25">
      <c r="A58" s="1">
        <v>45632</v>
      </c>
      <c r="B58">
        <v>242.95</v>
      </c>
    </row>
    <row r="59" spans="1:2" x14ac:dyDescent="0.25">
      <c r="A59" s="1">
        <v>45635</v>
      </c>
      <c r="B59">
        <v>245.36</v>
      </c>
    </row>
    <row r="60" spans="1:2" x14ac:dyDescent="0.25">
      <c r="A60" s="1">
        <v>45636</v>
      </c>
      <c r="B60">
        <v>248.59</v>
      </c>
    </row>
    <row r="61" spans="1:2" x14ac:dyDescent="0.25">
      <c r="A61" s="1">
        <v>45637</v>
      </c>
      <c r="B61">
        <v>250.96</v>
      </c>
    </row>
    <row r="62" spans="1:2" x14ac:dyDescent="0.25">
      <c r="A62" s="1">
        <v>45638</v>
      </c>
      <c r="B62">
        <v>247.28</v>
      </c>
    </row>
    <row r="63" spans="1:2" x14ac:dyDescent="0.25">
      <c r="A63" s="1">
        <v>45639</v>
      </c>
      <c r="B63">
        <v>244.29</v>
      </c>
    </row>
    <row r="64" spans="1:2" x14ac:dyDescent="0.25">
      <c r="A64" s="1">
        <v>45642</v>
      </c>
      <c r="B64">
        <v>244.88</v>
      </c>
    </row>
    <row r="65" spans="1:2" x14ac:dyDescent="0.25">
      <c r="A65" s="1">
        <v>45643</v>
      </c>
      <c r="B65">
        <v>243.94</v>
      </c>
    </row>
    <row r="66" spans="1:2" x14ac:dyDescent="0.25">
      <c r="A66" s="1">
        <v>45644</v>
      </c>
      <c r="B66">
        <v>239.26</v>
      </c>
    </row>
    <row r="67" spans="1:2" x14ac:dyDescent="0.25">
      <c r="A67" s="1">
        <v>45645</v>
      </c>
      <c r="B67">
        <v>239.6</v>
      </c>
    </row>
    <row r="68" spans="1:2" x14ac:dyDescent="0.25">
      <c r="A68" s="1">
        <v>45646</v>
      </c>
      <c r="B68">
        <v>242.1</v>
      </c>
    </row>
    <row r="69" spans="1:2" x14ac:dyDescent="0.25">
      <c r="A69" s="1">
        <v>45649</v>
      </c>
      <c r="B69">
        <v>240.96</v>
      </c>
    </row>
    <row r="70" spans="1:2" x14ac:dyDescent="0.25">
      <c r="A70" s="1">
        <v>45650</v>
      </c>
      <c r="B70">
        <v>241.44</v>
      </c>
    </row>
    <row r="71" spans="1:2" x14ac:dyDescent="0.25">
      <c r="A71" s="1">
        <v>45652</v>
      </c>
      <c r="B71">
        <v>243.07</v>
      </c>
    </row>
    <row r="72" spans="1:2" x14ac:dyDescent="0.25">
      <c r="A72" s="1">
        <v>45653</v>
      </c>
      <c r="B72">
        <v>241.4</v>
      </c>
    </row>
    <row r="73" spans="1:2" x14ac:dyDescent="0.25">
      <c r="A73" s="1">
        <v>45656</v>
      </c>
      <c r="B73">
        <v>240.63</v>
      </c>
    </row>
    <row r="74" spans="1:2" x14ac:dyDescent="0.25">
      <c r="A74" s="1">
        <v>45657</v>
      </c>
      <c r="B74">
        <v>242.13</v>
      </c>
    </row>
    <row r="75" spans="1:2" x14ac:dyDescent="0.25">
      <c r="A75" s="1">
        <v>45659</v>
      </c>
      <c r="B75">
        <v>245.42</v>
      </c>
    </row>
    <row r="76" spans="1:2" x14ac:dyDescent="0.25">
      <c r="A76" s="1">
        <v>45660</v>
      </c>
      <c r="B76">
        <v>243.49</v>
      </c>
    </row>
    <row r="77" spans="1:2" x14ac:dyDescent="0.25">
      <c r="A77" s="1">
        <v>45663</v>
      </c>
      <c r="B77">
        <v>243.19</v>
      </c>
    </row>
    <row r="78" spans="1:2" x14ac:dyDescent="0.25">
      <c r="A78" s="1">
        <v>45664</v>
      </c>
      <c r="B78">
        <v>244.56</v>
      </c>
    </row>
    <row r="79" spans="1:2" x14ac:dyDescent="0.25">
      <c r="A79" s="1">
        <v>45665</v>
      </c>
      <c r="B79">
        <v>245.86</v>
      </c>
    </row>
    <row r="80" spans="1:2" x14ac:dyDescent="0.25">
      <c r="A80" s="1">
        <v>45667</v>
      </c>
      <c r="B80">
        <v>248.21</v>
      </c>
    </row>
    <row r="81" spans="1:2" x14ac:dyDescent="0.25">
      <c r="A81" s="1">
        <v>45670</v>
      </c>
      <c r="B81">
        <v>245.74</v>
      </c>
    </row>
    <row r="82" spans="1:2" x14ac:dyDescent="0.25">
      <c r="A82" s="1">
        <v>45671</v>
      </c>
      <c r="B82">
        <v>247.03</v>
      </c>
    </row>
    <row r="83" spans="1:2" x14ac:dyDescent="0.25">
      <c r="A83" s="1">
        <v>45672</v>
      </c>
      <c r="B83">
        <v>248.88</v>
      </c>
    </row>
    <row r="84" spans="1:2" x14ac:dyDescent="0.25">
      <c r="A84" s="1">
        <v>45673</v>
      </c>
      <c r="B84">
        <v>250.6</v>
      </c>
    </row>
    <row r="85" spans="1:2" x14ac:dyDescent="0.25">
      <c r="A85" s="1">
        <v>45674</v>
      </c>
      <c r="B85">
        <v>249.27</v>
      </c>
    </row>
    <row r="86" spans="1:2" x14ac:dyDescent="0.25">
      <c r="A86" s="1">
        <v>45678</v>
      </c>
      <c r="B86">
        <v>253.13</v>
      </c>
    </row>
    <row r="87" spans="1:2" x14ac:dyDescent="0.25">
      <c r="A87" s="1">
        <v>45679</v>
      </c>
      <c r="B87">
        <v>254.43</v>
      </c>
    </row>
    <row r="88" spans="1:2" x14ac:dyDescent="0.25">
      <c r="A88" s="1">
        <v>45680</v>
      </c>
      <c r="B88">
        <v>254.07</v>
      </c>
    </row>
    <row r="89" spans="1:2" x14ac:dyDescent="0.25">
      <c r="A89" s="1">
        <v>45681</v>
      </c>
      <c r="B89">
        <v>255.65</v>
      </c>
    </row>
    <row r="90" spans="1:2" x14ac:dyDescent="0.25">
      <c r="A90" s="1">
        <v>45684</v>
      </c>
      <c r="B90">
        <v>252.99</v>
      </c>
    </row>
    <row r="91" spans="1:2" x14ac:dyDescent="0.25">
      <c r="A91" s="1">
        <v>45685</v>
      </c>
      <c r="B91">
        <v>255.18</v>
      </c>
    </row>
    <row r="92" spans="1:2" x14ac:dyDescent="0.25">
      <c r="A92" s="1">
        <v>45686</v>
      </c>
      <c r="B92">
        <v>254.2</v>
      </c>
    </row>
    <row r="93" spans="1:2" x14ac:dyDescent="0.25">
      <c r="A93" s="1">
        <v>45687</v>
      </c>
      <c r="B93">
        <v>258.05</v>
      </c>
    </row>
    <row r="94" spans="1:2" x14ac:dyDescent="0.25">
      <c r="A94" s="1">
        <v>45688</v>
      </c>
      <c r="B94">
        <v>258.56</v>
      </c>
    </row>
    <row r="95" spans="1:2" x14ac:dyDescent="0.25">
      <c r="A95" s="1">
        <v>45691</v>
      </c>
      <c r="B95">
        <v>259.94</v>
      </c>
    </row>
    <row r="96" spans="1:2" x14ac:dyDescent="0.25">
      <c r="A96" s="1">
        <v>45692</v>
      </c>
      <c r="B96">
        <v>262.5</v>
      </c>
    </row>
    <row r="97" spans="1:2" x14ac:dyDescent="0.25">
      <c r="A97" s="1">
        <v>45693</v>
      </c>
      <c r="B97">
        <v>264.13</v>
      </c>
    </row>
    <row r="98" spans="1:2" x14ac:dyDescent="0.25">
      <c r="A98" s="1">
        <v>45694</v>
      </c>
      <c r="B98">
        <v>263.43</v>
      </c>
    </row>
    <row r="99" spans="1:2" x14ac:dyDescent="0.25">
      <c r="A99" s="1">
        <v>45695</v>
      </c>
      <c r="B99">
        <v>263.89999999999998</v>
      </c>
    </row>
    <row r="100" spans="1:2" x14ac:dyDescent="0.25">
      <c r="A100" s="1">
        <v>45698</v>
      </c>
      <c r="B100">
        <v>268.37</v>
      </c>
    </row>
    <row r="101" spans="1:2" x14ac:dyDescent="0.25">
      <c r="A101" s="1">
        <v>45699</v>
      </c>
      <c r="B101">
        <v>267.39</v>
      </c>
    </row>
    <row r="102" spans="1:2" x14ac:dyDescent="0.25">
      <c r="A102" s="1">
        <v>45700</v>
      </c>
      <c r="B102">
        <v>267.67</v>
      </c>
    </row>
    <row r="103" spans="1:2" x14ac:dyDescent="0.25">
      <c r="A103" s="1">
        <v>45701</v>
      </c>
      <c r="B103">
        <v>270.31</v>
      </c>
    </row>
    <row r="104" spans="1:2" x14ac:dyDescent="0.25">
      <c r="A104" s="1">
        <v>45702</v>
      </c>
      <c r="B104">
        <v>266.29000000000002</v>
      </c>
    </row>
    <row r="105" spans="1:2" x14ac:dyDescent="0.25">
      <c r="A105" s="1">
        <v>45706</v>
      </c>
      <c r="B105">
        <v>270.7</v>
      </c>
    </row>
    <row r="106" spans="1:2" x14ac:dyDescent="0.25">
      <c r="A106" s="1">
        <v>45707</v>
      </c>
      <c r="B106">
        <v>270.85000000000002</v>
      </c>
    </row>
    <row r="107" spans="1:2" x14ac:dyDescent="0.25">
      <c r="A107" s="1">
        <v>45708</v>
      </c>
      <c r="B107">
        <v>270.99</v>
      </c>
    </row>
    <row r="108" spans="1:2" x14ac:dyDescent="0.25">
      <c r="A108" s="1">
        <v>45709</v>
      </c>
      <c r="B108">
        <v>270.74</v>
      </c>
    </row>
    <row r="109" spans="1:2" x14ac:dyDescent="0.25">
      <c r="A109" s="1">
        <v>45712</v>
      </c>
      <c r="B109">
        <v>272.20999999999998</v>
      </c>
    </row>
    <row r="110" spans="1:2" x14ac:dyDescent="0.25">
      <c r="A110" s="1">
        <v>45713</v>
      </c>
      <c r="B110">
        <v>268.62</v>
      </c>
    </row>
    <row r="111" spans="1:2" x14ac:dyDescent="0.25">
      <c r="A111" s="1">
        <v>45714</v>
      </c>
      <c r="B111">
        <v>269.02999999999997</v>
      </c>
    </row>
    <row r="112" spans="1:2" x14ac:dyDescent="0.25">
      <c r="A112" s="1">
        <v>45715</v>
      </c>
      <c r="B112">
        <v>264.93</v>
      </c>
    </row>
    <row r="113" spans="1:2" x14ac:dyDescent="0.25">
      <c r="A113" s="1">
        <v>45716</v>
      </c>
      <c r="B113">
        <v>263.27</v>
      </c>
    </row>
    <row r="114" spans="1:2" x14ac:dyDescent="0.25">
      <c r="A114" s="1">
        <v>45719</v>
      </c>
      <c r="B114">
        <v>266.74</v>
      </c>
    </row>
    <row r="115" spans="1:2" x14ac:dyDescent="0.25">
      <c r="A115" s="1">
        <v>45720</v>
      </c>
      <c r="B115">
        <v>269.06</v>
      </c>
    </row>
    <row r="116" spans="1:2" x14ac:dyDescent="0.25">
      <c r="A116" s="1">
        <v>45721</v>
      </c>
      <c r="B116">
        <v>269.62</v>
      </c>
    </row>
    <row r="117" spans="1:2" x14ac:dyDescent="0.25">
      <c r="A117" s="1">
        <v>45722</v>
      </c>
      <c r="B117">
        <v>268.25</v>
      </c>
    </row>
    <row r="118" spans="1:2" x14ac:dyDescent="0.25">
      <c r="A118" s="1">
        <v>45723</v>
      </c>
      <c r="B118">
        <v>268.39</v>
      </c>
    </row>
    <row r="119" spans="1:2" x14ac:dyDescent="0.25">
      <c r="A119" s="1">
        <v>45726</v>
      </c>
      <c r="B119">
        <v>266.04000000000002</v>
      </c>
    </row>
    <row r="120" spans="1:2" x14ac:dyDescent="0.25">
      <c r="A120" s="1">
        <v>45727</v>
      </c>
      <c r="B120">
        <v>269.16000000000003</v>
      </c>
    </row>
    <row r="121" spans="1:2" x14ac:dyDescent="0.25">
      <c r="A121" s="1">
        <v>45728</v>
      </c>
      <c r="B121">
        <v>270.33</v>
      </c>
    </row>
    <row r="122" spans="1:2" x14ac:dyDescent="0.25">
      <c r="A122" s="1">
        <v>45729</v>
      </c>
      <c r="B122">
        <v>275.13</v>
      </c>
    </row>
    <row r="123" spans="1:2" x14ac:dyDescent="0.25">
      <c r="A123" s="1">
        <v>45730</v>
      </c>
      <c r="B123">
        <v>275.24</v>
      </c>
    </row>
    <row r="124" spans="1:2" x14ac:dyDescent="0.25">
      <c r="A124" s="1">
        <v>45733</v>
      </c>
      <c r="B124">
        <v>276.73</v>
      </c>
    </row>
    <row r="125" spans="1:2" x14ac:dyDescent="0.25">
      <c r="A125" s="1">
        <v>45734</v>
      </c>
      <c r="B125">
        <v>279.95999999999998</v>
      </c>
    </row>
    <row r="126" spans="1:2" x14ac:dyDescent="0.25">
      <c r="A126" s="1">
        <v>45735</v>
      </c>
      <c r="B126">
        <v>281.11</v>
      </c>
    </row>
    <row r="127" spans="1:2" x14ac:dyDescent="0.25">
      <c r="A127" s="1">
        <v>45736</v>
      </c>
      <c r="B127">
        <v>280.75</v>
      </c>
    </row>
    <row r="128" spans="1:2" x14ac:dyDescent="0.25">
      <c r="A128" s="1">
        <v>45737</v>
      </c>
      <c r="B128">
        <v>278.49</v>
      </c>
    </row>
    <row r="129" spans="1:2" x14ac:dyDescent="0.25">
      <c r="A129" s="1">
        <v>45740</v>
      </c>
      <c r="B129">
        <v>277.25</v>
      </c>
    </row>
    <row r="130" spans="1:2" x14ac:dyDescent="0.25">
      <c r="A130" s="1">
        <v>45741</v>
      </c>
      <c r="B130">
        <v>278.47000000000003</v>
      </c>
    </row>
    <row r="131" spans="1:2" x14ac:dyDescent="0.25">
      <c r="A131" s="1">
        <v>45742</v>
      </c>
      <c r="B131">
        <v>278.24</v>
      </c>
    </row>
    <row r="132" spans="1:2" x14ac:dyDescent="0.25">
      <c r="A132" s="1">
        <v>45743</v>
      </c>
      <c r="B132">
        <v>281.97000000000003</v>
      </c>
    </row>
    <row r="133" spans="1:2" x14ac:dyDescent="0.25">
      <c r="A133" s="1">
        <v>45744</v>
      </c>
      <c r="B133">
        <v>284.06</v>
      </c>
    </row>
    <row r="134" spans="1:2" x14ac:dyDescent="0.25">
      <c r="A134" s="1">
        <v>45747</v>
      </c>
      <c r="B134">
        <v>288.14</v>
      </c>
    </row>
    <row r="135" spans="1:2" x14ac:dyDescent="0.25">
      <c r="A135" s="1">
        <v>45748</v>
      </c>
      <c r="B135">
        <v>287.57</v>
      </c>
    </row>
    <row r="136" spans="1:2" x14ac:dyDescent="0.25">
      <c r="A136" s="1">
        <v>45749</v>
      </c>
      <c r="B136">
        <v>288.16000000000003</v>
      </c>
    </row>
    <row r="137" spans="1:2" x14ac:dyDescent="0.25">
      <c r="A137" s="1">
        <v>45750</v>
      </c>
      <c r="B137">
        <v>286.42</v>
      </c>
    </row>
    <row r="138" spans="1:2" x14ac:dyDescent="0.25">
      <c r="A138" s="1">
        <v>45751</v>
      </c>
      <c r="B138">
        <v>279.72000000000003</v>
      </c>
    </row>
    <row r="139" spans="1:2" x14ac:dyDescent="0.25">
      <c r="A139" s="1">
        <v>45754</v>
      </c>
      <c r="B139">
        <v>273.70999999999998</v>
      </c>
    </row>
    <row r="140" spans="1:2" x14ac:dyDescent="0.25">
      <c r="A140" s="1">
        <v>45755</v>
      </c>
      <c r="B140">
        <v>275.2</v>
      </c>
    </row>
    <row r="141" spans="1:2" x14ac:dyDescent="0.25">
      <c r="A141" s="1">
        <v>45756</v>
      </c>
      <c r="B141">
        <v>285.38</v>
      </c>
    </row>
    <row r="142" spans="1:2" x14ac:dyDescent="0.25">
      <c r="A142" s="1">
        <v>45757</v>
      </c>
      <c r="B142">
        <v>292.35000000000002</v>
      </c>
    </row>
    <row r="143" spans="1:2" x14ac:dyDescent="0.25">
      <c r="A143" s="1">
        <v>45758</v>
      </c>
      <c r="B143">
        <v>297.93</v>
      </c>
    </row>
    <row r="144" spans="1:2" x14ac:dyDescent="0.25">
      <c r="A144" s="1">
        <v>45761</v>
      </c>
      <c r="B144">
        <v>296.23</v>
      </c>
    </row>
    <row r="145" spans="1:2" x14ac:dyDescent="0.25">
      <c r="A145" s="1">
        <v>45762</v>
      </c>
      <c r="B145">
        <v>297.77999999999997</v>
      </c>
    </row>
    <row r="146" spans="1:2" x14ac:dyDescent="0.25">
      <c r="A146" s="1">
        <v>45763</v>
      </c>
      <c r="B146">
        <v>307.47000000000003</v>
      </c>
    </row>
    <row r="147" spans="1:2" x14ac:dyDescent="0.25">
      <c r="A147" s="1">
        <v>45764</v>
      </c>
      <c r="B147">
        <v>306.12</v>
      </c>
    </row>
    <row r="148" spans="1:2" x14ac:dyDescent="0.25">
      <c r="A148" s="1">
        <v>45768</v>
      </c>
      <c r="B148">
        <v>315.58999999999997</v>
      </c>
    </row>
    <row r="149" spans="1:2" x14ac:dyDescent="0.25">
      <c r="A149" s="1">
        <v>45769</v>
      </c>
      <c r="B149">
        <v>311.11</v>
      </c>
    </row>
    <row r="150" spans="1:2" x14ac:dyDescent="0.25">
      <c r="A150" s="1">
        <v>45770</v>
      </c>
      <c r="B150">
        <v>303.64999999999998</v>
      </c>
    </row>
    <row r="151" spans="1:2" x14ac:dyDescent="0.25">
      <c r="A151" s="1">
        <v>45771</v>
      </c>
      <c r="B151">
        <v>308.07</v>
      </c>
    </row>
    <row r="152" spans="1:2" x14ac:dyDescent="0.25">
      <c r="A152" s="1">
        <v>45772</v>
      </c>
      <c r="B152">
        <v>304.73</v>
      </c>
    </row>
    <row r="153" spans="1:2" x14ac:dyDescent="0.25">
      <c r="A153" s="1">
        <v>45775</v>
      </c>
      <c r="B153">
        <v>309.07</v>
      </c>
    </row>
    <row r="154" spans="1:2" x14ac:dyDescent="0.25">
      <c r="A154" s="1">
        <v>45776</v>
      </c>
      <c r="B154">
        <v>306.06</v>
      </c>
    </row>
    <row r="155" spans="1:2" x14ac:dyDescent="0.25">
      <c r="A155" s="1">
        <v>45777</v>
      </c>
      <c r="B155">
        <v>303.77</v>
      </c>
    </row>
    <row r="156" spans="1:2" x14ac:dyDescent="0.25">
      <c r="A156" s="1">
        <v>45778</v>
      </c>
      <c r="B156">
        <v>297.45999999999998</v>
      </c>
    </row>
    <row r="157" spans="1:2" x14ac:dyDescent="0.25">
      <c r="A157" s="1">
        <v>45779</v>
      </c>
      <c r="B157">
        <v>297.98</v>
      </c>
    </row>
    <row r="158" spans="1:2" x14ac:dyDescent="0.25">
      <c r="A158" s="1">
        <v>45782</v>
      </c>
      <c r="B158">
        <v>306.88</v>
      </c>
    </row>
    <row r="159" spans="1:2" x14ac:dyDescent="0.25">
      <c r="A159" s="1">
        <v>45783</v>
      </c>
      <c r="B159">
        <v>315.48</v>
      </c>
    </row>
    <row r="160" spans="1:2" x14ac:dyDescent="0.25">
      <c r="A160" s="1">
        <v>45784</v>
      </c>
      <c r="B160">
        <v>310.75</v>
      </c>
    </row>
    <row r="161" spans="1:2" x14ac:dyDescent="0.25">
      <c r="A161" s="1">
        <v>45785</v>
      </c>
      <c r="B161">
        <v>304.63</v>
      </c>
    </row>
    <row r="162" spans="1:2" x14ac:dyDescent="0.25">
      <c r="A162" s="1">
        <v>45786</v>
      </c>
      <c r="B162">
        <v>306.83999999999997</v>
      </c>
    </row>
    <row r="163" spans="1:2" x14ac:dyDescent="0.25">
      <c r="A163" s="1">
        <v>45789</v>
      </c>
      <c r="B163">
        <v>298.19</v>
      </c>
    </row>
    <row r="164" spans="1:2" x14ac:dyDescent="0.25">
      <c r="A164" s="1">
        <v>45790</v>
      </c>
      <c r="B164">
        <v>299.45999999999998</v>
      </c>
    </row>
    <row r="165" spans="1:2" x14ac:dyDescent="0.25">
      <c r="A165" s="1">
        <v>45791</v>
      </c>
      <c r="B165">
        <v>293.16000000000003</v>
      </c>
    </row>
    <row r="166" spans="1:2" x14ac:dyDescent="0.25">
      <c r="A166" s="1">
        <v>45792</v>
      </c>
      <c r="B166">
        <v>297.83999999999997</v>
      </c>
    </row>
    <row r="167" spans="1:2" x14ac:dyDescent="0.25">
      <c r="A167" s="1">
        <v>45793</v>
      </c>
      <c r="B167">
        <v>294.24</v>
      </c>
    </row>
    <row r="168" spans="1:2" x14ac:dyDescent="0.25">
      <c r="A168" s="1">
        <v>45796</v>
      </c>
      <c r="B168">
        <v>298.02999999999997</v>
      </c>
    </row>
    <row r="169" spans="1:2" x14ac:dyDescent="0.25">
      <c r="A169" s="1">
        <v>45797</v>
      </c>
      <c r="B169">
        <v>303.58</v>
      </c>
    </row>
    <row r="170" spans="1:2" x14ac:dyDescent="0.25">
      <c r="A170" s="1">
        <v>45798</v>
      </c>
      <c r="B170">
        <v>305.82</v>
      </c>
    </row>
    <row r="171" spans="1:2" x14ac:dyDescent="0.25">
      <c r="A171" s="1">
        <v>45799</v>
      </c>
      <c r="B171">
        <v>303.11</v>
      </c>
    </row>
    <row r="172" spans="1:2" x14ac:dyDescent="0.25">
      <c r="A172" s="1">
        <v>45800</v>
      </c>
      <c r="B172">
        <v>309.75</v>
      </c>
    </row>
    <row r="173" spans="1:2" x14ac:dyDescent="0.25">
      <c r="A173" s="1">
        <v>45804</v>
      </c>
      <c r="B173">
        <v>304.5</v>
      </c>
    </row>
    <row r="174" spans="1:2" x14ac:dyDescent="0.25">
      <c r="A174" s="1">
        <v>45805</v>
      </c>
      <c r="B174">
        <v>303.81</v>
      </c>
    </row>
    <row r="175" spans="1:2" x14ac:dyDescent="0.25">
      <c r="A175" s="1">
        <v>45806</v>
      </c>
      <c r="B175">
        <v>305.61</v>
      </c>
    </row>
    <row r="176" spans="1:2" x14ac:dyDescent="0.25">
      <c r="A176" s="1">
        <v>45807</v>
      </c>
      <c r="B176">
        <v>303.60000000000002</v>
      </c>
    </row>
    <row r="177" spans="1:2" x14ac:dyDescent="0.25">
      <c r="A177" s="1">
        <v>45810</v>
      </c>
      <c r="B177">
        <v>311.67</v>
      </c>
    </row>
    <row r="178" spans="1:2" x14ac:dyDescent="0.25">
      <c r="A178" s="1">
        <v>45811</v>
      </c>
      <c r="B178">
        <v>308.91000000000003</v>
      </c>
    </row>
    <row r="179" spans="1:2" x14ac:dyDescent="0.25">
      <c r="A179" s="1">
        <v>45812</v>
      </c>
      <c r="B179">
        <v>310.89999999999998</v>
      </c>
    </row>
    <row r="180" spans="1:2" x14ac:dyDescent="0.25">
      <c r="A180" s="1">
        <v>45813</v>
      </c>
      <c r="B180">
        <v>309.33</v>
      </c>
    </row>
    <row r="181" spans="1:2" x14ac:dyDescent="0.25">
      <c r="A181" s="1">
        <v>45814</v>
      </c>
      <c r="B181">
        <v>305.18</v>
      </c>
    </row>
    <row r="182" spans="1:2" x14ac:dyDescent="0.25">
      <c r="A182" s="1">
        <v>45817</v>
      </c>
      <c r="B182">
        <v>306.62</v>
      </c>
    </row>
    <row r="183" spans="1:2" x14ac:dyDescent="0.25">
      <c r="A183" s="1">
        <v>45818</v>
      </c>
      <c r="B183">
        <v>306.70999999999998</v>
      </c>
    </row>
    <row r="184" spans="1:2" x14ac:dyDescent="0.25">
      <c r="A184" s="1">
        <v>45819</v>
      </c>
      <c r="B184">
        <v>308.37</v>
      </c>
    </row>
    <row r="185" spans="1:2" x14ac:dyDescent="0.25">
      <c r="A185" s="1">
        <v>45820</v>
      </c>
      <c r="B185">
        <v>312.2</v>
      </c>
    </row>
    <row r="186" spans="1:2" x14ac:dyDescent="0.25">
      <c r="A186" s="1">
        <v>45821</v>
      </c>
      <c r="B186">
        <v>316.29000000000002</v>
      </c>
    </row>
    <row r="187" spans="1:2" x14ac:dyDescent="0.25">
      <c r="A187" s="1">
        <v>45824</v>
      </c>
      <c r="B187">
        <v>311.77999999999997</v>
      </c>
    </row>
    <row r="188" spans="1:2" x14ac:dyDescent="0.25">
      <c r="A188" s="1">
        <v>45825</v>
      </c>
      <c r="B188">
        <v>311.94</v>
      </c>
    </row>
    <row r="189" spans="1:2" x14ac:dyDescent="0.25">
      <c r="A189" s="1">
        <v>45826</v>
      </c>
      <c r="B189">
        <v>310.26</v>
      </c>
    </row>
    <row r="190" spans="1:2" x14ac:dyDescent="0.25">
      <c r="A190" s="1">
        <v>45828</v>
      </c>
      <c r="B190">
        <v>310.13</v>
      </c>
    </row>
    <row r="191" spans="1:2" x14ac:dyDescent="0.25">
      <c r="A191" s="1">
        <v>45831</v>
      </c>
      <c r="B191">
        <v>311.08</v>
      </c>
    </row>
    <row r="192" spans="1:2" x14ac:dyDescent="0.25">
      <c r="A192" s="1">
        <v>45832</v>
      </c>
      <c r="B192">
        <v>306.19</v>
      </c>
    </row>
    <row r="193" spans="1:2" x14ac:dyDescent="0.25">
      <c r="A193" s="1">
        <v>45833</v>
      </c>
      <c r="B193">
        <v>307.12</v>
      </c>
    </row>
    <row r="194" spans="1:2" x14ac:dyDescent="0.25">
      <c r="A194" s="1">
        <v>45834</v>
      </c>
      <c r="B194">
        <v>306.77999999999997</v>
      </c>
    </row>
    <row r="195" spans="1:2" x14ac:dyDescent="0.25">
      <c r="A195" s="1">
        <v>45835</v>
      </c>
      <c r="B195">
        <v>301.22000000000003</v>
      </c>
    </row>
    <row r="196" spans="1:2" x14ac:dyDescent="0.25">
      <c r="A196" s="1">
        <v>45838</v>
      </c>
      <c r="B196">
        <v>304.83</v>
      </c>
    </row>
    <row r="197" spans="1:2" x14ac:dyDescent="0.25">
      <c r="A197" s="1">
        <v>45839</v>
      </c>
      <c r="B197">
        <v>307.55</v>
      </c>
    </row>
    <row r="198" spans="1:2" x14ac:dyDescent="0.25">
      <c r="A198" s="1">
        <v>45840</v>
      </c>
      <c r="B198">
        <v>309.25</v>
      </c>
    </row>
    <row r="199" spans="1:2" x14ac:dyDescent="0.25">
      <c r="A199" s="1">
        <v>45841</v>
      </c>
      <c r="B199">
        <v>307.14</v>
      </c>
    </row>
    <row r="200" spans="1:2" x14ac:dyDescent="0.25">
      <c r="A200" s="1">
        <v>45845</v>
      </c>
      <c r="B200">
        <v>307.37</v>
      </c>
    </row>
    <row r="201" spans="1:2" x14ac:dyDescent="0.25">
      <c r="A201" s="1">
        <v>45846</v>
      </c>
      <c r="B201">
        <v>304.16000000000003</v>
      </c>
    </row>
    <row r="202" spans="1:2" x14ac:dyDescent="0.25">
      <c r="A202" s="1">
        <v>45847</v>
      </c>
      <c r="B202">
        <v>305.52</v>
      </c>
    </row>
    <row r="203" spans="1:2" x14ac:dyDescent="0.25">
      <c r="A203" s="1">
        <v>45848</v>
      </c>
      <c r="B203">
        <v>306.2</v>
      </c>
    </row>
    <row r="204" spans="1:2" x14ac:dyDescent="0.25">
      <c r="A204" s="1">
        <v>45849</v>
      </c>
      <c r="B204">
        <v>309.14</v>
      </c>
    </row>
    <row r="205" spans="1:2" x14ac:dyDescent="0.25">
      <c r="A205" s="1">
        <v>45852</v>
      </c>
      <c r="B205">
        <v>308.01</v>
      </c>
    </row>
    <row r="206" spans="1:2" x14ac:dyDescent="0.25">
      <c r="A206" s="1">
        <v>45853</v>
      </c>
      <c r="B206">
        <v>306.73</v>
      </c>
    </row>
    <row r="207" spans="1:2" x14ac:dyDescent="0.25">
      <c r="A207" s="1">
        <v>45854</v>
      </c>
      <c r="B207">
        <v>308.26</v>
      </c>
    </row>
    <row r="208" spans="1:2" x14ac:dyDescent="0.25">
      <c r="A208" s="1">
        <v>45855</v>
      </c>
      <c r="B208">
        <v>307.58999999999997</v>
      </c>
    </row>
    <row r="209" spans="1:2" x14ac:dyDescent="0.25">
      <c r="A209" s="1">
        <v>45856</v>
      </c>
      <c r="B209">
        <v>308.39</v>
      </c>
    </row>
    <row r="210" spans="1:2" x14ac:dyDescent="0.25">
      <c r="A210" s="1">
        <v>45859</v>
      </c>
      <c r="B210">
        <v>313.13</v>
      </c>
    </row>
    <row r="211" spans="1:2" x14ac:dyDescent="0.25">
      <c r="A211" s="1">
        <v>45860</v>
      </c>
      <c r="B211">
        <v>316.10000000000002</v>
      </c>
    </row>
    <row r="212" spans="1:2" x14ac:dyDescent="0.25">
      <c r="A212" s="1">
        <v>45861</v>
      </c>
      <c r="B212">
        <v>312.18</v>
      </c>
    </row>
    <row r="213" spans="1:2" x14ac:dyDescent="0.25">
      <c r="A213" s="1">
        <v>45862</v>
      </c>
      <c r="B213">
        <v>310.27</v>
      </c>
    </row>
    <row r="214" spans="1:2" x14ac:dyDescent="0.25">
      <c r="A214" s="1">
        <v>45863</v>
      </c>
      <c r="B214">
        <v>307.39999999999998</v>
      </c>
    </row>
    <row r="215" spans="1:2" x14ac:dyDescent="0.25">
      <c r="A215" s="1">
        <v>45866</v>
      </c>
      <c r="B215">
        <v>305.41000000000003</v>
      </c>
    </row>
    <row r="216" spans="1:2" x14ac:dyDescent="0.25">
      <c r="A216" s="1">
        <v>45867</v>
      </c>
      <c r="B216">
        <v>306.25</v>
      </c>
    </row>
    <row r="217" spans="1:2" x14ac:dyDescent="0.25">
      <c r="A217" s="1">
        <v>45868</v>
      </c>
      <c r="B217">
        <v>300.95999999999998</v>
      </c>
    </row>
    <row r="218" spans="1:2" x14ac:dyDescent="0.25">
      <c r="A218" s="1">
        <v>45869</v>
      </c>
      <c r="B218">
        <v>302.95999999999998</v>
      </c>
    </row>
    <row r="219" spans="1:2" x14ac:dyDescent="0.25">
      <c r="A219" s="1">
        <v>45870</v>
      </c>
      <c r="B219">
        <v>309.11</v>
      </c>
    </row>
    <row r="220" spans="1:2" x14ac:dyDescent="0.25">
      <c r="A220" s="1">
        <v>45873</v>
      </c>
      <c r="B220">
        <v>310.91000000000003</v>
      </c>
    </row>
    <row r="221" spans="1:2" x14ac:dyDescent="0.25">
      <c r="A221" s="1">
        <v>45874</v>
      </c>
      <c r="B221">
        <v>311.16000000000003</v>
      </c>
    </row>
    <row r="222" spans="1:2" x14ac:dyDescent="0.25">
      <c r="A222" s="1">
        <v>45875</v>
      </c>
      <c r="B222">
        <v>310.5</v>
      </c>
    </row>
    <row r="223" spans="1:2" x14ac:dyDescent="0.25">
      <c r="A223" s="1">
        <v>45876</v>
      </c>
      <c r="B223">
        <v>313.12</v>
      </c>
    </row>
    <row r="224" spans="1:2" x14ac:dyDescent="0.25">
      <c r="A224" s="1">
        <v>45877</v>
      </c>
      <c r="B224">
        <v>313.05</v>
      </c>
    </row>
    <row r="225" spans="1:2" x14ac:dyDescent="0.25">
      <c r="A225" s="1">
        <v>45880</v>
      </c>
      <c r="B225">
        <v>308.55</v>
      </c>
    </row>
    <row r="226" spans="1:2" x14ac:dyDescent="0.25">
      <c r="A226" s="1">
        <v>45881</v>
      </c>
      <c r="B226">
        <v>308.27</v>
      </c>
    </row>
    <row r="227" spans="1:2" x14ac:dyDescent="0.25">
      <c r="A227" s="1">
        <v>45882</v>
      </c>
      <c r="B227">
        <v>309.20999999999998</v>
      </c>
    </row>
    <row r="228" spans="1:2" x14ac:dyDescent="0.25">
      <c r="A228" s="1">
        <v>45883</v>
      </c>
      <c r="B228">
        <v>307.25</v>
      </c>
    </row>
    <row r="229" spans="1:2" x14ac:dyDescent="0.25">
      <c r="A229" s="1">
        <v>45884</v>
      </c>
      <c r="B229">
        <v>307.43</v>
      </c>
    </row>
    <row r="230" spans="1:2" x14ac:dyDescent="0.25">
      <c r="A230" s="1">
        <v>45887</v>
      </c>
      <c r="B230">
        <v>306.95</v>
      </c>
    </row>
    <row r="231" spans="1:2" x14ac:dyDescent="0.25">
      <c r="A231" s="1">
        <v>45888</v>
      </c>
      <c r="B231">
        <v>305.27</v>
      </c>
    </row>
    <row r="232" spans="1:2" x14ac:dyDescent="0.25">
      <c r="A232" s="1">
        <v>45889</v>
      </c>
      <c r="B232">
        <v>308.36</v>
      </c>
    </row>
    <row r="233" spans="1:2" x14ac:dyDescent="0.25">
      <c r="A233" s="1">
        <v>45890</v>
      </c>
      <c r="B233">
        <v>307.29000000000002</v>
      </c>
    </row>
    <row r="234" spans="1:2" x14ac:dyDescent="0.25">
      <c r="A234" s="1">
        <v>45891</v>
      </c>
      <c r="B234">
        <v>310.58</v>
      </c>
    </row>
    <row r="235" spans="1:2" x14ac:dyDescent="0.25">
      <c r="A235" s="1">
        <v>45894</v>
      </c>
      <c r="B235">
        <v>309.83</v>
      </c>
    </row>
    <row r="236" spans="1:2" x14ac:dyDescent="0.25">
      <c r="A236" s="1">
        <v>45895</v>
      </c>
      <c r="B236">
        <v>312.08</v>
      </c>
    </row>
    <row r="237" spans="1:2" x14ac:dyDescent="0.25">
      <c r="A237" s="1">
        <v>45896</v>
      </c>
      <c r="B237">
        <v>312.70999999999998</v>
      </c>
    </row>
    <row r="238" spans="1:2" x14ac:dyDescent="0.25">
      <c r="A238" s="1">
        <v>45897</v>
      </c>
      <c r="B238">
        <v>315.02999999999997</v>
      </c>
    </row>
    <row r="239" spans="1:2" x14ac:dyDescent="0.25">
      <c r="A239" s="1">
        <v>45898</v>
      </c>
      <c r="B239">
        <v>318.07</v>
      </c>
    </row>
    <row r="240" spans="1:2" x14ac:dyDescent="0.25">
      <c r="A240" s="1">
        <v>45902</v>
      </c>
      <c r="B240">
        <v>325.58999999999997</v>
      </c>
    </row>
    <row r="241" spans="1:2" x14ac:dyDescent="0.25">
      <c r="A241" s="1">
        <v>45903</v>
      </c>
      <c r="B241">
        <v>328.14</v>
      </c>
    </row>
    <row r="242" spans="1:2" x14ac:dyDescent="0.25">
      <c r="A242" s="1">
        <v>45904</v>
      </c>
      <c r="B242">
        <v>326.69</v>
      </c>
    </row>
    <row r="243" spans="1:2" x14ac:dyDescent="0.25">
      <c r="A243" s="1">
        <v>45905</v>
      </c>
      <c r="B243">
        <v>331.05</v>
      </c>
    </row>
    <row r="244" spans="1:2" x14ac:dyDescent="0.25">
      <c r="A244" s="1">
        <v>45908</v>
      </c>
      <c r="B244">
        <v>334.82</v>
      </c>
    </row>
    <row r="245" spans="1:2" x14ac:dyDescent="0.25">
      <c r="A245" s="1">
        <v>45909</v>
      </c>
      <c r="B245">
        <v>334.06</v>
      </c>
    </row>
    <row r="246" spans="1:2" x14ac:dyDescent="0.25">
      <c r="A246" s="1">
        <v>45910</v>
      </c>
      <c r="B246">
        <v>335.26</v>
      </c>
    </row>
    <row r="247" spans="1:2" x14ac:dyDescent="0.25">
      <c r="A247" s="1">
        <v>45911</v>
      </c>
      <c r="B247">
        <v>334.76</v>
      </c>
    </row>
    <row r="248" spans="1:2" x14ac:dyDescent="0.25">
      <c r="A248" s="1">
        <v>45912</v>
      </c>
      <c r="B248">
        <v>335.42</v>
      </c>
    </row>
    <row r="249" spans="1:2" x14ac:dyDescent="0.25">
      <c r="A249" s="1">
        <v>45915</v>
      </c>
      <c r="B249">
        <v>338.91</v>
      </c>
    </row>
    <row r="250" spans="1:2" x14ac:dyDescent="0.25">
      <c r="A250" s="1">
        <v>45916</v>
      </c>
      <c r="B250">
        <v>339.59</v>
      </c>
    </row>
    <row r="251" spans="1:2" x14ac:dyDescent="0.25">
      <c r="A251" s="1">
        <v>45917</v>
      </c>
      <c r="B251">
        <v>337.32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C20C-5217-455F-8B78-E4DCC7F3A8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6100-FD29-4A3E-B091-B096FCF98DC0}">
  <dimension ref="A1:B251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45553</v>
      </c>
      <c r="B2">
        <v>220.2</v>
      </c>
    </row>
    <row r="3" spans="1:2" x14ac:dyDescent="0.25">
      <c r="A3" s="1">
        <v>45554</v>
      </c>
      <c r="B3">
        <v>228.37</v>
      </c>
    </row>
    <row r="4" spans="1:2" x14ac:dyDescent="0.25">
      <c r="A4" s="1">
        <v>45555</v>
      </c>
      <c r="B4">
        <v>227.7</v>
      </c>
    </row>
    <row r="5" spans="1:2" x14ac:dyDescent="0.25">
      <c r="A5" s="1">
        <v>45558</v>
      </c>
      <c r="B5">
        <v>225.97</v>
      </c>
    </row>
    <row r="6" spans="1:2" x14ac:dyDescent="0.25">
      <c r="A6" s="1">
        <v>45559</v>
      </c>
      <c r="B6">
        <v>226.87</v>
      </c>
    </row>
    <row r="7" spans="1:2" x14ac:dyDescent="0.25">
      <c r="A7" s="1">
        <v>45560</v>
      </c>
      <c r="B7">
        <v>225.87</v>
      </c>
    </row>
    <row r="8" spans="1:2" x14ac:dyDescent="0.25">
      <c r="A8" s="1">
        <v>45561</v>
      </c>
      <c r="B8">
        <v>227.02</v>
      </c>
    </row>
    <row r="9" spans="1:2" x14ac:dyDescent="0.25">
      <c r="A9" s="1">
        <v>45562</v>
      </c>
      <c r="B9">
        <v>227.29</v>
      </c>
    </row>
    <row r="10" spans="1:2" x14ac:dyDescent="0.25">
      <c r="A10" s="1">
        <v>45565</v>
      </c>
      <c r="B10">
        <v>232.49</v>
      </c>
    </row>
    <row r="11" spans="1:2" x14ac:dyDescent="0.25">
      <c r="A11" s="1">
        <v>45566</v>
      </c>
      <c r="B11">
        <v>225.71</v>
      </c>
    </row>
    <row r="12" spans="1:2" x14ac:dyDescent="0.25">
      <c r="A12" s="1">
        <v>45567</v>
      </c>
      <c r="B12">
        <v>226.28</v>
      </c>
    </row>
    <row r="13" spans="1:2" x14ac:dyDescent="0.25">
      <c r="A13" s="1">
        <v>45568</v>
      </c>
      <c r="B13">
        <v>225.17</v>
      </c>
    </row>
    <row r="14" spans="1:2" x14ac:dyDescent="0.25">
      <c r="A14" s="1">
        <v>45569</v>
      </c>
      <c r="B14">
        <v>226.3</v>
      </c>
    </row>
    <row r="15" spans="1:2" x14ac:dyDescent="0.25">
      <c r="A15" s="1">
        <v>45572</v>
      </c>
      <c r="B15">
        <v>221.2</v>
      </c>
    </row>
    <row r="16" spans="1:2" x14ac:dyDescent="0.25">
      <c r="A16" s="1">
        <v>45573</v>
      </c>
      <c r="B16">
        <v>225.27</v>
      </c>
    </row>
    <row r="17" spans="1:2" x14ac:dyDescent="0.25">
      <c r="A17" s="1">
        <v>45574</v>
      </c>
      <c r="B17">
        <v>229.04</v>
      </c>
    </row>
    <row r="18" spans="1:2" x14ac:dyDescent="0.25">
      <c r="A18" s="1">
        <v>45575</v>
      </c>
      <c r="B18">
        <v>228.54</v>
      </c>
    </row>
    <row r="19" spans="1:2" x14ac:dyDescent="0.25">
      <c r="A19" s="1">
        <v>45576</v>
      </c>
      <c r="B19">
        <v>227.05</v>
      </c>
    </row>
    <row r="20" spans="1:2" x14ac:dyDescent="0.25">
      <c r="A20" s="1">
        <v>45579</v>
      </c>
      <c r="B20">
        <v>230.79</v>
      </c>
    </row>
    <row r="21" spans="1:2" x14ac:dyDescent="0.25">
      <c r="A21" s="1">
        <v>45580</v>
      </c>
      <c r="B21">
        <v>233.34</v>
      </c>
    </row>
    <row r="22" spans="1:2" x14ac:dyDescent="0.25">
      <c r="A22" s="1">
        <v>45581</v>
      </c>
      <c r="B22">
        <v>231.27</v>
      </c>
    </row>
    <row r="23" spans="1:2" x14ac:dyDescent="0.25">
      <c r="A23" s="1">
        <v>45582</v>
      </c>
      <c r="B23">
        <v>231.64</v>
      </c>
    </row>
    <row r="24" spans="1:2" x14ac:dyDescent="0.25">
      <c r="A24" s="1">
        <v>45583</v>
      </c>
      <c r="B24">
        <v>234.48</v>
      </c>
    </row>
    <row r="25" spans="1:2" x14ac:dyDescent="0.25">
      <c r="A25" s="1">
        <v>45586</v>
      </c>
      <c r="B25">
        <v>235.96</v>
      </c>
    </row>
    <row r="26" spans="1:2" x14ac:dyDescent="0.25">
      <c r="A26" s="1">
        <v>45587</v>
      </c>
      <c r="B26">
        <v>235.34</v>
      </c>
    </row>
    <row r="27" spans="1:2" x14ac:dyDescent="0.25">
      <c r="A27" s="1">
        <v>45588</v>
      </c>
      <c r="B27">
        <v>230.25</v>
      </c>
    </row>
    <row r="28" spans="1:2" x14ac:dyDescent="0.25">
      <c r="A28" s="1">
        <v>45589</v>
      </c>
      <c r="B28">
        <v>230.06</v>
      </c>
    </row>
    <row r="29" spans="1:2" x14ac:dyDescent="0.25">
      <c r="A29" s="1">
        <v>45590</v>
      </c>
      <c r="B29">
        <v>230.9</v>
      </c>
    </row>
    <row r="30" spans="1:2" x14ac:dyDescent="0.25">
      <c r="A30" s="1">
        <v>45593</v>
      </c>
      <c r="B30">
        <v>232.89</v>
      </c>
    </row>
    <row r="31" spans="1:2" x14ac:dyDescent="0.25">
      <c r="A31" s="1">
        <v>45594</v>
      </c>
      <c r="B31">
        <v>233.16</v>
      </c>
    </row>
    <row r="32" spans="1:2" x14ac:dyDescent="0.25">
      <c r="A32" s="1">
        <v>45595</v>
      </c>
      <c r="B32">
        <v>229.6</v>
      </c>
    </row>
    <row r="33" spans="1:2" x14ac:dyDescent="0.25">
      <c r="A33" s="1">
        <v>45596</v>
      </c>
      <c r="B33">
        <v>225.41</v>
      </c>
    </row>
    <row r="34" spans="1:2" x14ac:dyDescent="0.25">
      <c r="A34" s="1">
        <v>45597</v>
      </c>
      <c r="B34">
        <v>222.42</v>
      </c>
    </row>
    <row r="35" spans="1:2" x14ac:dyDescent="0.25">
      <c r="A35" s="1">
        <v>45600</v>
      </c>
      <c r="B35">
        <v>221.52</v>
      </c>
    </row>
    <row r="36" spans="1:2" x14ac:dyDescent="0.25">
      <c r="A36" s="1">
        <v>45601</v>
      </c>
      <c r="B36">
        <v>222.96</v>
      </c>
    </row>
    <row r="37" spans="1:2" x14ac:dyDescent="0.25">
      <c r="A37" s="1">
        <v>45602</v>
      </c>
      <c r="B37">
        <v>222.23</v>
      </c>
    </row>
    <row r="38" spans="1:2" x14ac:dyDescent="0.25">
      <c r="A38" s="1">
        <v>45603</v>
      </c>
      <c r="B38">
        <v>226.98</v>
      </c>
    </row>
    <row r="39" spans="1:2" x14ac:dyDescent="0.25">
      <c r="A39" s="1">
        <v>45604</v>
      </c>
      <c r="B39">
        <v>226.71</v>
      </c>
    </row>
    <row r="40" spans="1:2" x14ac:dyDescent="0.25">
      <c r="A40" s="1">
        <v>45607</v>
      </c>
      <c r="B40">
        <v>223.98</v>
      </c>
    </row>
    <row r="41" spans="1:2" x14ac:dyDescent="0.25">
      <c r="A41" s="1">
        <v>45608</v>
      </c>
      <c r="B41">
        <v>223.98</v>
      </c>
    </row>
    <row r="42" spans="1:2" x14ac:dyDescent="0.25">
      <c r="A42" s="1">
        <v>45609</v>
      </c>
      <c r="B42">
        <v>224.87</v>
      </c>
    </row>
    <row r="43" spans="1:2" x14ac:dyDescent="0.25">
      <c r="A43" s="1">
        <v>45610</v>
      </c>
      <c r="B43">
        <v>227.97</v>
      </c>
    </row>
    <row r="44" spans="1:2" x14ac:dyDescent="0.25">
      <c r="A44" s="1">
        <v>45611</v>
      </c>
      <c r="B44">
        <v>224.75</v>
      </c>
    </row>
    <row r="45" spans="1:2" x14ac:dyDescent="0.25">
      <c r="A45" s="1">
        <v>45614</v>
      </c>
      <c r="B45">
        <v>227.77</v>
      </c>
    </row>
    <row r="46" spans="1:2" x14ac:dyDescent="0.25">
      <c r="A46" s="1">
        <v>45615</v>
      </c>
      <c r="B46">
        <v>228.03</v>
      </c>
    </row>
    <row r="47" spans="1:2" x14ac:dyDescent="0.25">
      <c r="A47" s="1">
        <v>45616</v>
      </c>
      <c r="B47">
        <v>228.75</v>
      </c>
    </row>
    <row r="48" spans="1:2" x14ac:dyDescent="0.25">
      <c r="A48" s="1">
        <v>45617</v>
      </c>
      <c r="B48">
        <v>228.27</v>
      </c>
    </row>
    <row r="49" spans="1:2" x14ac:dyDescent="0.25">
      <c r="A49" s="1">
        <v>45618</v>
      </c>
      <c r="B49">
        <v>229.62</v>
      </c>
    </row>
    <row r="50" spans="1:2" x14ac:dyDescent="0.25">
      <c r="A50" s="1">
        <v>45621</v>
      </c>
      <c r="B50">
        <v>232.61</v>
      </c>
    </row>
    <row r="51" spans="1:2" x14ac:dyDescent="0.25">
      <c r="A51" s="1">
        <v>45622</v>
      </c>
      <c r="B51">
        <v>234.8</v>
      </c>
    </row>
    <row r="52" spans="1:2" x14ac:dyDescent="0.25">
      <c r="A52" s="1">
        <v>45623</v>
      </c>
      <c r="B52">
        <v>234.67</v>
      </c>
    </row>
    <row r="53" spans="1:2" x14ac:dyDescent="0.25">
      <c r="A53" s="1">
        <v>45625</v>
      </c>
      <c r="B53">
        <v>237.07</v>
      </c>
    </row>
    <row r="54" spans="1:2" x14ac:dyDescent="0.25">
      <c r="A54" s="1">
        <v>45628</v>
      </c>
      <c r="B54">
        <v>239.33</v>
      </c>
    </row>
    <row r="55" spans="1:2" x14ac:dyDescent="0.25">
      <c r="A55" s="1">
        <v>45629</v>
      </c>
      <c r="B55">
        <v>242.38</v>
      </c>
    </row>
    <row r="56" spans="1:2" x14ac:dyDescent="0.25">
      <c r="A56" s="1">
        <v>45630</v>
      </c>
      <c r="B56">
        <v>242.74</v>
      </c>
    </row>
    <row r="57" spans="1:2" x14ac:dyDescent="0.25">
      <c r="A57" s="1">
        <v>45631</v>
      </c>
      <c r="B57">
        <v>242.77</v>
      </c>
    </row>
    <row r="58" spans="1:2" x14ac:dyDescent="0.25">
      <c r="A58" s="1">
        <v>45632</v>
      </c>
      <c r="B58">
        <v>242.57</v>
      </c>
    </row>
    <row r="59" spans="1:2" x14ac:dyDescent="0.25">
      <c r="A59" s="1">
        <v>45635</v>
      </c>
      <c r="B59">
        <v>246.48</v>
      </c>
    </row>
    <row r="60" spans="1:2" x14ac:dyDescent="0.25">
      <c r="A60" s="1">
        <v>45636</v>
      </c>
      <c r="B60">
        <v>247.5</v>
      </c>
    </row>
    <row r="61" spans="1:2" x14ac:dyDescent="0.25">
      <c r="A61" s="1">
        <v>45637</v>
      </c>
      <c r="B61">
        <v>246.22</v>
      </c>
    </row>
    <row r="62" spans="1:2" x14ac:dyDescent="0.25">
      <c r="A62" s="1">
        <v>45638</v>
      </c>
      <c r="B62">
        <v>247.69</v>
      </c>
    </row>
    <row r="63" spans="1:2" x14ac:dyDescent="0.25">
      <c r="A63" s="1">
        <v>45639</v>
      </c>
      <c r="B63">
        <v>247.86</v>
      </c>
    </row>
    <row r="64" spans="1:2" x14ac:dyDescent="0.25">
      <c r="A64" s="1">
        <v>45642</v>
      </c>
      <c r="B64">
        <v>250.76</v>
      </c>
    </row>
    <row r="65" spans="1:2" x14ac:dyDescent="0.25">
      <c r="A65" s="1">
        <v>45643</v>
      </c>
      <c r="B65">
        <v>253.2</v>
      </c>
    </row>
    <row r="66" spans="1:2" x14ac:dyDescent="0.25">
      <c r="A66" s="1">
        <v>45644</v>
      </c>
      <c r="B66">
        <v>247.78</v>
      </c>
    </row>
    <row r="67" spans="1:2" x14ac:dyDescent="0.25">
      <c r="A67" s="1">
        <v>45645</v>
      </c>
      <c r="B67">
        <v>249.52</v>
      </c>
    </row>
    <row r="68" spans="1:2" x14ac:dyDescent="0.25">
      <c r="A68" s="1">
        <v>45646</v>
      </c>
      <c r="B68">
        <v>254.21</v>
      </c>
    </row>
    <row r="69" spans="1:2" x14ac:dyDescent="0.25">
      <c r="A69" s="1">
        <v>45649</v>
      </c>
      <c r="B69">
        <v>254.99</v>
      </c>
    </row>
    <row r="70" spans="1:2" x14ac:dyDescent="0.25">
      <c r="A70" s="1">
        <v>45650</v>
      </c>
      <c r="B70">
        <v>257.92</v>
      </c>
    </row>
    <row r="71" spans="1:2" x14ac:dyDescent="0.25">
      <c r="A71" s="1">
        <v>45652</v>
      </c>
      <c r="B71">
        <v>258.74</v>
      </c>
    </row>
    <row r="72" spans="1:2" x14ac:dyDescent="0.25">
      <c r="A72" s="1">
        <v>45653</v>
      </c>
      <c r="B72">
        <v>255.31</v>
      </c>
    </row>
    <row r="73" spans="1:2" x14ac:dyDescent="0.25">
      <c r="A73" s="1">
        <v>45656</v>
      </c>
      <c r="B73">
        <v>251.92</v>
      </c>
    </row>
    <row r="74" spans="1:2" x14ac:dyDescent="0.25">
      <c r="A74" s="1">
        <v>45657</v>
      </c>
      <c r="B74">
        <v>250.14</v>
      </c>
    </row>
    <row r="75" spans="1:2" x14ac:dyDescent="0.25">
      <c r="A75" s="1">
        <v>45659</v>
      </c>
      <c r="B75">
        <v>243.58</v>
      </c>
    </row>
    <row r="76" spans="1:2" x14ac:dyDescent="0.25">
      <c r="A76" s="1">
        <v>45660</v>
      </c>
      <c r="B76">
        <v>243.09</v>
      </c>
    </row>
    <row r="77" spans="1:2" x14ac:dyDescent="0.25">
      <c r="A77" s="1">
        <v>45663</v>
      </c>
      <c r="B77">
        <v>244.73</v>
      </c>
    </row>
    <row r="78" spans="1:2" x14ac:dyDescent="0.25">
      <c r="A78" s="1">
        <v>45664</v>
      </c>
      <c r="B78">
        <v>241.94</v>
      </c>
    </row>
    <row r="79" spans="1:2" x14ac:dyDescent="0.25">
      <c r="A79" s="1">
        <v>45665</v>
      </c>
      <c r="B79">
        <v>242.43</v>
      </c>
    </row>
    <row r="80" spans="1:2" x14ac:dyDescent="0.25">
      <c r="A80" s="1">
        <v>45667</v>
      </c>
      <c r="B80">
        <v>236.59</v>
      </c>
    </row>
    <row r="81" spans="1:2" x14ac:dyDescent="0.25">
      <c r="A81" s="1">
        <v>45670</v>
      </c>
      <c r="B81">
        <v>234.14</v>
      </c>
    </row>
    <row r="82" spans="1:2" x14ac:dyDescent="0.25">
      <c r="A82" s="1">
        <v>45671</v>
      </c>
      <c r="B82">
        <v>233.02</v>
      </c>
    </row>
    <row r="83" spans="1:2" x14ac:dyDescent="0.25">
      <c r="A83" s="1">
        <v>45672</v>
      </c>
      <c r="B83">
        <v>237.61</v>
      </c>
    </row>
    <row r="84" spans="1:2" x14ac:dyDescent="0.25">
      <c r="A84" s="1">
        <v>45673</v>
      </c>
      <c r="B84">
        <v>228.01</v>
      </c>
    </row>
    <row r="85" spans="1:2" x14ac:dyDescent="0.25">
      <c r="A85" s="1">
        <v>45674</v>
      </c>
      <c r="B85">
        <v>229.73</v>
      </c>
    </row>
    <row r="86" spans="1:2" x14ac:dyDescent="0.25">
      <c r="A86" s="1">
        <v>45678</v>
      </c>
      <c r="B86">
        <v>222.4</v>
      </c>
    </row>
    <row r="87" spans="1:2" x14ac:dyDescent="0.25">
      <c r="A87" s="1">
        <v>45679</v>
      </c>
      <c r="B87">
        <v>223.58</v>
      </c>
    </row>
    <row r="88" spans="1:2" x14ac:dyDescent="0.25">
      <c r="A88" s="1">
        <v>45680</v>
      </c>
      <c r="B88">
        <v>223.41</v>
      </c>
    </row>
    <row r="89" spans="1:2" x14ac:dyDescent="0.25">
      <c r="A89" s="1">
        <v>45681</v>
      </c>
      <c r="B89">
        <v>222.54</v>
      </c>
    </row>
    <row r="90" spans="1:2" x14ac:dyDescent="0.25">
      <c r="A90" s="1">
        <v>45684</v>
      </c>
      <c r="B90">
        <v>229.61</v>
      </c>
    </row>
    <row r="91" spans="1:2" x14ac:dyDescent="0.25">
      <c r="A91" s="1">
        <v>45685</v>
      </c>
      <c r="B91">
        <v>238</v>
      </c>
    </row>
    <row r="92" spans="1:2" x14ac:dyDescent="0.25">
      <c r="A92" s="1">
        <v>45686</v>
      </c>
      <c r="B92">
        <v>239.1</v>
      </c>
    </row>
    <row r="93" spans="1:2" x14ac:dyDescent="0.25">
      <c r="A93" s="1">
        <v>45687</v>
      </c>
      <c r="B93">
        <v>237.33</v>
      </c>
    </row>
    <row r="94" spans="1:2" x14ac:dyDescent="0.25">
      <c r="A94" s="1">
        <v>45688</v>
      </c>
      <c r="B94">
        <v>235.74</v>
      </c>
    </row>
    <row r="95" spans="1:2" x14ac:dyDescent="0.25">
      <c r="A95" s="1">
        <v>45691</v>
      </c>
      <c r="B95">
        <v>227.76</v>
      </c>
    </row>
    <row r="96" spans="1:2" x14ac:dyDescent="0.25">
      <c r="A96" s="1">
        <v>45692</v>
      </c>
      <c r="B96">
        <v>232.54</v>
      </c>
    </row>
    <row r="97" spans="1:2" x14ac:dyDescent="0.25">
      <c r="A97" s="1">
        <v>45693</v>
      </c>
      <c r="B97">
        <v>232.22</v>
      </c>
    </row>
    <row r="98" spans="1:2" x14ac:dyDescent="0.25">
      <c r="A98" s="1">
        <v>45694</v>
      </c>
      <c r="B98">
        <v>232.96</v>
      </c>
    </row>
    <row r="99" spans="1:2" x14ac:dyDescent="0.25">
      <c r="A99" s="1">
        <v>45695</v>
      </c>
      <c r="B99">
        <v>227.38</v>
      </c>
    </row>
    <row r="100" spans="1:2" x14ac:dyDescent="0.25">
      <c r="A100" s="1">
        <v>45698</v>
      </c>
      <c r="B100">
        <v>227.65</v>
      </c>
    </row>
    <row r="101" spans="1:2" x14ac:dyDescent="0.25">
      <c r="A101" s="1">
        <v>45699</v>
      </c>
      <c r="B101">
        <v>232.62</v>
      </c>
    </row>
    <row r="102" spans="1:2" x14ac:dyDescent="0.25">
      <c r="A102" s="1">
        <v>45700</v>
      </c>
      <c r="B102">
        <v>236.87</v>
      </c>
    </row>
    <row r="103" spans="1:2" x14ac:dyDescent="0.25">
      <c r="A103" s="1">
        <v>45701</v>
      </c>
      <c r="B103">
        <v>241.53</v>
      </c>
    </row>
    <row r="104" spans="1:2" x14ac:dyDescent="0.25">
      <c r="A104" s="1">
        <v>45702</v>
      </c>
      <c r="B104">
        <v>244.6</v>
      </c>
    </row>
    <row r="105" spans="1:2" x14ac:dyDescent="0.25">
      <c r="A105" s="1">
        <v>45706</v>
      </c>
      <c r="B105">
        <v>244.47</v>
      </c>
    </row>
    <row r="106" spans="1:2" x14ac:dyDescent="0.25">
      <c r="A106" s="1">
        <v>45707</v>
      </c>
      <c r="B106">
        <v>244.87</v>
      </c>
    </row>
    <row r="107" spans="1:2" x14ac:dyDescent="0.25">
      <c r="A107" s="1">
        <v>45708</v>
      </c>
      <c r="B107">
        <v>245.83</v>
      </c>
    </row>
    <row r="108" spans="1:2" x14ac:dyDescent="0.25">
      <c r="A108" s="1">
        <v>45709</v>
      </c>
      <c r="B108">
        <v>245.55</v>
      </c>
    </row>
    <row r="109" spans="1:2" x14ac:dyDescent="0.25">
      <c r="A109" s="1">
        <v>45712</v>
      </c>
      <c r="B109">
        <v>247.17</v>
      </c>
    </row>
    <row r="110" spans="1:2" x14ac:dyDescent="0.25">
      <c r="A110" s="1">
        <v>45713</v>
      </c>
      <c r="B110">
        <v>247.04</v>
      </c>
    </row>
    <row r="111" spans="1:2" x14ac:dyDescent="0.25">
      <c r="A111" s="1">
        <v>45714</v>
      </c>
      <c r="B111">
        <v>240.36</v>
      </c>
    </row>
    <row r="112" spans="1:2" x14ac:dyDescent="0.25">
      <c r="A112" s="1">
        <v>45715</v>
      </c>
      <c r="B112">
        <v>237.3</v>
      </c>
    </row>
    <row r="113" spans="1:2" x14ac:dyDescent="0.25">
      <c r="A113" s="1">
        <v>45716</v>
      </c>
      <c r="B113">
        <v>241.84</v>
      </c>
    </row>
    <row r="114" spans="1:2" x14ac:dyDescent="0.25">
      <c r="A114" s="1">
        <v>45719</v>
      </c>
      <c r="B114">
        <v>238.03</v>
      </c>
    </row>
    <row r="115" spans="1:2" x14ac:dyDescent="0.25">
      <c r="A115" s="1">
        <v>45720</v>
      </c>
      <c r="B115">
        <v>235.93</v>
      </c>
    </row>
    <row r="116" spans="1:2" x14ac:dyDescent="0.25">
      <c r="A116" s="1">
        <v>45721</v>
      </c>
      <c r="B116">
        <v>235.74</v>
      </c>
    </row>
    <row r="117" spans="1:2" x14ac:dyDescent="0.25">
      <c r="A117" s="1">
        <v>45722</v>
      </c>
      <c r="B117">
        <v>235.33</v>
      </c>
    </row>
    <row r="118" spans="1:2" x14ac:dyDescent="0.25">
      <c r="A118" s="1">
        <v>45723</v>
      </c>
      <c r="B118">
        <v>239.07</v>
      </c>
    </row>
    <row r="119" spans="1:2" x14ac:dyDescent="0.25">
      <c r="A119" s="1">
        <v>45726</v>
      </c>
      <c r="B119">
        <v>227.48</v>
      </c>
    </row>
    <row r="120" spans="1:2" x14ac:dyDescent="0.25">
      <c r="A120" s="1">
        <v>45727</v>
      </c>
      <c r="B120">
        <v>220.84</v>
      </c>
    </row>
    <row r="121" spans="1:2" x14ac:dyDescent="0.25">
      <c r="A121" s="1">
        <v>45728</v>
      </c>
      <c r="B121">
        <v>216.98</v>
      </c>
    </row>
    <row r="122" spans="1:2" x14ac:dyDescent="0.25">
      <c r="A122" s="1">
        <v>45729</v>
      </c>
      <c r="B122">
        <v>209.68</v>
      </c>
    </row>
    <row r="123" spans="1:2" x14ac:dyDescent="0.25">
      <c r="A123" s="1">
        <v>45730</v>
      </c>
      <c r="B123">
        <v>213.49</v>
      </c>
    </row>
    <row r="124" spans="1:2" x14ac:dyDescent="0.25">
      <c r="A124" s="1">
        <v>45733</v>
      </c>
      <c r="B124">
        <v>214</v>
      </c>
    </row>
    <row r="125" spans="1:2" x14ac:dyDescent="0.25">
      <c r="A125" s="1">
        <v>45734</v>
      </c>
      <c r="B125">
        <v>212.69</v>
      </c>
    </row>
    <row r="126" spans="1:2" x14ac:dyDescent="0.25">
      <c r="A126" s="1">
        <v>45735</v>
      </c>
      <c r="B126">
        <v>215.24</v>
      </c>
    </row>
    <row r="127" spans="1:2" x14ac:dyDescent="0.25">
      <c r="A127" s="1">
        <v>45736</v>
      </c>
      <c r="B127">
        <v>214.1</v>
      </c>
    </row>
    <row r="128" spans="1:2" x14ac:dyDescent="0.25">
      <c r="A128" s="1">
        <v>45737</v>
      </c>
      <c r="B128">
        <v>218.27</v>
      </c>
    </row>
    <row r="129" spans="1:2" x14ac:dyDescent="0.25">
      <c r="A129" s="1">
        <v>45740</v>
      </c>
      <c r="B129">
        <v>220.73</v>
      </c>
    </row>
    <row r="130" spans="1:2" x14ac:dyDescent="0.25">
      <c r="A130" s="1">
        <v>45741</v>
      </c>
      <c r="B130">
        <v>223.75</v>
      </c>
    </row>
    <row r="131" spans="1:2" x14ac:dyDescent="0.25">
      <c r="A131" s="1">
        <v>45742</v>
      </c>
      <c r="B131">
        <v>221.53</v>
      </c>
    </row>
    <row r="132" spans="1:2" x14ac:dyDescent="0.25">
      <c r="A132" s="1">
        <v>45743</v>
      </c>
      <c r="B132">
        <v>223.85</v>
      </c>
    </row>
    <row r="133" spans="1:2" x14ac:dyDescent="0.25">
      <c r="A133" s="1">
        <v>45744</v>
      </c>
      <c r="B133">
        <v>217.9</v>
      </c>
    </row>
    <row r="134" spans="1:2" x14ac:dyDescent="0.25">
      <c r="A134" s="1">
        <v>45747</v>
      </c>
      <c r="B134">
        <v>222.13</v>
      </c>
    </row>
    <row r="135" spans="1:2" x14ac:dyDescent="0.25">
      <c r="A135" s="1">
        <v>45748</v>
      </c>
      <c r="B135">
        <v>223.19</v>
      </c>
    </row>
    <row r="136" spans="1:2" x14ac:dyDescent="0.25">
      <c r="A136" s="1">
        <v>45749</v>
      </c>
      <c r="B136">
        <v>223.89</v>
      </c>
    </row>
    <row r="137" spans="1:2" x14ac:dyDescent="0.25">
      <c r="A137" s="1">
        <v>45750</v>
      </c>
      <c r="B137">
        <v>203.19</v>
      </c>
    </row>
    <row r="138" spans="1:2" x14ac:dyDescent="0.25">
      <c r="A138" s="1">
        <v>45751</v>
      </c>
      <c r="B138">
        <v>188.38</v>
      </c>
    </row>
    <row r="139" spans="1:2" x14ac:dyDescent="0.25">
      <c r="A139" s="1">
        <v>45754</v>
      </c>
      <c r="B139">
        <v>181.46</v>
      </c>
    </row>
    <row r="140" spans="1:2" x14ac:dyDescent="0.25">
      <c r="A140" s="1">
        <v>45755</v>
      </c>
      <c r="B140">
        <v>172.42</v>
      </c>
    </row>
    <row r="141" spans="1:2" x14ac:dyDescent="0.25">
      <c r="A141" s="1">
        <v>45756</v>
      </c>
      <c r="B141">
        <v>198.85</v>
      </c>
    </row>
    <row r="142" spans="1:2" x14ac:dyDescent="0.25">
      <c r="A142" s="1">
        <v>45757</v>
      </c>
      <c r="B142">
        <v>190.42</v>
      </c>
    </row>
    <row r="143" spans="1:2" x14ac:dyDescent="0.25">
      <c r="A143" s="1">
        <v>45758</v>
      </c>
      <c r="B143">
        <v>198.15</v>
      </c>
    </row>
    <row r="144" spans="1:2" x14ac:dyDescent="0.25">
      <c r="A144" s="1">
        <v>45761</v>
      </c>
      <c r="B144">
        <v>202.52</v>
      </c>
    </row>
    <row r="145" spans="1:2" x14ac:dyDescent="0.25">
      <c r="A145" s="1">
        <v>45762</v>
      </c>
      <c r="B145">
        <v>202.14</v>
      </c>
    </row>
    <row r="146" spans="1:2" x14ac:dyDescent="0.25">
      <c r="A146" s="1">
        <v>45763</v>
      </c>
      <c r="B146">
        <v>194.27</v>
      </c>
    </row>
    <row r="147" spans="1:2" x14ac:dyDescent="0.25">
      <c r="A147" s="1">
        <v>45764</v>
      </c>
      <c r="B147">
        <v>196.98</v>
      </c>
    </row>
    <row r="148" spans="1:2" x14ac:dyDescent="0.25">
      <c r="A148" s="1">
        <v>45768</v>
      </c>
      <c r="B148">
        <v>193.16</v>
      </c>
    </row>
    <row r="149" spans="1:2" x14ac:dyDescent="0.25">
      <c r="A149" s="1">
        <v>45769</v>
      </c>
      <c r="B149">
        <v>199.74</v>
      </c>
    </row>
    <row r="150" spans="1:2" x14ac:dyDescent="0.25">
      <c r="A150" s="1">
        <v>45770</v>
      </c>
      <c r="B150">
        <v>204.6</v>
      </c>
    </row>
    <row r="151" spans="1:2" x14ac:dyDescent="0.25">
      <c r="A151" s="1">
        <v>45771</v>
      </c>
      <c r="B151">
        <v>208.37</v>
      </c>
    </row>
    <row r="152" spans="1:2" x14ac:dyDescent="0.25">
      <c r="A152" s="1">
        <v>45772</v>
      </c>
      <c r="B152">
        <v>209.28</v>
      </c>
    </row>
    <row r="153" spans="1:2" x14ac:dyDescent="0.25">
      <c r="A153" s="1">
        <v>45775</v>
      </c>
      <c r="B153">
        <v>210.14</v>
      </c>
    </row>
    <row r="154" spans="1:2" x14ac:dyDescent="0.25">
      <c r="A154" s="1">
        <v>45776</v>
      </c>
      <c r="B154">
        <v>211.21</v>
      </c>
    </row>
    <row r="155" spans="1:2" x14ac:dyDescent="0.25">
      <c r="A155" s="1">
        <v>45777</v>
      </c>
      <c r="B155">
        <v>212.5</v>
      </c>
    </row>
    <row r="156" spans="1:2" x14ac:dyDescent="0.25">
      <c r="A156" s="1">
        <v>45778</v>
      </c>
      <c r="B156">
        <v>213.32</v>
      </c>
    </row>
    <row r="157" spans="1:2" x14ac:dyDescent="0.25">
      <c r="A157" s="1">
        <v>45779</v>
      </c>
      <c r="B157">
        <v>205.35</v>
      </c>
    </row>
    <row r="158" spans="1:2" x14ac:dyDescent="0.25">
      <c r="A158" s="1">
        <v>45782</v>
      </c>
      <c r="B158">
        <v>198.89</v>
      </c>
    </row>
    <row r="159" spans="1:2" x14ac:dyDescent="0.25">
      <c r="A159" s="1">
        <v>45783</v>
      </c>
      <c r="B159">
        <v>198.51</v>
      </c>
    </row>
    <row r="160" spans="1:2" x14ac:dyDescent="0.25">
      <c r="A160" s="1">
        <v>45784</v>
      </c>
      <c r="B160">
        <v>196.25</v>
      </c>
    </row>
    <row r="161" spans="1:2" x14ac:dyDescent="0.25">
      <c r="A161" s="1">
        <v>45785</v>
      </c>
      <c r="B161">
        <v>197.49</v>
      </c>
    </row>
    <row r="162" spans="1:2" x14ac:dyDescent="0.25">
      <c r="A162" s="1">
        <v>45786</v>
      </c>
      <c r="B162">
        <v>198.53</v>
      </c>
    </row>
    <row r="163" spans="1:2" x14ac:dyDescent="0.25">
      <c r="A163" s="1">
        <v>45789</v>
      </c>
      <c r="B163">
        <v>210.79</v>
      </c>
    </row>
    <row r="164" spans="1:2" x14ac:dyDescent="0.25">
      <c r="A164" s="1">
        <v>45790</v>
      </c>
      <c r="B164">
        <v>212.93</v>
      </c>
    </row>
    <row r="165" spans="1:2" x14ac:dyDescent="0.25">
      <c r="A165" s="1">
        <v>45791</v>
      </c>
      <c r="B165">
        <v>212.33</v>
      </c>
    </row>
    <row r="166" spans="1:2" x14ac:dyDescent="0.25">
      <c r="A166" s="1">
        <v>45792</v>
      </c>
      <c r="B166">
        <v>211.45</v>
      </c>
    </row>
    <row r="167" spans="1:2" x14ac:dyDescent="0.25">
      <c r="A167" s="1">
        <v>45793</v>
      </c>
      <c r="B167">
        <v>211.26</v>
      </c>
    </row>
    <row r="168" spans="1:2" x14ac:dyDescent="0.25">
      <c r="A168" s="1">
        <v>45796</v>
      </c>
      <c r="B168">
        <v>208.78</v>
      </c>
    </row>
    <row r="169" spans="1:2" x14ac:dyDescent="0.25">
      <c r="A169" s="1">
        <v>45797</v>
      </c>
      <c r="B169">
        <v>206.86</v>
      </c>
    </row>
    <row r="170" spans="1:2" x14ac:dyDescent="0.25">
      <c r="A170" s="1">
        <v>45798</v>
      </c>
      <c r="B170">
        <v>202.09</v>
      </c>
    </row>
    <row r="171" spans="1:2" x14ac:dyDescent="0.25">
      <c r="A171" s="1">
        <v>45799</v>
      </c>
      <c r="B171">
        <v>201.36</v>
      </c>
    </row>
    <row r="172" spans="1:2" x14ac:dyDescent="0.25">
      <c r="A172" s="1">
        <v>45800</v>
      </c>
      <c r="B172">
        <v>195.27</v>
      </c>
    </row>
    <row r="173" spans="1:2" x14ac:dyDescent="0.25">
      <c r="A173" s="1">
        <v>45804</v>
      </c>
      <c r="B173">
        <v>200.21</v>
      </c>
    </row>
    <row r="174" spans="1:2" x14ac:dyDescent="0.25">
      <c r="A174" s="1">
        <v>45805</v>
      </c>
      <c r="B174">
        <v>200.42</v>
      </c>
    </row>
    <row r="175" spans="1:2" x14ac:dyDescent="0.25">
      <c r="A175" s="1">
        <v>45806</v>
      </c>
      <c r="B175">
        <v>199.95</v>
      </c>
    </row>
    <row r="176" spans="1:2" x14ac:dyDescent="0.25">
      <c r="A176" s="1">
        <v>45807</v>
      </c>
      <c r="B176">
        <v>200.85</v>
      </c>
    </row>
    <row r="177" spans="1:2" x14ac:dyDescent="0.25">
      <c r="A177" s="1">
        <v>45810</v>
      </c>
      <c r="B177">
        <v>201.7</v>
      </c>
    </row>
    <row r="178" spans="1:2" x14ac:dyDescent="0.25">
      <c r="A178" s="1">
        <v>45811</v>
      </c>
      <c r="B178">
        <v>203.27</v>
      </c>
    </row>
    <row r="179" spans="1:2" x14ac:dyDescent="0.25">
      <c r="A179" s="1">
        <v>45812</v>
      </c>
      <c r="B179">
        <v>202.82</v>
      </c>
    </row>
    <row r="180" spans="1:2" x14ac:dyDescent="0.25">
      <c r="A180" s="1">
        <v>45813</v>
      </c>
      <c r="B180">
        <v>200.63</v>
      </c>
    </row>
    <row r="181" spans="1:2" x14ac:dyDescent="0.25">
      <c r="A181" s="1">
        <v>45814</v>
      </c>
      <c r="B181">
        <v>203.92</v>
      </c>
    </row>
    <row r="182" spans="1:2" x14ac:dyDescent="0.25">
      <c r="A182" s="1">
        <v>45817</v>
      </c>
      <c r="B182">
        <v>201.45</v>
      </c>
    </row>
    <row r="183" spans="1:2" x14ac:dyDescent="0.25">
      <c r="A183" s="1">
        <v>45818</v>
      </c>
      <c r="B183">
        <v>202.67</v>
      </c>
    </row>
    <row r="184" spans="1:2" x14ac:dyDescent="0.25">
      <c r="A184" s="1">
        <v>45819</v>
      </c>
      <c r="B184">
        <v>198.78</v>
      </c>
    </row>
    <row r="185" spans="1:2" x14ac:dyDescent="0.25">
      <c r="A185" s="1">
        <v>45820</v>
      </c>
      <c r="B185">
        <v>199.2</v>
      </c>
    </row>
    <row r="186" spans="1:2" x14ac:dyDescent="0.25">
      <c r="A186" s="1">
        <v>45821</v>
      </c>
      <c r="B186">
        <v>196.45</v>
      </c>
    </row>
    <row r="187" spans="1:2" x14ac:dyDescent="0.25">
      <c r="A187" s="1">
        <v>45824</v>
      </c>
      <c r="B187">
        <v>198.42</v>
      </c>
    </row>
    <row r="188" spans="1:2" x14ac:dyDescent="0.25">
      <c r="A188" s="1">
        <v>45825</v>
      </c>
      <c r="B188">
        <v>195.64</v>
      </c>
    </row>
    <row r="189" spans="1:2" x14ac:dyDescent="0.25">
      <c r="A189" s="1">
        <v>45826</v>
      </c>
      <c r="B189">
        <v>196.58</v>
      </c>
    </row>
    <row r="190" spans="1:2" x14ac:dyDescent="0.25">
      <c r="A190" s="1">
        <v>45828</v>
      </c>
      <c r="B190">
        <v>201</v>
      </c>
    </row>
    <row r="191" spans="1:2" x14ac:dyDescent="0.25">
      <c r="A191" s="1">
        <v>45831</v>
      </c>
      <c r="B191">
        <v>201.5</v>
      </c>
    </row>
    <row r="192" spans="1:2" x14ac:dyDescent="0.25">
      <c r="A192" s="1">
        <v>45832</v>
      </c>
      <c r="B192">
        <v>200.3</v>
      </c>
    </row>
    <row r="193" spans="1:2" x14ac:dyDescent="0.25">
      <c r="A193" s="1">
        <v>45833</v>
      </c>
      <c r="B193">
        <v>201.56</v>
      </c>
    </row>
    <row r="194" spans="1:2" x14ac:dyDescent="0.25">
      <c r="A194" s="1">
        <v>45834</v>
      </c>
      <c r="B194">
        <v>201</v>
      </c>
    </row>
    <row r="195" spans="1:2" x14ac:dyDescent="0.25">
      <c r="A195" s="1">
        <v>45835</v>
      </c>
      <c r="B195">
        <v>201.08</v>
      </c>
    </row>
    <row r="196" spans="1:2" x14ac:dyDescent="0.25">
      <c r="A196" s="1">
        <v>45838</v>
      </c>
      <c r="B196">
        <v>205.17</v>
      </c>
    </row>
    <row r="197" spans="1:2" x14ac:dyDescent="0.25">
      <c r="A197" s="1">
        <v>45839</v>
      </c>
      <c r="B197">
        <v>207.82</v>
      </c>
    </row>
    <row r="198" spans="1:2" x14ac:dyDescent="0.25">
      <c r="A198" s="1">
        <v>45840</v>
      </c>
      <c r="B198">
        <v>212.44</v>
      </c>
    </row>
    <row r="199" spans="1:2" x14ac:dyDescent="0.25">
      <c r="A199" s="1">
        <v>45841</v>
      </c>
      <c r="B199">
        <v>213.55</v>
      </c>
    </row>
    <row r="200" spans="1:2" x14ac:dyDescent="0.25">
      <c r="A200" s="1">
        <v>45845</v>
      </c>
      <c r="B200">
        <v>209.95</v>
      </c>
    </row>
    <row r="201" spans="1:2" x14ac:dyDescent="0.25">
      <c r="A201" s="1">
        <v>45846</v>
      </c>
      <c r="B201">
        <v>210.01</v>
      </c>
    </row>
    <row r="202" spans="1:2" x14ac:dyDescent="0.25">
      <c r="A202" s="1">
        <v>45847</v>
      </c>
      <c r="B202">
        <v>211.14</v>
      </c>
    </row>
    <row r="203" spans="1:2" x14ac:dyDescent="0.25">
      <c r="A203" s="1">
        <v>45848</v>
      </c>
      <c r="B203">
        <v>212.41</v>
      </c>
    </row>
    <row r="204" spans="1:2" x14ac:dyDescent="0.25">
      <c r="A204" s="1">
        <v>45849</v>
      </c>
      <c r="B204">
        <v>211.16</v>
      </c>
    </row>
    <row r="205" spans="1:2" x14ac:dyDescent="0.25">
      <c r="A205" s="1">
        <v>45852</v>
      </c>
      <c r="B205">
        <v>208.62</v>
      </c>
    </row>
    <row r="206" spans="1:2" x14ac:dyDescent="0.25">
      <c r="A206" s="1">
        <v>45853</v>
      </c>
      <c r="B206">
        <v>209.11</v>
      </c>
    </row>
    <row r="207" spans="1:2" x14ac:dyDescent="0.25">
      <c r="A207" s="1">
        <v>45854</v>
      </c>
      <c r="B207">
        <v>210.16</v>
      </c>
    </row>
    <row r="208" spans="1:2" x14ac:dyDescent="0.25">
      <c r="A208" s="1">
        <v>45855</v>
      </c>
      <c r="B208">
        <v>210.02</v>
      </c>
    </row>
    <row r="209" spans="1:2" x14ac:dyDescent="0.25">
      <c r="A209" s="1">
        <v>45856</v>
      </c>
      <c r="B209">
        <v>211.18</v>
      </c>
    </row>
    <row r="210" spans="1:2" x14ac:dyDescent="0.25">
      <c r="A210" s="1">
        <v>45859</v>
      </c>
      <c r="B210">
        <v>212.48</v>
      </c>
    </row>
    <row r="211" spans="1:2" x14ac:dyDescent="0.25">
      <c r="A211" s="1">
        <v>45860</v>
      </c>
      <c r="B211">
        <v>214.4</v>
      </c>
    </row>
    <row r="212" spans="1:2" x14ac:dyDescent="0.25">
      <c r="A212" s="1">
        <v>45861</v>
      </c>
      <c r="B212">
        <v>214.15</v>
      </c>
    </row>
    <row r="213" spans="1:2" x14ac:dyDescent="0.25">
      <c r="A213" s="1">
        <v>45862</v>
      </c>
      <c r="B213">
        <v>213.76</v>
      </c>
    </row>
    <row r="214" spans="1:2" x14ac:dyDescent="0.25">
      <c r="A214" s="1">
        <v>45863</v>
      </c>
      <c r="B214">
        <v>213.88</v>
      </c>
    </row>
    <row r="215" spans="1:2" x14ac:dyDescent="0.25">
      <c r="A215" s="1">
        <v>45866</v>
      </c>
      <c r="B215">
        <v>214.05</v>
      </c>
    </row>
    <row r="216" spans="1:2" x14ac:dyDescent="0.25">
      <c r="A216" s="1">
        <v>45867</v>
      </c>
      <c r="B216">
        <v>211.27</v>
      </c>
    </row>
    <row r="217" spans="1:2" x14ac:dyDescent="0.25">
      <c r="A217" s="1">
        <v>45868</v>
      </c>
      <c r="B217">
        <v>209.05</v>
      </c>
    </row>
    <row r="218" spans="1:2" x14ac:dyDescent="0.25">
      <c r="A218" s="1">
        <v>45869</v>
      </c>
      <c r="B218">
        <v>207.57</v>
      </c>
    </row>
    <row r="219" spans="1:2" x14ac:dyDescent="0.25">
      <c r="A219" s="1">
        <v>45870</v>
      </c>
      <c r="B219">
        <v>202.38</v>
      </c>
    </row>
    <row r="220" spans="1:2" x14ac:dyDescent="0.25">
      <c r="A220" s="1">
        <v>45873</v>
      </c>
      <c r="B220">
        <v>203.35</v>
      </c>
    </row>
    <row r="221" spans="1:2" x14ac:dyDescent="0.25">
      <c r="A221" s="1">
        <v>45874</v>
      </c>
      <c r="B221">
        <v>202.92</v>
      </c>
    </row>
    <row r="222" spans="1:2" x14ac:dyDescent="0.25">
      <c r="A222" s="1">
        <v>45875</v>
      </c>
      <c r="B222">
        <v>213.25</v>
      </c>
    </row>
    <row r="223" spans="1:2" x14ac:dyDescent="0.25">
      <c r="A223" s="1">
        <v>45876</v>
      </c>
      <c r="B223">
        <v>220.03</v>
      </c>
    </row>
    <row r="224" spans="1:2" x14ac:dyDescent="0.25">
      <c r="A224" s="1">
        <v>45877</v>
      </c>
      <c r="B224">
        <v>229.35</v>
      </c>
    </row>
    <row r="225" spans="1:2" x14ac:dyDescent="0.25">
      <c r="A225" s="1">
        <v>45880</v>
      </c>
      <c r="B225">
        <v>227.18</v>
      </c>
    </row>
    <row r="226" spans="1:2" x14ac:dyDescent="0.25">
      <c r="A226" s="1">
        <v>45881</v>
      </c>
      <c r="B226">
        <v>229.65</v>
      </c>
    </row>
    <row r="227" spans="1:2" x14ac:dyDescent="0.25">
      <c r="A227" s="1">
        <v>45882</v>
      </c>
      <c r="B227">
        <v>233.33</v>
      </c>
    </row>
    <row r="228" spans="1:2" x14ac:dyDescent="0.25">
      <c r="A228" s="1">
        <v>45883</v>
      </c>
      <c r="B228">
        <v>232.78</v>
      </c>
    </row>
    <row r="229" spans="1:2" x14ac:dyDescent="0.25">
      <c r="A229" s="1">
        <v>45884</v>
      </c>
      <c r="B229">
        <v>231.59</v>
      </c>
    </row>
    <row r="230" spans="1:2" x14ac:dyDescent="0.25">
      <c r="A230" s="1">
        <v>45887</v>
      </c>
      <c r="B230">
        <v>230.89</v>
      </c>
    </row>
    <row r="231" spans="1:2" x14ac:dyDescent="0.25">
      <c r="A231" s="1">
        <v>45888</v>
      </c>
      <c r="B231">
        <v>230.56</v>
      </c>
    </row>
    <row r="232" spans="1:2" x14ac:dyDescent="0.25">
      <c r="A232" s="1">
        <v>45889</v>
      </c>
      <c r="B232">
        <v>226.01</v>
      </c>
    </row>
    <row r="233" spans="1:2" x14ac:dyDescent="0.25">
      <c r="A233" s="1">
        <v>45890</v>
      </c>
      <c r="B233">
        <v>224.9</v>
      </c>
    </row>
    <row r="234" spans="1:2" x14ac:dyDescent="0.25">
      <c r="A234" s="1">
        <v>45891</v>
      </c>
      <c r="B234">
        <v>227.76</v>
      </c>
    </row>
    <row r="235" spans="1:2" x14ac:dyDescent="0.25">
      <c r="A235" s="1">
        <v>45894</v>
      </c>
      <c r="B235">
        <v>227.16</v>
      </c>
    </row>
    <row r="236" spans="1:2" x14ac:dyDescent="0.25">
      <c r="A236" s="1">
        <v>45895</v>
      </c>
      <c r="B236">
        <v>229.31</v>
      </c>
    </row>
    <row r="237" spans="1:2" x14ac:dyDescent="0.25">
      <c r="A237" s="1">
        <v>45896</v>
      </c>
      <c r="B237">
        <v>230.49</v>
      </c>
    </row>
    <row r="238" spans="1:2" x14ac:dyDescent="0.25">
      <c r="A238" s="1">
        <v>45897</v>
      </c>
      <c r="B238">
        <v>232.56</v>
      </c>
    </row>
    <row r="239" spans="1:2" x14ac:dyDescent="0.25">
      <c r="A239" s="1">
        <v>45898</v>
      </c>
      <c r="B239">
        <v>232.14</v>
      </c>
    </row>
    <row r="240" spans="1:2" x14ac:dyDescent="0.25">
      <c r="A240" s="1">
        <v>45902</v>
      </c>
      <c r="B240">
        <v>229.72</v>
      </c>
    </row>
    <row r="241" spans="1:2" x14ac:dyDescent="0.25">
      <c r="A241" s="1">
        <v>45903</v>
      </c>
      <c r="B241">
        <v>238.47</v>
      </c>
    </row>
    <row r="242" spans="1:2" x14ac:dyDescent="0.25">
      <c r="A242" s="1">
        <v>45904</v>
      </c>
      <c r="B242">
        <v>239.78</v>
      </c>
    </row>
    <row r="243" spans="1:2" x14ac:dyDescent="0.25">
      <c r="A243" s="1">
        <v>45905</v>
      </c>
      <c r="B243">
        <v>239.69</v>
      </c>
    </row>
    <row r="244" spans="1:2" x14ac:dyDescent="0.25">
      <c r="A244" s="1">
        <v>45908</v>
      </c>
      <c r="B244">
        <v>237.88</v>
      </c>
    </row>
    <row r="245" spans="1:2" x14ac:dyDescent="0.25">
      <c r="A245" s="1">
        <v>45909</v>
      </c>
      <c r="B245">
        <v>234.35</v>
      </c>
    </row>
    <row r="246" spans="1:2" x14ac:dyDescent="0.25">
      <c r="A246" s="1">
        <v>45910</v>
      </c>
      <c r="B246">
        <v>226.79</v>
      </c>
    </row>
    <row r="247" spans="1:2" x14ac:dyDescent="0.25">
      <c r="A247" s="1">
        <v>45911</v>
      </c>
      <c r="B247">
        <v>230.03</v>
      </c>
    </row>
    <row r="248" spans="1:2" x14ac:dyDescent="0.25">
      <c r="A248" s="1">
        <v>45912</v>
      </c>
      <c r="B248">
        <v>234.07</v>
      </c>
    </row>
    <row r="249" spans="1:2" x14ac:dyDescent="0.25">
      <c r="A249" s="1">
        <v>45915</v>
      </c>
      <c r="B249">
        <v>236.7</v>
      </c>
    </row>
    <row r="250" spans="1:2" x14ac:dyDescent="0.25">
      <c r="A250" s="1">
        <v>45916</v>
      </c>
      <c r="B250">
        <v>238.15</v>
      </c>
    </row>
    <row r="251" spans="1:2" x14ac:dyDescent="0.25">
      <c r="A251" s="1">
        <v>45917</v>
      </c>
      <c r="B251">
        <v>239.32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403B-62C1-44B0-9DDB-3207FF98D105}">
  <dimension ref="A1:L251"/>
  <sheetViews>
    <sheetView workbookViewId="0">
      <selection activeCell="D3" sqref="D3"/>
    </sheetView>
  </sheetViews>
  <sheetFormatPr defaultRowHeight="15" x14ac:dyDescent="0.25"/>
  <cols>
    <col min="1" max="1" width="10.7109375" style="1" customWidth="1"/>
    <col min="2" max="2" width="10.85546875" bestFit="1" customWidth="1"/>
    <col min="3" max="3" width="11.85546875" bestFit="1" customWidth="1"/>
    <col min="4" max="4" width="12.140625" bestFit="1" customWidth="1"/>
    <col min="5" max="5" width="15.28515625" customWidth="1"/>
    <col min="6" max="6" width="11.140625" style="4" bestFit="1" customWidth="1"/>
    <col min="7" max="8" width="11.140625" customWidth="1"/>
    <col min="9" max="9" width="18.42578125" customWidth="1"/>
    <col min="10" max="10" width="11.42578125" customWidth="1"/>
    <col min="11" max="11" width="12.7109375" bestFit="1" customWidth="1"/>
  </cols>
  <sheetData>
    <row r="1" spans="1:12" x14ac:dyDescent="0.25">
      <c r="A1" s="3" t="s">
        <v>0</v>
      </c>
      <c r="B1" s="5" t="s">
        <v>2</v>
      </c>
      <c r="C1" s="3" t="s">
        <v>3</v>
      </c>
      <c r="D1" s="3" t="s">
        <v>4</v>
      </c>
      <c r="E1" s="3" t="s">
        <v>10</v>
      </c>
      <c r="F1" s="5" t="s">
        <v>11</v>
      </c>
      <c r="G1" s="6" t="s">
        <v>12</v>
      </c>
      <c r="H1" s="6"/>
      <c r="I1" s="3" t="s">
        <v>9</v>
      </c>
      <c r="J1" s="3" t="s">
        <v>6</v>
      </c>
      <c r="K1" s="3" t="s">
        <v>7</v>
      </c>
      <c r="L1" s="3" t="s">
        <v>8</v>
      </c>
    </row>
    <row r="2" spans="1:12" x14ac:dyDescent="0.25">
      <c r="A2" s="1" cm="1">
        <f t="array" ref="A2:A251">_xlfn._xlws.SORT(_xlfn.UNIQUE(_xlfn.VSTACK(AAPL_tbl[Date], Gold_tbl[Date], BTC_tbl[Date])))</f>
        <v>45553</v>
      </c>
      <c r="B2" s="4"/>
      <c r="I2" s="7" t="s">
        <v>5</v>
      </c>
      <c r="J2" s="7">
        <v>0.3</v>
      </c>
      <c r="K2" s="7">
        <v>0.4</v>
      </c>
      <c r="L2" s="7">
        <v>0.3</v>
      </c>
    </row>
    <row r="3" spans="1:12" x14ac:dyDescent="0.25">
      <c r="A3" s="1">
        <v>45554</v>
      </c>
      <c r="B3" s="4">
        <f>IFERROR(BTCUSD[[#This Row],[Close]]/BTCUSD!B2-1,"")</f>
        <v>4.4809589145767381E-2</v>
      </c>
      <c r="C3" s="4">
        <f>IFERROR(XAUUSD[[#This Row],[Close]]/XAUUSD!B2-1, "")</f>
        <v>1.0849920183821471E-2</v>
      </c>
      <c r="D3" s="4">
        <f>IFERROR(AAPL_US[[#This Row],[Close]]/AAPL_US!B2-1,"")</f>
        <v>3.7065461728843507E-2</v>
      </c>
      <c r="E3" s="4">
        <f>SUMPRODUCT(B3:D3,$J$2:$L$2)</f>
        <v>2.8902483335911854E-2</v>
      </c>
      <c r="F3" s="4" cm="1">
        <f t="array" ref="F3:F251">_xlfn._xlws.SORT(E3:E251)</f>
        <v>-3.6145839746510131E-2</v>
      </c>
      <c r="G3">
        <v>1</v>
      </c>
      <c r="I3" t="s">
        <v>20</v>
      </c>
      <c r="J3" s="12">
        <v>30000</v>
      </c>
      <c r="K3" s="12">
        <v>40000</v>
      </c>
      <c r="L3" s="12">
        <v>30000</v>
      </c>
    </row>
    <row r="4" spans="1:12" x14ac:dyDescent="0.25">
      <c r="A4" s="1">
        <v>45555</v>
      </c>
      <c r="B4" s="4">
        <f>IFERROR(BTCUSD[[#This Row],[Close]]/BTCUSD!B3-1,"")</f>
        <v>-5.3418973274610426E-4</v>
      </c>
      <c r="C4" s="4">
        <f>IFERROR(XAUUSD[[#This Row],[Close]]/XAUUSD!B3-1, "")</f>
        <v>1.329843782013862E-2</v>
      </c>
      <c r="D4" s="4">
        <f>IFERROR(AAPL_US[[#This Row],[Close]]/AAPL_US!B3-1,"")</f>
        <v>-2.9251161507571899E-3</v>
      </c>
      <c r="E4" s="4">
        <f t="shared" ref="E4:E67" si="0">SUMPRODUCT(B4:D4,$J$2:$L$2)</f>
        <v>4.281583363004461E-3</v>
      </c>
      <c r="F4" s="4">
        <v>-2.612495151037323E-2</v>
      </c>
      <c r="G4">
        <v>2</v>
      </c>
      <c r="J4" s="11"/>
    </row>
    <row r="5" spans="1:12" x14ac:dyDescent="0.25">
      <c r="A5" s="1">
        <v>45558</v>
      </c>
      <c r="B5" s="4">
        <f>IFERROR(BTCUSD[[#This Row],[Close]]/BTCUSD!B4-1,"")</f>
        <v>8.284366280974842E-3</v>
      </c>
      <c r="C5" s="4">
        <f>IFERROR(XAUUSD[[#This Row],[Close]]/XAUUSD!B4-1, "")</f>
        <v>2.8136290282583243E-3</v>
      </c>
      <c r="D5" s="4">
        <f>IFERROR(AAPL_US[[#This Row],[Close]]/AAPL_US!B4-1,"")</f>
        <v>-7.5801826094976654E-3</v>
      </c>
      <c r="E5" s="4">
        <f t="shared" si="0"/>
        <v>1.3367067127464825E-3</v>
      </c>
      <c r="F5" s="4">
        <v>-2.2584544275885132E-2</v>
      </c>
      <c r="G5">
        <v>3</v>
      </c>
    </row>
    <row r="6" spans="1:12" x14ac:dyDescent="0.25">
      <c r="A6" s="1">
        <v>45559</v>
      </c>
      <c r="B6" s="4">
        <f>IFERROR(BTCUSD[[#This Row],[Close]]/BTCUSD!B5-1,"")</f>
        <v>1.0109456001464068E-2</v>
      </c>
      <c r="C6" s="4">
        <f>IFERROR(XAUUSD[[#This Row],[Close]]/XAUUSD!B5-1, "")</f>
        <v>1.0880544179384444E-2</v>
      </c>
      <c r="D6" s="4">
        <f>IFERROR(AAPL_US[[#This Row],[Close]]/AAPL_US!B5-1,"")</f>
        <v>3.9739260885149896E-3</v>
      </c>
      <c r="E6" s="4">
        <f t="shared" si="0"/>
        <v>8.5772322987474961E-3</v>
      </c>
      <c r="F6" s="4">
        <v>-2.1909648888237741E-2</v>
      </c>
      <c r="G6">
        <v>4</v>
      </c>
      <c r="I6" s="9" t="s">
        <v>17</v>
      </c>
      <c r="J6" s="17">
        <v>1000000</v>
      </c>
    </row>
    <row r="7" spans="1:12" x14ac:dyDescent="0.25">
      <c r="A7" s="1">
        <v>45560</v>
      </c>
      <c r="B7" s="4">
        <f>IFERROR(BTCUSD[[#This Row],[Close]]/BTCUSD!B6-1,"")</f>
        <v>-9.3679229075234183E-3</v>
      </c>
      <c r="C7" s="4">
        <f>IFERROR(XAUUSD[[#This Row],[Close]]/XAUUSD!B6-1, "")</f>
        <v>9.4085945629984735E-6</v>
      </c>
      <c r="D7" s="4">
        <f>IFERROR(AAPL_US[[#This Row],[Close]]/AAPL_US!B6-1,"")</f>
        <v>-4.3989756293224547E-3</v>
      </c>
      <c r="E7" s="4">
        <f t="shared" si="0"/>
        <v>-4.1263061232285625E-3</v>
      </c>
      <c r="F7" s="4">
        <v>-2.1387513567341664E-2</v>
      </c>
      <c r="G7">
        <v>5</v>
      </c>
    </row>
    <row r="8" spans="1:12" x14ac:dyDescent="0.25">
      <c r="A8" s="1">
        <v>45561</v>
      </c>
      <c r="B8" s="4">
        <f>IFERROR(BTCUSD[[#This Row],[Close]]/BTCUSD!B7-1,"")</f>
        <v>2.5804386761515641E-2</v>
      </c>
      <c r="C8" s="4">
        <f>IFERROR(XAUUSD[[#This Row],[Close]]/XAUUSD!B7-1, "")</f>
        <v>5.7504788929574335E-3</v>
      </c>
      <c r="D8" s="4">
        <f>IFERROR(AAPL_US[[#This Row],[Close]]/AAPL_US!B7-1,"")</f>
        <v>5.0780748473699955E-3</v>
      </c>
      <c r="E8" s="4">
        <f t="shared" si="0"/>
        <v>1.1564930039848664E-2</v>
      </c>
      <c r="F8" s="4">
        <v>-2.0949818693626141E-2</v>
      </c>
      <c r="G8">
        <v>6</v>
      </c>
    </row>
    <row r="9" spans="1:12" x14ac:dyDescent="0.25">
      <c r="A9" s="1">
        <v>45562</v>
      </c>
      <c r="B9" s="4">
        <f>IFERROR(BTCUSD[[#This Row],[Close]]/BTCUSD!B8-1,"")</f>
        <v>1.0080858970950013E-2</v>
      </c>
      <c r="C9" s="4">
        <f>IFERROR(XAUUSD[[#This Row],[Close]]/XAUUSD!B8-1, "")</f>
        <v>-7.633444966229308E-3</v>
      </c>
      <c r="D9" s="4">
        <f>IFERROR(AAPL_US[[#This Row],[Close]]/AAPL_US!B8-1,"")</f>
        <v>1.1893225266494944E-3</v>
      </c>
      <c r="E9" s="4">
        <f t="shared" si="0"/>
        <v>3.2767646278812889E-4</v>
      </c>
      <c r="F9" s="4">
        <v>-1.970295406752659E-2</v>
      </c>
      <c r="G9">
        <v>7</v>
      </c>
    </row>
    <row r="10" spans="1:12" x14ac:dyDescent="0.25">
      <c r="A10" s="1">
        <v>45565</v>
      </c>
      <c r="B10" s="4">
        <f>IFERROR(BTCUSD[[#This Row],[Close]]/BTCUSD!B9-1,"")</f>
        <v>-3.0938925559724773E-2</v>
      </c>
      <c r="C10" s="4">
        <f>IFERROR(XAUUSD[[#This Row],[Close]]/XAUUSD!B9-1, "")</f>
        <v>-6.5289115966893352E-3</v>
      </c>
      <c r="D10" s="4">
        <f>IFERROR(AAPL_US[[#This Row],[Close]]/AAPL_US!B9-1,"")</f>
        <v>2.2869461920894008E-2</v>
      </c>
      <c r="E10" s="4">
        <f t="shared" si="0"/>
        <v>-5.0324037303249641E-3</v>
      </c>
      <c r="F10" s="4">
        <v>-1.8952198075091096E-2</v>
      </c>
      <c r="G10">
        <v>8</v>
      </c>
      <c r="I10" s="3" t="s">
        <v>13</v>
      </c>
      <c r="J10" s="3"/>
      <c r="K10" s="3"/>
      <c r="L10" s="3"/>
    </row>
    <row r="11" spans="1:12" x14ac:dyDescent="0.25">
      <c r="A11" s="1">
        <v>45566</v>
      </c>
      <c r="B11" s="4">
        <f>IFERROR(BTCUSD[[#This Row],[Close]]/BTCUSD!B10-1,"")</f>
        <v>-3.9779231077229915E-2</v>
      </c>
      <c r="C11" s="4">
        <f>IFERROR(XAUUSD[[#This Row],[Close]]/XAUUSD!B10-1, "")</f>
        <v>1.0892936101733142E-2</v>
      </c>
      <c r="D11" s="4">
        <f>IFERROR(AAPL_US[[#This Row],[Close]]/AAPL_US!B10-1,"")</f>
        <v>-2.9141289012766247E-2</v>
      </c>
      <c r="E11" s="4">
        <f t="shared" si="0"/>
        <v>-1.6318981586305591E-2</v>
      </c>
      <c r="F11" s="4">
        <v>-1.796079801242241E-2</v>
      </c>
      <c r="G11">
        <v>9</v>
      </c>
      <c r="I11" t="s">
        <v>15</v>
      </c>
      <c r="J11">
        <f>COUNT(G3:G251)</f>
        <v>249</v>
      </c>
      <c r="K11">
        <f>COUNT(G3:G251)</f>
        <v>249</v>
      </c>
    </row>
    <row r="12" spans="1:12" x14ac:dyDescent="0.25">
      <c r="A12" s="1">
        <v>45567</v>
      </c>
      <c r="B12" s="4">
        <f>IFERROR(BTCUSD[[#This Row],[Close]]/BTCUSD!B11-1,"")</f>
        <v>-5.5173000224028046E-3</v>
      </c>
      <c r="C12" s="4">
        <f>IFERROR(XAUUSD[[#This Row],[Close]]/XAUUSD!B11-1, "")</f>
        <v>-1.7364793959679936E-3</v>
      </c>
      <c r="D12" s="4">
        <f>IFERROR(AAPL_US[[#This Row],[Close]]/AAPL_US!B11-1,"")</f>
        <v>2.5209004355088993E-3</v>
      </c>
      <c r="E12" s="4">
        <f t="shared" si="0"/>
        <v>-1.5935116344553692E-3</v>
      </c>
      <c r="F12" s="4">
        <v>-1.7671852077724183E-2</v>
      </c>
      <c r="G12">
        <v>10</v>
      </c>
      <c r="I12" t="s">
        <v>26</v>
      </c>
      <c r="J12" s="2">
        <v>0.99</v>
      </c>
      <c r="K12" s="2">
        <v>0.95</v>
      </c>
    </row>
    <row r="13" spans="1:12" x14ac:dyDescent="0.25">
      <c r="A13" s="1">
        <v>45568</v>
      </c>
      <c r="B13" s="4">
        <f>IFERROR(BTCUSD[[#This Row],[Close]]/BTCUSD!B12-1,"")</f>
        <v>-2.6144564643659773E-4</v>
      </c>
      <c r="C13" s="4">
        <f>IFERROR(XAUUSD[[#This Row],[Close]]/XAUUSD!B12-1, "")</f>
        <v>-9.7788108213825442E-4</v>
      </c>
      <c r="D13" s="4">
        <f>IFERROR(AAPL_US[[#This Row],[Close]]/AAPL_US!B12-1,"")</f>
        <v>-4.8965450190470161E-3</v>
      </c>
      <c r="E13" s="4">
        <f t="shared" si="0"/>
        <v>-1.9385496325003857E-3</v>
      </c>
      <c r="F13" s="4">
        <v>-1.6518819156748497E-2</v>
      </c>
      <c r="G13">
        <v>11</v>
      </c>
      <c r="I13" t="s">
        <v>14</v>
      </c>
      <c r="J13" s="2">
        <v>0.01</v>
      </c>
      <c r="K13" s="2">
        <v>0.05</v>
      </c>
    </row>
    <row r="14" spans="1:12" x14ac:dyDescent="0.25">
      <c r="A14" s="1">
        <v>45569</v>
      </c>
      <c r="B14" s="4">
        <f>IFERROR(BTCUSD[[#This Row],[Close]]/BTCUSD!B13-1,"")</f>
        <v>2.5393175635445964E-2</v>
      </c>
      <c r="C14" s="4">
        <f>IFERROR(XAUUSD[[#This Row],[Close]]/XAUUSD!B13-1, "")</f>
        <v>-1.7204964968884351E-3</v>
      </c>
      <c r="D14" s="4">
        <f>IFERROR(AAPL_US[[#This Row],[Close]]/AAPL_US!B13-1,"")</f>
        <v>5.0094593514349306E-3</v>
      </c>
      <c r="E14" s="4">
        <f t="shared" si="0"/>
        <v>8.4325918973088936E-3</v>
      </c>
      <c r="F14" s="4">
        <v>-1.6440590681236288E-2</v>
      </c>
      <c r="G14">
        <v>12</v>
      </c>
      <c r="I14" t="s">
        <v>16</v>
      </c>
      <c r="J14" s="4">
        <f>_xlfn.PERCENTILE.INC(E3:E250,0.01)</f>
        <v>-2.2267343443690857E-2</v>
      </c>
      <c r="K14" s="4">
        <f>_xlfn.PERCENTILE.INC(E3:E250,0.05)</f>
        <v>-1.6321971343708934E-2</v>
      </c>
    </row>
    <row r="15" spans="1:12" x14ac:dyDescent="0.25">
      <c r="A15" s="1">
        <v>45572</v>
      </c>
      <c r="B15" s="4">
        <f>IFERROR(BTCUSD[[#This Row],[Close]]/BTCUSD!B14-1,"")</f>
        <v>1.62245744156988E-2</v>
      </c>
      <c r="C15" s="4">
        <f>IFERROR(XAUUSD[[#This Row],[Close]]/XAUUSD!B14-1, "")</f>
        <v>-3.3865833974445758E-3</v>
      </c>
      <c r="D15" s="4">
        <f>IFERROR(AAPL_US[[#This Row],[Close]]/AAPL_US!B14-1,"")</f>
        <v>-2.2531837986407455E-2</v>
      </c>
      <c r="E15" s="4">
        <f t="shared" si="0"/>
        <v>-3.2468124301904258E-3</v>
      </c>
      <c r="F15" s="4">
        <v>-1.6323581213079964E-2</v>
      </c>
      <c r="G15">
        <v>13</v>
      </c>
      <c r="I15" t="s">
        <v>17</v>
      </c>
      <c r="J15" s="8">
        <f>J6</f>
        <v>1000000</v>
      </c>
      <c r="K15" s="8">
        <f>J6</f>
        <v>1000000</v>
      </c>
    </row>
    <row r="16" spans="1:12" x14ac:dyDescent="0.25">
      <c r="A16" s="1">
        <v>45573</v>
      </c>
      <c r="B16" s="4">
        <f>IFERROR(BTCUSD[[#This Row],[Close]]/BTCUSD!B15-1,"")</f>
        <v>-1.5056380533878699E-2</v>
      </c>
      <c r="C16" s="4">
        <f>IFERROR(XAUUSD[[#This Row],[Close]]/XAUUSD!B15-1, "")</f>
        <v>-7.8349087661674366E-3</v>
      </c>
      <c r="D16" s="4">
        <f>IFERROR(AAPL_US[[#This Row],[Close]]/AAPL_US!B15-1,"")</f>
        <v>1.8403909531064189E-2</v>
      </c>
      <c r="E16" s="4">
        <f t="shared" si="0"/>
        <v>-2.1297048073113277E-3</v>
      </c>
      <c r="F16" s="4">
        <v>-1.6318981586305591E-2</v>
      </c>
      <c r="G16">
        <v>14</v>
      </c>
      <c r="I16" s="9" t="s">
        <v>18</v>
      </c>
      <c r="J16" s="10">
        <f>ABS(J15*J14)</f>
        <v>22267.343443690857</v>
      </c>
      <c r="K16" s="10">
        <f>ABS(K15*K14)</f>
        <v>16321.971343708934</v>
      </c>
      <c r="L16" s="9"/>
    </row>
    <row r="17" spans="1:10" x14ac:dyDescent="0.25">
      <c r="A17" s="1">
        <v>45574</v>
      </c>
      <c r="B17" s="4">
        <f>IFERROR(BTCUSD[[#This Row],[Close]]/BTCUSD!B16-1,"")</f>
        <v>-2.4845636228732482E-2</v>
      </c>
      <c r="C17" s="4">
        <f>IFERROR(XAUUSD[[#This Row],[Close]]/XAUUSD!B16-1, "")</f>
        <v>-5.3891085087273138E-3</v>
      </c>
      <c r="D17" s="4">
        <f>IFERROR(AAPL_US[[#This Row],[Close]]/AAPL_US!B16-1,"")</f>
        <v>1.6699663520867825E-2</v>
      </c>
      <c r="E17" s="4">
        <f t="shared" si="0"/>
        <v>-4.5994352158503227E-3</v>
      </c>
      <c r="F17" s="4">
        <v>-1.5988670239570315E-2</v>
      </c>
      <c r="G17">
        <v>15</v>
      </c>
      <c r="J17" s="4"/>
    </row>
    <row r="18" spans="1:10" x14ac:dyDescent="0.25">
      <c r="A18" s="1">
        <v>45575</v>
      </c>
      <c r="B18" s="4">
        <f>IFERROR(BTCUSD[[#This Row],[Close]]/BTCUSD!B17-1,"")</f>
        <v>-1.1976815462055646E-2</v>
      </c>
      <c r="C18" s="4">
        <f>IFERROR(XAUUSD[[#This Row],[Close]]/XAUUSD!B17-1, "")</f>
        <v>8.5626911314986565E-3</v>
      </c>
      <c r="D18" s="4">
        <f>IFERROR(AAPL_US[[#This Row],[Close]]/AAPL_US!B17-1,"")</f>
        <v>-2.1786967987564854E-3</v>
      </c>
      <c r="E18" s="4">
        <f t="shared" si="0"/>
        <v>-8.215772256441764E-4</v>
      </c>
      <c r="F18" s="4">
        <v>-1.5799070706459438E-2</v>
      </c>
      <c r="G18">
        <v>16</v>
      </c>
    </row>
    <row r="19" spans="1:10" x14ac:dyDescent="0.25">
      <c r="A19" s="1">
        <v>45576</v>
      </c>
      <c r="B19" s="4">
        <f>IFERROR(BTCUSD[[#This Row],[Close]]/BTCUSD!B18-1,"")</f>
        <v>4.8243491162151653E-2</v>
      </c>
      <c r="C19" s="4">
        <f>IFERROR(XAUUSD[[#This Row],[Close]]/XAUUSD!B18-1, "")</f>
        <v>9.9005571914962953E-3</v>
      </c>
      <c r="D19" s="4">
        <f>IFERROR(AAPL_US[[#This Row],[Close]]/AAPL_US!B18-1,"")</f>
        <v>-6.5066050573867606E-3</v>
      </c>
      <c r="E19" s="4">
        <f t="shared" si="0"/>
        <v>1.6481288708027984E-2</v>
      </c>
      <c r="F19" s="4">
        <v>-1.514733985066876E-2</v>
      </c>
      <c r="G19">
        <v>17</v>
      </c>
    </row>
    <row r="20" spans="1:10" x14ac:dyDescent="0.25">
      <c r="A20" s="1">
        <v>45579</v>
      </c>
      <c r="B20" s="4">
        <f>IFERROR(BTCUSD[[#This Row],[Close]]/BTCUSD!B19-1,"")</f>
        <v>4.371606376125392E-2</v>
      </c>
      <c r="C20" s="4">
        <f>IFERROR(XAUUSD[[#This Row],[Close]]/XAUUSD!B19-1, "")</f>
        <v>-2.8518237554095993E-3</v>
      </c>
      <c r="D20" s="4">
        <f>IFERROR(AAPL_US[[#This Row],[Close]]/AAPL_US!B19-1,"")</f>
        <v>1.6480951332305649E-2</v>
      </c>
      <c r="E20" s="4">
        <f t="shared" si="0"/>
        <v>1.6918375025904028E-2</v>
      </c>
      <c r="F20" s="4">
        <v>-1.4486972451388157E-2</v>
      </c>
      <c r="G20">
        <v>18</v>
      </c>
    </row>
    <row r="21" spans="1:10" x14ac:dyDescent="0.25">
      <c r="A21" s="1">
        <v>45580</v>
      </c>
      <c r="B21" s="4">
        <f>IFERROR(BTCUSD[[#This Row],[Close]]/BTCUSD!B20-1,"")</f>
        <v>9.7844710289354264E-3</v>
      </c>
      <c r="C21" s="4">
        <f>IFERROR(XAUUSD[[#This Row],[Close]]/XAUUSD!B20-1, "")</f>
        <v>5.374496907823767E-3</v>
      </c>
      <c r="D21" s="4">
        <f>IFERROR(AAPL_US[[#This Row],[Close]]/AAPL_US!B20-1,"")</f>
        <v>1.1022912405975971E-2</v>
      </c>
      <c r="E21" s="4">
        <f t="shared" si="0"/>
        <v>8.3920137936029249E-3</v>
      </c>
      <c r="F21" s="4">
        <v>-1.3792709048236419E-2</v>
      </c>
      <c r="G21">
        <v>19</v>
      </c>
    </row>
    <row r="22" spans="1:10" x14ac:dyDescent="0.25">
      <c r="A22" s="1">
        <v>45581</v>
      </c>
      <c r="B22" s="4">
        <f>IFERROR(BTCUSD[[#This Row],[Close]]/BTCUSD!B21-1,"")</f>
        <v>1.7092408609888698E-2</v>
      </c>
      <c r="C22" s="4">
        <f>IFERROR(XAUUSD[[#This Row],[Close]]/XAUUSD!B21-1, "")</f>
        <v>4.12527156003617E-3</v>
      </c>
      <c r="D22" s="4">
        <f>IFERROR(AAPL_US[[#This Row],[Close]]/AAPL_US!B21-1,"")</f>
        <v>-8.8498988582988991E-3</v>
      </c>
      <c r="E22" s="4">
        <f t="shared" si="0"/>
        <v>4.1228615494914083E-3</v>
      </c>
      <c r="F22" s="4">
        <v>-1.3654277699802264E-2</v>
      </c>
      <c r="G22">
        <v>20</v>
      </c>
    </row>
    <row r="23" spans="1:10" x14ac:dyDescent="0.25">
      <c r="A23" s="1">
        <v>45582</v>
      </c>
      <c r="B23" s="4">
        <f>IFERROR(BTCUSD[[#This Row],[Close]]/BTCUSD!B22-1,"")</f>
        <v>-7.2842623814698415E-3</v>
      </c>
      <c r="C23" s="4">
        <f>IFERROR(XAUUSD[[#This Row],[Close]]/XAUUSD!B22-1, "")</f>
        <v>7.2031235975225094E-3</v>
      </c>
      <c r="D23" s="4">
        <f>IFERROR(AAPL_US[[#This Row],[Close]]/AAPL_US!B22-1,"")</f>
        <v>1.5955307842314692E-3</v>
      </c>
      <c r="E23" s="4">
        <f t="shared" si="0"/>
        <v>1.1746299598374924E-3</v>
      </c>
      <c r="F23" s="4">
        <v>-1.3575118056432578E-2</v>
      </c>
      <c r="G23">
        <v>21</v>
      </c>
    </row>
    <row r="24" spans="1:10" x14ac:dyDescent="0.25">
      <c r="A24" s="1">
        <v>45583</v>
      </c>
      <c r="B24" s="4">
        <f>IFERROR(BTCUSD[[#This Row],[Close]]/BTCUSD!B23-1,"")</f>
        <v>2.2675185828567868E-2</v>
      </c>
      <c r="C24" s="4">
        <f>IFERROR(XAUUSD[[#This Row],[Close]]/XAUUSD!B23-1, "")</f>
        <v>9.92536482120987E-3</v>
      </c>
      <c r="D24" s="4">
        <f>IFERROR(AAPL_US[[#This Row],[Close]]/AAPL_US!B23-1,"")</f>
        <v>1.2277672250043281E-2</v>
      </c>
      <c r="E24" s="4">
        <f t="shared" si="0"/>
        <v>1.4456003352067292E-2</v>
      </c>
      <c r="F24" s="4">
        <v>-1.3488897637649532E-2</v>
      </c>
      <c r="G24">
        <v>22</v>
      </c>
    </row>
    <row r="25" spans="1:10" x14ac:dyDescent="0.25">
      <c r="A25" s="1">
        <v>45586</v>
      </c>
      <c r="B25" s="4">
        <f>IFERROR(BTCUSD[[#This Row],[Close]]/BTCUSD!B24-1,"")</f>
        <v>-1.1646827595457987E-2</v>
      </c>
      <c r="C25" s="4">
        <f>IFERROR(XAUUSD[[#This Row],[Close]]/XAUUSD!B24-1, "")</f>
        <v>-3.1251953247046771E-5</v>
      </c>
      <c r="D25" s="4">
        <f>IFERROR(AAPL_US[[#This Row],[Close]]/AAPL_US!B24-1,"")</f>
        <v>6.2989372409205657E-3</v>
      </c>
      <c r="E25" s="4">
        <f t="shared" si="0"/>
        <v>-1.616867887660045E-3</v>
      </c>
      <c r="F25" s="4">
        <v>-1.2645540110161502E-2</v>
      </c>
      <c r="G25">
        <v>23</v>
      </c>
    </row>
    <row r="26" spans="1:10" x14ac:dyDescent="0.25">
      <c r="A26" s="1">
        <v>45587</v>
      </c>
      <c r="B26" s="4">
        <f>IFERROR(BTCUSD[[#This Row],[Close]]/BTCUSD!B25-1,"")</f>
        <v>-4.4256665053756805E-3</v>
      </c>
      <c r="C26" s="4">
        <f>IFERROR(XAUUSD[[#This Row],[Close]]/XAUUSD!B25-1, "")</f>
        <v>1.0762038352860381E-2</v>
      </c>
      <c r="D26" s="4">
        <f>IFERROR(AAPL_US[[#This Row],[Close]]/AAPL_US!B25-1,"")</f>
        <v>-2.6233148698301401E-3</v>
      </c>
      <c r="E26" s="4">
        <f t="shared" si="0"/>
        <v>2.1901209285824065E-3</v>
      </c>
      <c r="F26" s="4">
        <v>-1.2047857795133144E-2</v>
      </c>
      <c r="G26">
        <v>24</v>
      </c>
    </row>
    <row r="27" spans="1:10" x14ac:dyDescent="0.25">
      <c r="A27" s="1">
        <v>45588</v>
      </c>
      <c r="B27" s="4">
        <f>IFERROR(BTCUSD[[#This Row],[Close]]/BTCUSD!B26-1,"")</f>
        <v>-1.6932300433865177E-2</v>
      </c>
      <c r="C27" s="4">
        <f>IFERROR(XAUUSD[[#This Row],[Close]]/XAUUSD!B26-1, "")</f>
        <v>-1.2184364217728838E-2</v>
      </c>
      <c r="D27" s="4">
        <f>IFERROR(AAPL_US[[#This Row],[Close]]/AAPL_US!B26-1,"")</f>
        <v>-2.1623849546617335E-2</v>
      </c>
      <c r="E27" s="4">
        <f t="shared" si="0"/>
        <v>-1.6440590681236288E-2</v>
      </c>
      <c r="F27" s="4">
        <v>-1.2035942557469015E-2</v>
      </c>
      <c r="G27">
        <v>25</v>
      </c>
    </row>
    <row r="28" spans="1:10" x14ac:dyDescent="0.25">
      <c r="A28" s="1">
        <v>45589</v>
      </c>
      <c r="B28" s="4">
        <f>IFERROR(BTCUSD[[#This Row],[Close]]/BTCUSD!B27-1,"")</f>
        <v>2.9583818810226203E-2</v>
      </c>
      <c r="C28" s="4">
        <f>IFERROR(XAUUSD[[#This Row],[Close]]/XAUUSD!B27-1, "")</f>
        <v>7.5363098043836896E-3</v>
      </c>
      <c r="D28" s="4">
        <f>IFERROR(AAPL_US[[#This Row],[Close]]/AAPL_US!B27-1,"")</f>
        <v>-8.2083621060313749E-4</v>
      </c>
      <c r="E28" s="4">
        <f t="shared" si="0"/>
        <v>1.1643418701640394E-2</v>
      </c>
      <c r="F28" s="4">
        <v>-1.1915990130287433E-2</v>
      </c>
      <c r="G28">
        <v>26</v>
      </c>
    </row>
    <row r="29" spans="1:10" x14ac:dyDescent="0.25">
      <c r="A29" s="1">
        <v>45590</v>
      </c>
      <c r="B29" s="4">
        <f>IFERROR(BTCUSD[[#This Row],[Close]]/BTCUSD!B28-1,"")</f>
        <v>-2.2252673248773225E-2</v>
      </c>
      <c r="C29" s="4">
        <f>IFERROR(XAUUSD[[#This Row],[Close]]/XAUUSD!B28-1, "")</f>
        <v>2.3940189730571326E-3</v>
      </c>
      <c r="D29" s="4">
        <f>IFERROR(AAPL_US[[#This Row],[Close]]/AAPL_US!B28-1,"")</f>
        <v>3.6424647054731363E-3</v>
      </c>
      <c r="E29" s="4">
        <f t="shared" si="0"/>
        <v>-4.6254549737671739E-3</v>
      </c>
      <c r="F29" s="4">
        <v>-1.1336283785523682E-2</v>
      </c>
      <c r="G29">
        <v>27</v>
      </c>
    </row>
    <row r="30" spans="1:10" x14ac:dyDescent="0.25">
      <c r="A30" s="1">
        <v>45593</v>
      </c>
      <c r="B30" s="4">
        <f>IFERROR(BTCUSD[[#This Row],[Close]]/BTCUSD!B29-1,"")</f>
        <v>4.6813423092126438E-2</v>
      </c>
      <c r="C30" s="4">
        <f>IFERROR(XAUUSD[[#This Row],[Close]]/XAUUSD!B29-1, "")</f>
        <v>-1.130341089539133E-4</v>
      </c>
      <c r="D30" s="4">
        <f>IFERROR(AAPL_US[[#This Row],[Close]]/AAPL_US!B29-1,"")</f>
        <v>8.596720686698367E-3</v>
      </c>
      <c r="E30" s="4">
        <f t="shared" si="0"/>
        <v>1.6577829490065876E-2</v>
      </c>
      <c r="F30" s="4">
        <v>-1.0979316833389995E-2</v>
      </c>
      <c r="G30">
        <v>28</v>
      </c>
    </row>
    <row r="31" spans="1:10" x14ac:dyDescent="0.25">
      <c r="A31" s="1">
        <v>45594</v>
      </c>
      <c r="B31" s="4">
        <f>IFERROR(BTCUSD[[#This Row],[Close]]/BTCUSD!B30-1,"")</f>
        <v>3.8675265938045822E-2</v>
      </c>
      <c r="C31" s="4">
        <f>IFERROR(XAUUSD[[#This Row],[Close]]/XAUUSD!B30-1, "")</f>
        <v>1.1835279745462168E-2</v>
      </c>
      <c r="D31" s="4">
        <f>IFERROR(AAPL_US[[#This Row],[Close]]/AAPL_US!B30-1,"")</f>
        <v>1.1593605482487224E-3</v>
      </c>
      <c r="E31" s="4">
        <f t="shared" si="0"/>
        <v>1.668449984407323E-2</v>
      </c>
      <c r="F31" s="4">
        <v>-1.0713242522248034E-2</v>
      </c>
      <c r="G31">
        <v>29</v>
      </c>
    </row>
    <row r="32" spans="1:10" x14ac:dyDescent="0.25">
      <c r="A32" s="1">
        <v>45595</v>
      </c>
      <c r="B32" s="4">
        <f>IFERROR(BTCUSD[[#This Row],[Close]]/BTCUSD!B31-1,"")</f>
        <v>-3.3353163455288604E-3</v>
      </c>
      <c r="C32" s="4">
        <f>IFERROR(XAUUSD[[#This Row],[Close]]/XAUUSD!B31-1, "")</f>
        <v>4.6527887900587039E-3</v>
      </c>
      <c r="D32" s="4">
        <f>IFERROR(AAPL_US[[#This Row],[Close]]/AAPL_US!B31-1,"")</f>
        <v>-1.5277259528986953E-2</v>
      </c>
      <c r="E32" s="4">
        <f t="shared" si="0"/>
        <v>-3.7226572463312617E-3</v>
      </c>
      <c r="F32" s="4">
        <v>-1.0663473427679216E-2</v>
      </c>
      <c r="G32">
        <v>30</v>
      </c>
    </row>
    <row r="33" spans="1:7" x14ac:dyDescent="0.25">
      <c r="A33" s="1">
        <v>45596</v>
      </c>
      <c r="B33" s="4">
        <f>IFERROR(BTCUSD[[#This Row],[Close]]/BTCUSD!B32-1,"")</f>
        <v>-2.7671310100505053E-2</v>
      </c>
      <c r="C33" s="4">
        <f>IFERROR(XAUUSD[[#This Row],[Close]]/XAUUSD!B32-1, "")</f>
        <v>-1.4846157433482055E-2</v>
      </c>
      <c r="D33" s="4">
        <f>IFERROR(AAPL_US[[#This Row],[Close]]/AAPL_US!B32-1,"")</f>
        <v>-1.8210326879940841E-2</v>
      </c>
      <c r="E33" s="4">
        <f t="shared" si="0"/>
        <v>-1.970295406752659E-2</v>
      </c>
      <c r="F33" s="4">
        <v>-1.0536610719386563E-2</v>
      </c>
      <c r="G33">
        <v>31</v>
      </c>
    </row>
    <row r="34" spans="1:7" x14ac:dyDescent="0.25">
      <c r="A34" s="1">
        <v>45597</v>
      </c>
      <c r="B34" s="4">
        <f>IFERROR(BTCUSD[[#This Row],[Close]]/BTCUSD!B33-1,"")</f>
        <v>-1.6758109415832001E-2</v>
      </c>
      <c r="C34" s="4">
        <f>IFERROR(XAUUSD[[#This Row],[Close]]/XAUUSD!B33-1, "")</f>
        <v>-3.5285057015044252E-3</v>
      </c>
      <c r="D34" s="4">
        <f>IFERROR(AAPL_US[[#This Row],[Close]]/AAPL_US!B33-1,"")</f>
        <v>-1.3282227368308974E-2</v>
      </c>
      <c r="E34" s="4">
        <f t="shared" si="0"/>
        <v>-1.0423503315844063E-2</v>
      </c>
      <c r="F34" s="4">
        <v>-1.0423503315844063E-2</v>
      </c>
      <c r="G34">
        <v>32</v>
      </c>
    </row>
    <row r="35" spans="1:7" x14ac:dyDescent="0.25">
      <c r="A35" s="1">
        <v>45600</v>
      </c>
      <c r="B35" s="4">
        <f>IFERROR(BTCUSD[[#This Row],[Close]]/BTCUSD!B34-1,"")</f>
        <v>-1.8892193673890167E-2</v>
      </c>
      <c r="C35" s="4">
        <f>IFERROR(XAUUSD[[#This Row],[Close]]/XAUUSD!B34-1, "")</f>
        <v>6.2122809485920527E-5</v>
      </c>
      <c r="D35" s="4">
        <f>IFERROR(AAPL_US[[#This Row],[Close]]/AAPL_US!B34-1,"")</f>
        <v>-4.0374067080298781E-3</v>
      </c>
      <c r="E35" s="4">
        <f t="shared" si="0"/>
        <v>-6.8540309907816448E-3</v>
      </c>
      <c r="F35" s="4">
        <v>-1.0390706221529489E-2</v>
      </c>
      <c r="G35">
        <v>33</v>
      </c>
    </row>
    <row r="36" spans="1:7" x14ac:dyDescent="0.25">
      <c r="A36" s="1">
        <v>45601</v>
      </c>
      <c r="B36" s="4">
        <f>IFERROR(BTCUSD[[#This Row],[Close]]/BTCUSD!B35-1,"")</f>
        <v>2.5051041902971916E-2</v>
      </c>
      <c r="C36" s="4">
        <f>IFERROR(XAUUSD[[#This Row],[Close]]/XAUUSD!B35-1, "")</f>
        <v>2.6711148707285748E-3</v>
      </c>
      <c r="D36" s="4">
        <f>IFERROR(AAPL_US[[#This Row],[Close]]/AAPL_US!B35-1,"")</f>
        <v>6.4869403490399602E-3</v>
      </c>
      <c r="E36" s="4">
        <f t="shared" si="0"/>
        <v>1.0529840623894992E-2</v>
      </c>
      <c r="F36" s="4">
        <v>-1.0029801639880308E-2</v>
      </c>
      <c r="G36">
        <v>34</v>
      </c>
    </row>
    <row r="37" spans="1:7" x14ac:dyDescent="0.25">
      <c r="A37" s="1">
        <v>45602</v>
      </c>
      <c r="B37" s="4">
        <f>IFERROR(BTCUSD[[#This Row],[Close]]/BTCUSD!B36-1,"")</f>
        <v>8.7634006840456413E-2</v>
      </c>
      <c r="C37" s="4">
        <f>IFERROR(XAUUSD[[#This Row],[Close]]/XAUUSD!B36-1, "")</f>
        <v>-3.0954866900267719E-2</v>
      </c>
      <c r="D37" s="4">
        <f>IFERROR(AAPL_US[[#This Row],[Close]]/AAPL_US!B36-1,"")</f>
        <v>-3.265174314560082E-3</v>
      </c>
      <c r="E37" s="4">
        <f t="shared" si="0"/>
        <v>1.2928702997661809E-2</v>
      </c>
      <c r="F37" s="4">
        <v>-9.5794795161657561E-3</v>
      </c>
      <c r="G37">
        <v>35</v>
      </c>
    </row>
    <row r="38" spans="1:7" x14ac:dyDescent="0.25">
      <c r="A38" s="1">
        <v>45603</v>
      </c>
      <c r="B38" s="4">
        <f>IFERROR(BTCUSD[[#This Row],[Close]]/BTCUSD!B37-1,"")</f>
        <v>2.9609918067334817E-3</v>
      </c>
      <c r="C38" s="4">
        <f>IFERROR(XAUUSD[[#This Row],[Close]]/XAUUSD!B37-1, "")</f>
        <v>1.7846565791230562E-2</v>
      </c>
      <c r="D38" s="4">
        <f>IFERROR(AAPL_US[[#This Row],[Close]]/AAPL_US!B37-1,"")</f>
        <v>2.1369655898592077E-2</v>
      </c>
      <c r="E38" s="4">
        <f t="shared" si="0"/>
        <v>1.4437820628089893E-2</v>
      </c>
      <c r="F38" s="4">
        <v>-9.4616556820528823E-3</v>
      </c>
      <c r="G38">
        <v>36</v>
      </c>
    </row>
    <row r="39" spans="1:7" x14ac:dyDescent="0.25">
      <c r="A39" s="1">
        <v>45604</v>
      </c>
      <c r="B39" s="4">
        <f>IFERROR(BTCUSD[[#This Row],[Close]]/BTCUSD!B38-1,"")</f>
        <v>1.0137244724548911E-2</v>
      </c>
      <c r="C39" s="4">
        <f>IFERROR(XAUUSD[[#This Row],[Close]]/XAUUSD!B38-1, "")</f>
        <v>-7.8846928332059196E-3</v>
      </c>
      <c r="D39" s="4">
        <f>IFERROR(AAPL_US[[#This Row],[Close]]/AAPL_US!B38-1,"")</f>
        <v>-1.1851264428582864E-3</v>
      </c>
      <c r="E39" s="4">
        <f t="shared" si="0"/>
        <v>-4.6824164877518087E-4</v>
      </c>
      <c r="F39" s="4">
        <v>-9.0973070220690903E-3</v>
      </c>
      <c r="G39">
        <v>37</v>
      </c>
    </row>
    <row r="40" spans="1:7" x14ac:dyDescent="0.25">
      <c r="A40" s="1">
        <v>45607</v>
      </c>
      <c r="B40" s="4">
        <f>IFERROR(BTCUSD[[#This Row],[Close]]/BTCUSD!B39-1,"")</f>
        <v>0.14953500170192902</v>
      </c>
      <c r="C40" s="4">
        <f>IFERROR(XAUUSD[[#This Row],[Close]]/XAUUSD!B39-1, "")</f>
        <v>-2.4441655463155021E-2</v>
      </c>
      <c r="D40" s="4">
        <f>IFERROR(AAPL_US[[#This Row],[Close]]/AAPL_US!B39-1,"")</f>
        <v>-1.2028529714041225E-2</v>
      </c>
      <c r="E40" s="4">
        <f t="shared" si="0"/>
        <v>3.1475279411104326E-2</v>
      </c>
      <c r="F40" s="4">
        <v>-8.9937235146689276E-3</v>
      </c>
      <c r="G40">
        <v>38</v>
      </c>
    </row>
    <row r="41" spans="1:7" x14ac:dyDescent="0.25">
      <c r="A41" s="1">
        <v>45608</v>
      </c>
      <c r="B41" s="4">
        <f>IFERROR(BTCUSD[[#This Row],[Close]]/BTCUSD!B40-1,"")</f>
        <v>5.6112915613935055E-3</v>
      </c>
      <c r="C41" s="4">
        <f>IFERROR(XAUUSD[[#This Row],[Close]]/XAUUSD!B40-1, "")</f>
        <v>-8.1178374829168343E-3</v>
      </c>
      <c r="D41" s="4">
        <f>IFERROR(AAPL_US[[#This Row],[Close]]/AAPL_US!B40-1,"")</f>
        <v>0</v>
      </c>
      <c r="E41" s="4">
        <f t="shared" si="0"/>
        <v>-1.5637475247486821E-3</v>
      </c>
      <c r="F41" s="4">
        <v>-8.980466867188586E-3</v>
      </c>
      <c r="G41">
        <v>39</v>
      </c>
    </row>
    <row r="42" spans="1:7" x14ac:dyDescent="0.25">
      <c r="A42" s="1">
        <v>45609</v>
      </c>
      <c r="B42" s="4">
        <f>IFERROR(BTCUSD[[#This Row],[Close]]/BTCUSD!B41-1,"")</f>
        <v>1.2937973765291044E-2</v>
      </c>
      <c r="C42" s="4">
        <f>IFERROR(XAUUSD[[#This Row],[Close]]/XAUUSD!B41-1, "")</f>
        <v>-9.7526243373007304E-3</v>
      </c>
      <c r="D42" s="4">
        <f>IFERROR(AAPL_US[[#This Row],[Close]]/AAPL_US!B41-1,"")</f>
        <v>3.9690335023929713E-3</v>
      </c>
      <c r="E42" s="4">
        <f t="shared" si="0"/>
        <v>1.171052445384912E-3</v>
      </c>
      <c r="F42" s="4">
        <v>-8.8997239297599721E-3</v>
      </c>
      <c r="G42">
        <v>40</v>
      </c>
    </row>
    <row r="43" spans="1:7" x14ac:dyDescent="0.25">
      <c r="A43" s="1">
        <v>45610</v>
      </c>
      <c r="B43" s="4">
        <f>IFERROR(BTCUSD[[#This Row],[Close]]/BTCUSD!B42-1,"")</f>
        <v>-2.3017182138239001E-2</v>
      </c>
      <c r="C43" s="4">
        <f>IFERROR(XAUUSD[[#This Row],[Close]]/XAUUSD!B42-1, "")</f>
        <v>-3.0645935478353925E-3</v>
      </c>
      <c r="D43" s="4">
        <f>IFERROR(AAPL_US[[#This Row],[Close]]/AAPL_US!B42-1,"")</f>
        <v>1.3767771141933505E-2</v>
      </c>
      <c r="E43" s="4">
        <f t="shared" si="0"/>
        <v>-4.000660718025806E-3</v>
      </c>
      <c r="F43" s="4">
        <v>-8.7321914932877772E-3</v>
      </c>
      <c r="G43">
        <v>41</v>
      </c>
    </row>
    <row r="44" spans="1:7" x14ac:dyDescent="0.25">
      <c r="A44" s="1">
        <v>45611</v>
      </c>
      <c r="B44" s="4">
        <f>IFERROR(BTCUSD[[#This Row],[Close]]/BTCUSD!B43-1,"")</f>
        <v>4.06390898157174E-2</v>
      </c>
      <c r="C44" s="4">
        <f>IFERROR(XAUUSD[[#This Row],[Close]]/XAUUSD!B43-1, "")</f>
        <v>-1.0604081791778519E-3</v>
      </c>
      <c r="D44" s="4">
        <f>IFERROR(AAPL_US[[#This Row],[Close]]/AAPL_US!B43-1,"")</f>
        <v>-1.4107181239554567E-2</v>
      </c>
      <c r="E44" s="4">
        <f t="shared" si="0"/>
        <v>7.5354093011777085E-3</v>
      </c>
      <c r="F44" s="4">
        <v>-8.0068533256025028E-3</v>
      </c>
      <c r="G44">
        <v>42</v>
      </c>
    </row>
    <row r="45" spans="1:7" x14ac:dyDescent="0.25">
      <c r="A45" s="1">
        <v>45614</v>
      </c>
      <c r="B45" s="4">
        <f>IFERROR(BTCUSD[[#This Row],[Close]]/BTCUSD!B44-1,"")</f>
        <v>-4.8311136867318361E-4</v>
      </c>
      <c r="C45" s="4">
        <f>IFERROR(XAUUSD[[#This Row],[Close]]/XAUUSD!B44-1, "")</f>
        <v>1.9333965570398792E-2</v>
      </c>
      <c r="D45" s="4">
        <f>IFERROR(AAPL_US[[#This Row],[Close]]/AAPL_US!B44-1,"")</f>
        <v>1.3423625046161902E-2</v>
      </c>
      <c r="E45" s="4">
        <f t="shared" si="0"/>
        <v>1.1615740331406133E-2</v>
      </c>
      <c r="F45" s="4">
        <v>-7.830138800214527E-3</v>
      </c>
      <c r="G45">
        <v>43</v>
      </c>
    </row>
    <row r="46" spans="1:7" x14ac:dyDescent="0.25">
      <c r="A46" s="1">
        <v>45615</v>
      </c>
      <c r="B46" s="4">
        <f>IFERROR(BTCUSD[[#This Row],[Close]]/BTCUSD!B45-1,"")</f>
        <v>7.703925505703868E-3</v>
      </c>
      <c r="C46" s="4">
        <f>IFERROR(XAUUSD[[#This Row],[Close]]/XAUUSD!B45-1, "")</f>
        <v>7.8085815909674228E-3</v>
      </c>
      <c r="D46" s="4">
        <f>IFERROR(AAPL_US[[#This Row],[Close]]/AAPL_US!B45-1,"")</f>
        <v>1.137111998946283E-3</v>
      </c>
      <c r="E46" s="4">
        <f t="shared" si="0"/>
        <v>5.7757438877820144E-3</v>
      </c>
      <c r="F46" s="4">
        <v>-7.8106766432385569E-3</v>
      </c>
      <c r="G46">
        <v>44</v>
      </c>
    </row>
    <row r="47" spans="1:7" x14ac:dyDescent="0.25">
      <c r="A47" s="1">
        <v>45616</v>
      </c>
      <c r="B47" s="4">
        <f>IFERROR(BTCUSD[[#This Row],[Close]]/BTCUSD!B46-1,"")</f>
        <v>2.4838458116575479E-2</v>
      </c>
      <c r="C47" s="4">
        <f>IFERROR(XAUUSD[[#This Row],[Close]]/XAUUSD!B46-1, "")</f>
        <v>6.8382172767560423E-3</v>
      </c>
      <c r="D47" s="4">
        <f>IFERROR(AAPL_US[[#This Row],[Close]]/AAPL_US!B46-1,"")</f>
        <v>3.1531077187549883E-3</v>
      </c>
      <c r="E47" s="4">
        <f t="shared" si="0"/>
        <v>1.1132756661301558E-2</v>
      </c>
      <c r="F47" s="4">
        <v>-7.801432735018687E-3</v>
      </c>
      <c r="G47">
        <v>45</v>
      </c>
    </row>
    <row r="48" spans="1:7" x14ac:dyDescent="0.25">
      <c r="A48" s="1">
        <v>45617</v>
      </c>
      <c r="B48" s="4">
        <f>IFERROR(BTCUSD[[#This Row],[Close]]/BTCUSD!B47-1,"")</f>
        <v>4.4587575801956714E-2</v>
      </c>
      <c r="C48" s="4">
        <f>IFERROR(XAUUSD[[#This Row],[Close]]/XAUUSD!B47-1, "")</f>
        <v>7.3200227147096619E-3</v>
      </c>
      <c r="D48" s="4">
        <f>IFERROR(AAPL_US[[#This Row],[Close]]/AAPL_US!B47-1,"")</f>
        <v>-2.094007379299434E-3</v>
      </c>
      <c r="E48" s="4">
        <f t="shared" si="0"/>
        <v>1.5676079612681047E-2</v>
      </c>
      <c r="F48" s="4">
        <v>-7.7867147981546484E-3</v>
      </c>
      <c r="G48">
        <v>46</v>
      </c>
    </row>
    <row r="49" spans="1:7" x14ac:dyDescent="0.25">
      <c r="A49" s="1">
        <v>45618</v>
      </c>
      <c r="B49" s="4">
        <f>IFERROR(BTCUSD[[#This Row],[Close]]/BTCUSD!B48-1,"")</f>
        <v>7.7468502069044654E-3</v>
      </c>
      <c r="C49" s="4">
        <f>IFERROR(XAUUSD[[#This Row],[Close]]/XAUUSD!B48-1, "")</f>
        <v>1.3591592952673759E-2</v>
      </c>
      <c r="D49" s="4">
        <f>IFERROR(AAPL_US[[#This Row],[Close]]/AAPL_US!B48-1,"")</f>
        <v>5.9096942642233863E-3</v>
      </c>
      <c r="E49" s="4">
        <f t="shared" si="0"/>
        <v>9.5336005224078597E-3</v>
      </c>
      <c r="F49" s="4">
        <v>-7.6051042336797939E-3</v>
      </c>
      <c r="G49">
        <v>47</v>
      </c>
    </row>
    <row r="50" spans="1:7" x14ac:dyDescent="0.25">
      <c r="A50" s="1">
        <v>45621</v>
      </c>
      <c r="B50" s="4">
        <f>IFERROR(BTCUSD[[#This Row],[Close]]/BTCUSD!B49-1,"")</f>
        <v>-4.8555493721116005E-2</v>
      </c>
      <c r="C50" s="4">
        <f>IFERROR(XAUUSD[[#This Row],[Close]]/XAUUSD!B49-1, "")</f>
        <v>-2.9830558583861411E-2</v>
      </c>
      <c r="D50" s="4">
        <f>IFERROR(AAPL_US[[#This Row],[Close]]/AAPL_US!B49-1,"")</f>
        <v>1.3047757579980779E-2</v>
      </c>
      <c r="E50" s="4">
        <f t="shared" si="0"/>
        <v>-2.2584544275885132E-2</v>
      </c>
      <c r="F50" s="4">
        <v>-7.362392258214257E-3</v>
      </c>
      <c r="G50">
        <v>48</v>
      </c>
    </row>
    <row r="51" spans="1:7" x14ac:dyDescent="0.25">
      <c r="A51" s="1">
        <v>45622</v>
      </c>
      <c r="B51" s="4">
        <f>IFERROR(BTCUSD[[#This Row],[Close]]/BTCUSD!B50-1,"")</f>
        <v>-2.7746165762810304E-2</v>
      </c>
      <c r="C51" s="4">
        <f>IFERROR(XAUUSD[[#This Row],[Close]]/XAUUSD!B50-1, "")</f>
        <v>3.0454474465093639E-3</v>
      </c>
      <c r="D51" s="4">
        <f>IFERROR(AAPL_US[[#This Row],[Close]]/AAPL_US!B50-1,"")</f>
        <v>9.4061406450169915E-3</v>
      </c>
      <c r="E51" s="4">
        <f t="shared" si="0"/>
        <v>-4.2838285567342489E-3</v>
      </c>
      <c r="F51" s="4">
        <v>-7.1751967522170942E-3</v>
      </c>
      <c r="G51">
        <v>49</v>
      </c>
    </row>
    <row r="52" spans="1:7" x14ac:dyDescent="0.25">
      <c r="A52" s="1">
        <v>45623</v>
      </c>
      <c r="B52" s="4">
        <f>IFERROR(BTCUSD[[#This Row],[Close]]/BTCUSD!B51-1,"")</f>
        <v>4.7709713595677217E-2</v>
      </c>
      <c r="C52" s="4">
        <f>IFERROR(XAUUSD[[#This Row],[Close]]/XAUUSD!B51-1, "")</f>
        <v>1.0329538873434796E-3</v>
      </c>
      <c r="D52" s="4">
        <f>IFERROR(AAPL_US[[#This Row],[Close]]/AAPL_US!B51-1,"")</f>
        <v>-5.5365797565609665E-4</v>
      </c>
      <c r="E52" s="4">
        <f t="shared" si="0"/>
        <v>1.4559998240943728E-2</v>
      </c>
      <c r="F52" s="4">
        <v>-6.9544027760682576E-3</v>
      </c>
      <c r="G52">
        <v>50</v>
      </c>
    </row>
    <row r="53" spans="1:7" x14ac:dyDescent="0.25">
      <c r="A53" s="1">
        <v>45625</v>
      </c>
      <c r="B53" s="4">
        <f>IFERROR(BTCUSD[[#This Row],[Close]]/BTCUSD!B52-1,"")</f>
        <v>-5.0118326268432378E-3</v>
      </c>
      <c r="C53" s="4">
        <f>IFERROR(XAUUSD[[#This Row],[Close]]/XAUUSD!B52-1, "")</f>
        <v>6.2216776146684083E-4</v>
      </c>
      <c r="D53" s="4">
        <f>IFERROR(AAPL_US[[#This Row],[Close]]/AAPL_US!B52-1,"")</f>
        <v>1.0214256494170515E-2</v>
      </c>
      <c r="E53" s="4">
        <f t="shared" si="0"/>
        <v>1.8095942647849196E-3</v>
      </c>
      <c r="F53" s="4">
        <v>-6.8540309907816448E-3</v>
      </c>
      <c r="G53">
        <v>51</v>
      </c>
    </row>
    <row r="54" spans="1:7" x14ac:dyDescent="0.25">
      <c r="A54" s="1">
        <v>45628</v>
      </c>
      <c r="B54" s="4">
        <f>IFERROR(BTCUSD[[#This Row],[Close]]/BTCUSD!B53-1,"")</f>
        <v>1.8014504859870328E-2</v>
      </c>
      <c r="C54" s="4">
        <f>IFERROR(XAUUSD[[#This Row],[Close]]/XAUUSD!B53-1, "")</f>
        <v>4.8794636002251757E-3</v>
      </c>
      <c r="D54" s="4">
        <f>IFERROR(AAPL_US[[#This Row],[Close]]/AAPL_US!B53-1,"")</f>
        <v>9.5246531600505779E-3</v>
      </c>
      <c r="E54" s="4">
        <f t="shared" si="0"/>
        <v>1.0213532846066343E-2</v>
      </c>
      <c r="F54" s="4">
        <v>-6.8394674189393156E-3</v>
      </c>
      <c r="G54">
        <v>52</v>
      </c>
    </row>
    <row r="55" spans="1:7" x14ac:dyDescent="0.25">
      <c r="A55" s="1">
        <v>45629</v>
      </c>
      <c r="B55" s="4">
        <f>IFERROR(BTCUSD[[#This Row],[Close]]/BTCUSD!B54-1,"")</f>
        <v>-2.0207694472229698E-2</v>
      </c>
      <c r="C55" s="4">
        <f>IFERROR(XAUUSD[[#This Row],[Close]]/XAUUSD!B54-1, "")</f>
        <v>-4.2992618248565151E-3</v>
      </c>
      <c r="D55" s="4">
        <f>IFERROR(AAPL_US[[#This Row],[Close]]/AAPL_US!B54-1,"")</f>
        <v>1.2773318513999543E-2</v>
      </c>
      <c r="E55" s="4">
        <f t="shared" si="0"/>
        <v>-3.9500175174116527E-3</v>
      </c>
      <c r="F55" s="4">
        <v>-6.7257197302216572E-3</v>
      </c>
      <c r="G55">
        <v>53</v>
      </c>
    </row>
    <row r="56" spans="1:7" x14ac:dyDescent="0.25">
      <c r="A56" s="1">
        <v>45630</v>
      </c>
      <c r="B56" s="4">
        <f>IFERROR(BTCUSD[[#This Row],[Close]]/BTCUSD!B55-1,"")</f>
        <v>7.8076768676216268E-3</v>
      </c>
      <c r="C56" s="4">
        <f>IFERROR(XAUUSD[[#This Row],[Close]]/XAUUSD!B55-1, "")</f>
        <v>1.7449394860291623E-3</v>
      </c>
      <c r="D56" s="4">
        <f>IFERROR(AAPL_US[[#This Row],[Close]]/AAPL_US!B55-1,"")</f>
        <v>1.4811208660638897E-3</v>
      </c>
      <c r="E56" s="4">
        <f t="shared" si="0"/>
        <v>3.48461511451732E-3</v>
      </c>
      <c r="F56" s="4">
        <v>-6.5455288357464279E-3</v>
      </c>
      <c r="G56">
        <v>54</v>
      </c>
    </row>
    <row r="57" spans="1:7" x14ac:dyDescent="0.25">
      <c r="A57" s="1">
        <v>45631</v>
      </c>
      <c r="B57" s="4">
        <f>IFERROR(BTCUSD[[#This Row],[Close]]/BTCUSD!B56-1,"")</f>
        <v>2.2484425538995989E-2</v>
      </c>
      <c r="C57" s="4">
        <f>IFERROR(XAUUSD[[#This Row],[Close]]/XAUUSD!B56-1, "")</f>
        <v>2.4322294995773319E-3</v>
      </c>
      <c r="D57" s="4">
        <f>IFERROR(AAPL_US[[#This Row],[Close]]/AAPL_US!B56-1,"")</f>
        <v>1.2358749788865531E-4</v>
      </c>
      <c r="E57" s="4">
        <f t="shared" si="0"/>
        <v>7.7552957108963259E-3</v>
      </c>
      <c r="F57" s="4">
        <v>-6.3613177568338621E-3</v>
      </c>
      <c r="G57">
        <v>55</v>
      </c>
    </row>
    <row r="58" spans="1:7" x14ac:dyDescent="0.25">
      <c r="A58" s="1">
        <v>45632</v>
      </c>
      <c r="B58" s="4">
        <f>IFERROR(BTCUSD[[#This Row],[Close]]/BTCUSD!B57-1,"")</f>
        <v>-1.6020278112027997E-2</v>
      </c>
      <c r="C58" s="4">
        <f>IFERROR(XAUUSD[[#This Row],[Close]]/XAUUSD!B57-1, "")</f>
        <v>-6.8337172818331293E-3</v>
      </c>
      <c r="D58" s="4">
        <f>IFERROR(AAPL_US[[#This Row],[Close]]/AAPL_US!B57-1,"")</f>
        <v>-8.2381483937665756E-4</v>
      </c>
      <c r="E58" s="4">
        <f t="shared" si="0"/>
        <v>-7.7867147981546484E-3</v>
      </c>
      <c r="F58" s="4">
        <v>-5.9235080683659571E-3</v>
      </c>
      <c r="G58">
        <v>56</v>
      </c>
    </row>
    <row r="59" spans="1:7" x14ac:dyDescent="0.25">
      <c r="A59" s="1">
        <v>45635</v>
      </c>
      <c r="B59" s="4">
        <f>IFERROR(BTCUSD[[#This Row],[Close]]/BTCUSD!B58-1,"")</f>
        <v>4.9402560940438045E-2</v>
      </c>
      <c r="C59" s="4">
        <f>IFERROR(XAUUSD[[#This Row],[Close]]/XAUUSD!B58-1, "")</f>
        <v>0</v>
      </c>
      <c r="D59" s="4">
        <f>IFERROR(AAPL_US[[#This Row],[Close]]/AAPL_US!B58-1,"")</f>
        <v>1.6102369183709664E-2</v>
      </c>
      <c r="E59" s="4">
        <f t="shared" si="0"/>
        <v>1.9651479037244311E-2</v>
      </c>
      <c r="F59" s="4">
        <v>-5.2863700438755988E-3</v>
      </c>
      <c r="G59">
        <v>57</v>
      </c>
    </row>
    <row r="60" spans="1:7" x14ac:dyDescent="0.25">
      <c r="A60" s="1">
        <v>45636</v>
      </c>
      <c r="B60" s="4">
        <f>IFERROR(BTCUSD[[#This Row],[Close]]/BTCUSD!B59-1,"")</f>
        <v>-4.4561994542785976E-2</v>
      </c>
      <c r="C60" s="4">
        <f>IFERROR(XAUUSD[[#This Row],[Close]]/XAUUSD!B59-1, "")</f>
        <v>1.0794134465051952E-2</v>
      </c>
      <c r="D60" s="4">
        <f>IFERROR(AAPL_US[[#This Row],[Close]]/AAPL_US!B59-1,"")</f>
        <v>4.1342264452548516E-3</v>
      </c>
      <c r="E60" s="4">
        <f t="shared" si="0"/>
        <v>-7.8106766432385569E-3</v>
      </c>
      <c r="F60" s="4">
        <v>-5.2803248087662348E-3</v>
      </c>
      <c r="G60">
        <v>58</v>
      </c>
    </row>
    <row r="61" spans="1:7" x14ac:dyDescent="0.25">
      <c r="A61" s="1">
        <v>45637</v>
      </c>
      <c r="B61" s="4">
        <f>IFERROR(BTCUSD[[#This Row],[Close]]/BTCUSD!B60-1,"")</f>
        <v>-9.7945010578059932E-4</v>
      </c>
      <c r="C61" s="4">
        <f>IFERROR(XAUUSD[[#This Row],[Close]]/XAUUSD!B60-1, "")</f>
        <v>1.2610909282268379E-2</v>
      </c>
      <c r="D61" s="4">
        <f>IFERROR(AAPL_US[[#This Row],[Close]]/AAPL_US!B60-1,"")</f>
        <v>-5.1677185270183612E-3</v>
      </c>
      <c r="E61" s="4">
        <f t="shared" si="0"/>
        <v>3.2002131230676641E-3</v>
      </c>
      <c r="F61" s="4">
        <v>-5.0850814742310789E-3</v>
      </c>
      <c r="G61">
        <v>59</v>
      </c>
    </row>
    <row r="62" spans="1:7" x14ac:dyDescent="0.25">
      <c r="A62" s="1">
        <v>45638</v>
      </c>
      <c r="B62" s="4">
        <f>IFERROR(BTCUSD[[#This Row],[Close]]/BTCUSD!B61-1,"")</f>
        <v>4.4931691197566126E-2</v>
      </c>
      <c r="C62" s="4">
        <f>IFERROR(XAUUSD[[#This Row],[Close]]/XAUUSD!B61-1, "")</f>
        <v>8.9775403729475123E-3</v>
      </c>
      <c r="D62" s="4">
        <f>IFERROR(AAPL_US[[#This Row],[Close]]/AAPL_US!B61-1,"")</f>
        <v>5.9662333126200284E-3</v>
      </c>
      <c r="E62" s="4">
        <f t="shared" si="0"/>
        <v>1.8860393502234851E-2</v>
      </c>
      <c r="F62" s="4">
        <v>-5.0848685769817941E-3</v>
      </c>
      <c r="G62">
        <v>60</v>
      </c>
    </row>
    <row r="63" spans="1:7" x14ac:dyDescent="0.25">
      <c r="A63" s="1">
        <v>45639</v>
      </c>
      <c r="B63" s="4">
        <f>IFERROR(BTCUSD[[#This Row],[Close]]/BTCUSD!B62-1,"")</f>
        <v>-7.7529332753920599E-3</v>
      </c>
      <c r="C63" s="4">
        <f>IFERROR(XAUUSD[[#This Row],[Close]]/XAUUSD!B62-1, "")</f>
        <v>-1.3709793129835668E-2</v>
      </c>
      <c r="D63" s="4">
        <f>IFERROR(AAPL_US[[#This Row],[Close]]/AAPL_US!B62-1,"")</f>
        <v>6.8231000290697175E-4</v>
      </c>
      <c r="E63" s="4">
        <f t="shared" si="0"/>
        <v>-7.6051042336797939E-3</v>
      </c>
      <c r="F63" s="4">
        <v>-5.0324037303249641E-3</v>
      </c>
      <c r="G63">
        <v>61</v>
      </c>
    </row>
    <row r="64" spans="1:7" x14ac:dyDescent="0.25">
      <c r="A64" s="1">
        <v>45642</v>
      </c>
      <c r="B64" s="4">
        <f>IFERROR(BTCUSD[[#This Row],[Close]]/BTCUSD!B63-1,"")</f>
        <v>1.158589387560105E-2</v>
      </c>
      <c r="C64" s="4">
        <f>IFERROR(XAUUSD[[#This Row],[Close]]/XAUUSD!B63-1, "")</f>
        <v>-1.2363546840292172E-2</v>
      </c>
      <c r="D64" s="4">
        <f>IFERROR(AAPL_US[[#This Row],[Close]]/AAPL_US!B63-1,"")</f>
        <v>1.1728537019329632E-2</v>
      </c>
      <c r="E64" s="4">
        <f t="shared" si="0"/>
        <v>2.0489105323623353E-3</v>
      </c>
      <c r="F64" s="4">
        <v>-4.8053354334925847E-3</v>
      </c>
      <c r="G64">
        <v>62</v>
      </c>
    </row>
    <row r="65" spans="1:7" x14ac:dyDescent="0.25">
      <c r="A65" s="1">
        <v>45643</v>
      </c>
      <c r="B65" s="4">
        <f>IFERROR(BTCUSD[[#This Row],[Close]]/BTCUSD!B64-1,"")</f>
        <v>4.1453887101376541E-2</v>
      </c>
      <c r="C65" s="4">
        <f>IFERROR(XAUUSD[[#This Row],[Close]]/XAUUSD!B64-1, "")</f>
        <v>1.8903056214403247E-3</v>
      </c>
      <c r="D65" s="4">
        <f>IFERROR(AAPL_US[[#This Row],[Close]]/AAPL_US!B64-1,"")</f>
        <v>9.7222886857761814E-3</v>
      </c>
      <c r="E65" s="4">
        <f t="shared" si="0"/>
        <v>1.6108974984721948E-2</v>
      </c>
      <c r="F65" s="4">
        <v>-4.6254549737671739E-3</v>
      </c>
      <c r="G65">
        <v>63</v>
      </c>
    </row>
    <row r="66" spans="1:7" x14ac:dyDescent="0.25">
      <c r="A66" s="1">
        <v>45644</v>
      </c>
      <c r="B66" s="4">
        <f>IFERROR(BTCUSD[[#This Row],[Close]]/BTCUSD!B65-1,"")</f>
        <v>1.303805600695318E-3</v>
      </c>
      <c r="C66" s="4">
        <f>IFERROR(XAUUSD[[#This Row],[Close]]/XAUUSD!B65-1, "")</f>
        <v>-2.297637335192948E-3</v>
      </c>
      <c r="D66" s="4">
        <f>IFERROR(AAPL_US[[#This Row],[Close]]/AAPL_US!B65-1,"")</f>
        <v>-2.1421631740665581E-2</v>
      </c>
      <c r="E66" s="4">
        <f t="shared" si="0"/>
        <v>-6.9544027760682576E-3</v>
      </c>
      <c r="F66" s="4">
        <v>-4.5994352158503227E-3</v>
      </c>
      <c r="G66">
        <v>64</v>
      </c>
    </row>
    <row r="67" spans="1:7" x14ac:dyDescent="0.25">
      <c r="A67" s="1">
        <v>45645</v>
      </c>
      <c r="B67" s="4">
        <f>IFERROR(BTCUSD[[#This Row],[Close]]/BTCUSD!B66-1,"")</f>
        <v>-4.5970070389311446E-2</v>
      </c>
      <c r="C67" s="4">
        <f>IFERROR(XAUUSD[[#This Row],[Close]]/XAUUSD!B66-1, "")</f>
        <v>-2.315775155575206E-2</v>
      </c>
      <c r="D67" s="4">
        <f>IFERROR(AAPL_US[[#This Row],[Close]]/AAPL_US!B66-1,"")</f>
        <v>7.0143434848937147E-3</v>
      </c>
      <c r="E67" s="4">
        <f t="shared" si="0"/>
        <v>-2.0949818693626141E-2</v>
      </c>
      <c r="F67" s="4">
        <v>-4.5758094965013263E-3</v>
      </c>
      <c r="G67">
        <v>65</v>
      </c>
    </row>
    <row r="68" spans="1:7" x14ac:dyDescent="0.25">
      <c r="A68" s="1">
        <v>45646</v>
      </c>
      <c r="B68" s="4">
        <f>IFERROR(BTCUSD[[#This Row],[Close]]/BTCUSD!B67-1,"")</f>
        <v>-2.8590643853229181E-2</v>
      </c>
      <c r="C68" s="4">
        <f>IFERROR(XAUUSD[[#This Row],[Close]]/XAUUSD!B67-1, "")</f>
        <v>3.4598930894969016E-3</v>
      </c>
      <c r="D68" s="4">
        <f>IFERROR(AAPL_US[[#This Row],[Close]]/AAPL_US!B67-1,"")</f>
        <v>1.8816428605780811E-2</v>
      </c>
      <c r="E68" s="4">
        <f t="shared" ref="E68:E131" si="1">SUMPRODUCT(B68:D68,$J$2:$L$2)</f>
        <v>-1.5483073384357504E-3</v>
      </c>
      <c r="F68" s="4">
        <v>-4.4425824914290472E-3</v>
      </c>
      <c r="G68">
        <v>66</v>
      </c>
    </row>
    <row r="69" spans="1:7" x14ac:dyDescent="0.25">
      <c r="A69" s="1">
        <v>45649</v>
      </c>
      <c r="B69" s="4">
        <f>IFERROR(BTCUSD[[#This Row],[Close]]/BTCUSD!B68-1,"")</f>
        <v>-1.8385407333800341E-2</v>
      </c>
      <c r="C69" s="4">
        <f>IFERROR(XAUUSD[[#This Row],[Close]]/XAUUSD!B68-1, "")</f>
        <v>1.1103251955741245E-2</v>
      </c>
      <c r="D69" s="4">
        <f>IFERROR(AAPL_US[[#This Row],[Close]]/AAPL_US!B68-1,"")</f>
        <v>3.0643835239230199E-3</v>
      </c>
      <c r="E69" s="4">
        <f t="shared" si="1"/>
        <v>-1.5500636066669796E-4</v>
      </c>
      <c r="F69" s="4">
        <v>-4.2838285567342489E-3</v>
      </c>
      <c r="G69">
        <v>67</v>
      </c>
    </row>
    <row r="70" spans="1:7" x14ac:dyDescent="0.25">
      <c r="A70" s="1">
        <v>45650</v>
      </c>
      <c r="B70" s="4">
        <f>IFERROR(BTCUSD[[#This Row],[Close]]/BTCUSD!B69-1,"")</f>
        <v>-1.4143262243629939E-2</v>
      </c>
      <c r="C70" s="4">
        <f>IFERROR(XAUUSD[[#This Row],[Close]]/XAUUSD!B69-1, "")</f>
        <v>-3.8675760267470327E-3</v>
      </c>
      <c r="D70" s="4">
        <f>IFERROR(AAPL_US[[#This Row],[Close]]/AAPL_US!B69-1,"")</f>
        <v>1.1474959802345142E-2</v>
      </c>
      <c r="E70" s="4">
        <f t="shared" si="1"/>
        <v>-2.3475211430842523E-3</v>
      </c>
      <c r="F70" s="4">
        <v>-4.2625120376654233E-3</v>
      </c>
      <c r="G70">
        <v>68</v>
      </c>
    </row>
    <row r="71" spans="1:7" x14ac:dyDescent="0.25">
      <c r="A71" s="1">
        <v>45652</v>
      </c>
      <c r="B71" s="4">
        <f>IFERROR(BTCUSD[[#This Row],[Close]]/BTCUSD!B70-1,"")</f>
        <v>3.846509934792075E-2</v>
      </c>
      <c r="C71" s="4">
        <f>IFERROR(XAUUSD[[#This Row],[Close]]/XAUUSD!B70-1, "")</f>
        <v>1.238066625971701E-3</v>
      </c>
      <c r="D71" s="4">
        <f>IFERROR(AAPL_US[[#This Row],[Close]]/AAPL_US!B70-1,"")</f>
        <v>3.1793297042448376E-3</v>
      </c>
      <c r="E71" s="4">
        <f t="shared" si="1"/>
        <v>1.2988555366038356E-2</v>
      </c>
      <c r="F71" s="4">
        <v>-4.1263061232285625E-3</v>
      </c>
      <c r="G71">
        <v>69</v>
      </c>
    </row>
    <row r="72" spans="1:7" x14ac:dyDescent="0.25">
      <c r="A72" s="1">
        <v>45653</v>
      </c>
      <c r="B72" s="4">
        <f>IFERROR(BTCUSD[[#This Row],[Close]]/BTCUSD!B71-1,"")</f>
        <v>-3.0367992186890569E-2</v>
      </c>
      <c r="C72" s="4">
        <f>IFERROR(XAUUSD[[#This Row],[Close]]/XAUUSD!B71-1, "")</f>
        <v>6.7330994044754178E-3</v>
      </c>
      <c r="D72" s="4">
        <f>IFERROR(AAPL_US[[#This Row],[Close]]/AAPL_US!B71-1,"")</f>
        <v>-1.3245161090841617E-2</v>
      </c>
      <c r="E72" s="4">
        <f t="shared" si="1"/>
        <v>-1.0390706221529489E-2</v>
      </c>
      <c r="F72" s="4">
        <v>-4.000660718025806E-3</v>
      </c>
      <c r="G72">
        <v>70</v>
      </c>
    </row>
    <row r="73" spans="1:7" x14ac:dyDescent="0.25">
      <c r="A73" s="1">
        <v>45656</v>
      </c>
      <c r="B73" s="4">
        <f>IFERROR(BTCUSD[[#This Row],[Close]]/BTCUSD!B72-1,"")</f>
        <v>-1.2625851022480705E-2</v>
      </c>
      <c r="C73" s="4">
        <f>IFERROR(XAUUSD[[#This Row],[Close]]/XAUUSD!B72-1, "")</f>
        <v>-6.9253681474831241E-3</v>
      </c>
      <c r="D73" s="4">
        <f>IFERROR(AAPL_US[[#This Row],[Close]]/AAPL_US!B72-1,"")</f>
        <v>-1.3262360512163673E-2</v>
      </c>
      <c r="E73" s="4">
        <f t="shared" si="1"/>
        <v>-1.0536610719386563E-2</v>
      </c>
      <c r="F73" s="4">
        <v>-3.9888147218091405E-3</v>
      </c>
      <c r="G73">
        <v>71</v>
      </c>
    </row>
    <row r="74" spans="1:7" x14ac:dyDescent="0.25">
      <c r="A74" s="1">
        <v>45657</v>
      </c>
      <c r="B74" s="4">
        <f>IFERROR(BTCUSD[[#This Row],[Close]]/BTCUSD!B73-1,"")</f>
        <v>-1.9985185185185217E-2</v>
      </c>
      <c r="C74" s="4">
        <f>IFERROR(XAUUSD[[#This Row],[Close]]/XAUUSD!B73-1, "")</f>
        <v>-3.6665258425074843E-3</v>
      </c>
      <c r="D74" s="4">
        <f>IFERROR(AAPL_US[[#This Row],[Close]]/AAPL_US!B73-1,"")</f>
        <v>-7.0577120786906589E-3</v>
      </c>
      <c r="E74" s="4">
        <f t="shared" si="1"/>
        <v>-9.5794795161657561E-3</v>
      </c>
      <c r="F74" s="4">
        <v>-3.9500175174116527E-3</v>
      </c>
      <c r="G74">
        <v>72</v>
      </c>
    </row>
    <row r="75" spans="1:7" x14ac:dyDescent="0.25">
      <c r="A75" s="1">
        <v>45659</v>
      </c>
      <c r="B75" s="4">
        <f>IFERROR(BTCUSD[[#This Row],[Close]]/BTCUSD!B74-1,"")</f>
        <v>7.6048952936680347E-3</v>
      </c>
      <c r="C75" s="4">
        <f>IFERROR(XAUUSD[[#This Row],[Close]]/XAUUSD!B74-1, "")</f>
        <v>7.1451458480831231E-3</v>
      </c>
      <c r="D75" s="4">
        <f>IFERROR(AAPL_US[[#This Row],[Close]]/AAPL_US!B74-1,"")</f>
        <v>-2.6236782666053782E-2</v>
      </c>
      <c r="E75" s="4">
        <f t="shared" si="1"/>
        <v>-2.7315078724824745E-3</v>
      </c>
      <c r="F75" s="4">
        <v>-3.8800423414571132E-3</v>
      </c>
      <c r="G75">
        <v>73</v>
      </c>
    </row>
    <row r="76" spans="1:7" x14ac:dyDescent="0.25">
      <c r="A76" s="1">
        <v>45660</v>
      </c>
      <c r="B76" s="4">
        <f>IFERROR(BTCUSD[[#This Row],[Close]]/BTCUSD!B75-1,"")</f>
        <v>3.7477080491278514E-2</v>
      </c>
      <c r="C76" s="4">
        <f>IFERROR(XAUUSD[[#This Row],[Close]]/XAUUSD!B75-1, "")</f>
        <v>1.2735346731006958E-2</v>
      </c>
      <c r="D76" s="4">
        <f>IFERROR(AAPL_US[[#This Row],[Close]]/AAPL_US!B75-1,"")</f>
        <v>-2.0075375027711617E-3</v>
      </c>
      <c r="E76" s="4">
        <f t="shared" si="1"/>
        <v>1.5735001588954987E-2</v>
      </c>
      <c r="F76" s="4">
        <v>-3.7615453558577979E-3</v>
      </c>
      <c r="G76">
        <v>74</v>
      </c>
    </row>
    <row r="77" spans="1:7" x14ac:dyDescent="0.25">
      <c r="A77" s="1">
        <v>45663</v>
      </c>
      <c r="B77" s="4">
        <f>IFERROR(BTCUSD[[#This Row],[Close]]/BTCUSD!B76-1,"")</f>
        <v>1.5393609735892655E-2</v>
      </c>
      <c r="C77" s="4">
        <f>IFERROR(XAUUSD[[#This Row],[Close]]/XAUUSD!B76-1, "")</f>
        <v>-7.4303708413436809E-3</v>
      </c>
      <c r="D77" s="4">
        <f>IFERROR(AAPL_US[[#This Row],[Close]]/AAPL_US!B76-1,"")</f>
        <v>6.73816193802379E-3</v>
      </c>
      <c r="E77" s="4">
        <f t="shared" si="1"/>
        <v>3.6673831656374605E-3</v>
      </c>
      <c r="F77" s="4">
        <v>-3.7448796372620882E-3</v>
      </c>
      <c r="G77">
        <v>75</v>
      </c>
    </row>
    <row r="78" spans="1:7" x14ac:dyDescent="0.25">
      <c r="A78" s="1">
        <v>45664</v>
      </c>
      <c r="B78" s="4">
        <f>IFERROR(BTCUSD[[#This Row],[Close]]/BTCUSD!B77-1,"")</f>
        <v>3.8023177271950592E-2</v>
      </c>
      <c r="C78" s="4">
        <f>IFERROR(XAUUSD[[#This Row],[Close]]/XAUUSD!B77-1, "")</f>
        <v>-8.244069955198885E-4</v>
      </c>
      <c r="D78" s="4">
        <f>IFERROR(AAPL_US[[#This Row],[Close]]/AAPL_US!B77-1,"")</f>
        <v>-1.1388013778393491E-2</v>
      </c>
      <c r="E78" s="4">
        <f t="shared" si="1"/>
        <v>7.6607862498591743E-3</v>
      </c>
      <c r="F78" s="4">
        <v>-3.7226572463312617E-3</v>
      </c>
      <c r="G78">
        <v>76</v>
      </c>
    </row>
    <row r="79" spans="1:7" x14ac:dyDescent="0.25">
      <c r="A79" s="1">
        <v>45665</v>
      </c>
      <c r="B79" s="4">
        <f>IFERROR(BTCUSD[[#This Row],[Close]]/BTCUSD!B78-1,"")</f>
        <v>-4.813947334894797E-2</v>
      </c>
      <c r="C79" s="4">
        <f>IFERROR(XAUUSD[[#This Row],[Close]]/XAUUSD!B78-1, "")</f>
        <v>4.7987830437941081E-3</v>
      </c>
      <c r="D79" s="4">
        <f>IFERROR(AAPL_US[[#This Row],[Close]]/AAPL_US!B78-1,"")</f>
        <v>2.0211288562643759E-3</v>
      </c>
      <c r="E79" s="4">
        <f t="shared" si="1"/>
        <v>-1.1915990130287433E-2</v>
      </c>
      <c r="F79" s="4">
        <v>-3.4474919213544732E-3</v>
      </c>
      <c r="G79">
        <v>77</v>
      </c>
    </row>
    <row r="80" spans="1:7" x14ac:dyDescent="0.25">
      <c r="A80" s="1">
        <v>45667</v>
      </c>
      <c r="B80" s="4">
        <f>IFERROR(BTCUSD[[#This Row],[Close]]/BTCUSD!B79-1,"")</f>
        <v>-1.9223958290434884E-2</v>
      </c>
      <c r="C80" s="4">
        <f>IFERROR(XAUUSD[[#This Row],[Close]]/XAUUSD!B79-1, "")</f>
        <v>5.0458048842181302E-3</v>
      </c>
      <c r="D80" s="4">
        <f>IFERROR(AAPL_US[[#This Row],[Close]]/AAPL_US!B79-1,"")</f>
        <v>-2.4101504333155943E-2</v>
      </c>
      <c r="E80" s="4">
        <f t="shared" si="1"/>
        <v>-1.0979316833389995E-2</v>
      </c>
      <c r="F80" s="4">
        <v>-3.2468124301904258E-3</v>
      </c>
      <c r="G80">
        <v>78</v>
      </c>
    </row>
    <row r="81" spans="1:7" x14ac:dyDescent="0.25">
      <c r="A81" s="1">
        <v>45670</v>
      </c>
      <c r="B81" s="4">
        <f>IFERROR(BTCUSD[[#This Row],[Close]]/BTCUSD!B80-1,"")</f>
        <v>-2.9339209083198314E-2</v>
      </c>
      <c r="C81" s="4">
        <f>IFERROR(XAUUSD[[#This Row],[Close]]/XAUUSD!B80-1, "")</f>
        <v>3.1028135682356073E-3</v>
      </c>
      <c r="D81" s="4">
        <f>IFERROR(AAPL_US[[#This Row],[Close]]/AAPL_US!B80-1,"")</f>
        <v>-1.0342787100046547E-2</v>
      </c>
      <c r="E81" s="4">
        <f t="shared" si="1"/>
        <v>-1.0663473427679216E-2</v>
      </c>
      <c r="F81" s="4">
        <v>-3.0763314406366256E-3</v>
      </c>
      <c r="G81">
        <v>79</v>
      </c>
    </row>
    <row r="82" spans="1:7" x14ac:dyDescent="0.25">
      <c r="A82" s="1">
        <v>45671</v>
      </c>
      <c r="B82" s="4">
        <f>IFERROR(BTCUSD[[#This Row],[Close]]/BTCUSD!B81-1,"")</f>
        <v>2.3247287942578243E-2</v>
      </c>
      <c r="C82" s="4">
        <f>IFERROR(XAUUSD[[#This Row],[Close]]/XAUUSD!B81-1, "")</f>
        <v>7.5869920160576143E-3</v>
      </c>
      <c r="D82" s="4">
        <f>IFERROR(AAPL_US[[#This Row],[Close]]/AAPL_US!B81-1,"")</f>
        <v>-4.7791307021777252E-3</v>
      </c>
      <c r="E82" s="4">
        <f t="shared" si="1"/>
        <v>8.5752439785432011E-3</v>
      </c>
      <c r="F82" s="4">
        <v>-3.0410770879826573E-3</v>
      </c>
      <c r="G82">
        <v>80</v>
      </c>
    </row>
    <row r="83" spans="1:7" x14ac:dyDescent="0.25">
      <c r="A83" s="1">
        <v>45672</v>
      </c>
      <c r="B83" s="4">
        <f>IFERROR(BTCUSD[[#This Row],[Close]]/BTCUSD!B82-1,"")</f>
        <v>-2.6993234780899877E-3</v>
      </c>
      <c r="C83" s="4">
        <f>IFERROR(XAUUSD[[#This Row],[Close]]/XAUUSD!B82-1, "")</f>
        <v>-1.0248567244724227E-2</v>
      </c>
      <c r="D83" s="4">
        <f>IFERROR(AAPL_US[[#This Row],[Close]]/AAPL_US!B82-1,"")</f>
        <v>1.9676084866794952E-2</v>
      </c>
      <c r="E83" s="4">
        <f t="shared" si="1"/>
        <v>9.9360151872179749E-4</v>
      </c>
      <c r="F83" s="4">
        <v>-3.0108754962499765E-3</v>
      </c>
      <c r="G83">
        <v>81</v>
      </c>
    </row>
    <row r="84" spans="1:7" x14ac:dyDescent="0.25">
      <c r="A84" s="1">
        <v>45673</v>
      </c>
      <c r="B84" s="4">
        <f>IFERROR(BTCUSD[[#This Row],[Close]]/BTCUSD!B83-1,"")</f>
        <v>2.4665936844604053E-2</v>
      </c>
      <c r="C84" s="4">
        <f>IFERROR(XAUUSD[[#This Row],[Close]]/XAUUSD!B83-1, "")</f>
        <v>5.3754254997568918E-3</v>
      </c>
      <c r="D84" s="4">
        <f>IFERROR(AAPL_US[[#This Row],[Close]]/AAPL_US!B83-1,"")</f>
        <v>-4.04025100059342E-2</v>
      </c>
      <c r="E84" s="4">
        <f t="shared" si="1"/>
        <v>-2.5708017484962868E-3</v>
      </c>
      <c r="F84" s="4">
        <v>-2.899497171808563E-3</v>
      </c>
      <c r="G84">
        <v>82</v>
      </c>
    </row>
    <row r="85" spans="1:7" x14ac:dyDescent="0.25">
      <c r="A85" s="1">
        <v>45674</v>
      </c>
      <c r="B85" s="4">
        <f>IFERROR(BTCUSD[[#This Row],[Close]]/BTCUSD!B84-1,"")</f>
        <v>3.1238493966184278E-2</v>
      </c>
      <c r="C85" s="4">
        <f>IFERROR(XAUUSD[[#This Row],[Close]]/XAUUSD!B84-1, "")</f>
        <v>7.1581707353511881E-3</v>
      </c>
      <c r="D85" s="4">
        <f>IFERROR(AAPL_US[[#This Row],[Close]]/AAPL_US!B84-1,"")</f>
        <v>7.5347902933657895E-3</v>
      </c>
      <c r="E85" s="4">
        <f t="shared" si="1"/>
        <v>1.4495253572005496E-2</v>
      </c>
      <c r="F85" s="4">
        <v>-2.7315078724824745E-3</v>
      </c>
      <c r="G85">
        <v>83</v>
      </c>
    </row>
    <row r="86" spans="1:7" x14ac:dyDescent="0.25">
      <c r="A86" s="1">
        <v>45678</v>
      </c>
      <c r="B86" s="4">
        <f>IFERROR(BTCUSD[[#This Row],[Close]]/BTCUSD!B85-1,"")</f>
        <v>1.1182563625276032E-3</v>
      </c>
      <c r="C86" s="4">
        <f>IFERROR(XAUUSD[[#This Row],[Close]]/XAUUSD!B85-1, "")</f>
        <v>6.7345935973150972E-3</v>
      </c>
      <c r="D86" s="4">
        <f>IFERROR(AAPL_US[[#This Row],[Close]]/AAPL_US!B85-1,"")</f>
        <v>-3.191614394476916E-2</v>
      </c>
      <c r="E86" s="4">
        <f t="shared" si="1"/>
        <v>-6.5455288357464279E-3</v>
      </c>
      <c r="F86" s="4">
        <v>-2.6925874214744345E-3</v>
      </c>
      <c r="G86">
        <v>84</v>
      </c>
    </row>
    <row r="87" spans="1:7" x14ac:dyDescent="0.25">
      <c r="A87" s="1">
        <v>45679</v>
      </c>
      <c r="B87" s="4">
        <f>IFERROR(BTCUSD[[#This Row],[Close]]/BTCUSD!B86-1,"")</f>
        <v>4.936571018119551E-2</v>
      </c>
      <c r="C87" s="4">
        <f>IFERROR(XAUUSD[[#This Row],[Close]]/XAUUSD!B86-1, "")</f>
        <v>-5.0908300594728617E-3</v>
      </c>
      <c r="D87" s="4">
        <f>IFERROR(AAPL_US[[#This Row],[Close]]/AAPL_US!B86-1,"")</f>
        <v>5.3463432181477533E-3</v>
      </c>
      <c r="E87" s="4">
        <f t="shared" si="1"/>
        <v>1.4377283996013833E-2</v>
      </c>
      <c r="F87" s="4">
        <v>-2.5708017484962868E-3</v>
      </c>
      <c r="G87">
        <v>85</v>
      </c>
    </row>
    <row r="88" spans="1:7" x14ac:dyDescent="0.25">
      <c r="A88" s="1">
        <v>45680</v>
      </c>
      <c r="B88" s="4">
        <f>IFERROR(BTCUSD[[#This Row],[Close]]/BTCUSD!B87-1,"")</f>
        <v>-1.2238897162714313E-2</v>
      </c>
      <c r="C88" s="4">
        <f>IFERROR(XAUUSD[[#This Row],[Close]]/XAUUSD!B87-1, "")</f>
        <v>2.0585997448967497E-3</v>
      </c>
      <c r="D88" s="4">
        <f>IFERROR(AAPL_US[[#This Row],[Close]]/AAPL_US!B87-1,"")</f>
        <v>-7.6034063260344009E-4</v>
      </c>
      <c r="E88" s="4">
        <f t="shared" si="1"/>
        <v>-3.0763314406366256E-3</v>
      </c>
      <c r="F88" s="4">
        <v>-2.5561703493306004E-3</v>
      </c>
      <c r="G88">
        <v>86</v>
      </c>
    </row>
    <row r="89" spans="1:7" x14ac:dyDescent="0.25">
      <c r="A89" s="1">
        <v>45681</v>
      </c>
      <c r="B89" s="4">
        <f>IFERROR(BTCUSD[[#This Row],[Close]]/BTCUSD!B88-1,"")</f>
        <v>2.4616782324628383E-2</v>
      </c>
      <c r="C89" s="4">
        <f>IFERROR(XAUUSD[[#This Row],[Close]]/XAUUSD!B88-1, "")</f>
        <v>1.4182916578142635E-2</v>
      </c>
      <c r="D89" s="4">
        <f>IFERROR(AAPL_US[[#This Row],[Close]]/AAPL_US!B88-1,"")</f>
        <v>-3.9343998137985059E-3</v>
      </c>
      <c r="E89" s="4">
        <f t="shared" si="1"/>
        <v>1.1877881384506015E-2</v>
      </c>
      <c r="F89" s="4">
        <v>-2.5006288040560713E-3</v>
      </c>
      <c r="G89">
        <v>87</v>
      </c>
    </row>
    <row r="90" spans="1:7" x14ac:dyDescent="0.25">
      <c r="A90" s="1">
        <v>45684</v>
      </c>
      <c r="B90" s="4">
        <f>IFERROR(BTCUSD[[#This Row],[Close]]/BTCUSD!B89-1,"")</f>
        <v>-2.0846499957552389E-2</v>
      </c>
      <c r="C90" s="4">
        <f>IFERROR(XAUUSD[[#This Row],[Close]]/XAUUSD!B89-1, "")</f>
        <v>4.1879037164684885E-3</v>
      </c>
      <c r="D90" s="4">
        <f>IFERROR(AAPL_US[[#This Row],[Close]]/AAPL_US!B89-1,"")</f>
        <v>3.1783764351674959E-2</v>
      </c>
      <c r="E90" s="4">
        <f t="shared" si="1"/>
        <v>4.9563408048241674E-3</v>
      </c>
      <c r="F90" s="4">
        <v>-2.3581414017826313E-3</v>
      </c>
      <c r="G90">
        <v>88</v>
      </c>
    </row>
    <row r="91" spans="1:7" x14ac:dyDescent="0.25">
      <c r="A91" s="1">
        <v>45685</v>
      </c>
      <c r="B91" s="4">
        <f>IFERROR(BTCUSD[[#This Row],[Close]]/BTCUSD!B90-1,"")</f>
        <v>1.8592911572883342E-3</v>
      </c>
      <c r="C91" s="4">
        <f>IFERROR(XAUUSD[[#This Row],[Close]]/XAUUSD!B90-1, "")</f>
        <v>-5.1518246347903585E-4</v>
      </c>
      <c r="D91" s="4">
        <f>IFERROR(AAPL_US[[#This Row],[Close]]/AAPL_US!B90-1,"")</f>
        <v>3.6540538657189536E-2</v>
      </c>
      <c r="E91" s="4">
        <f t="shared" si="1"/>
        <v>1.1313875958951745E-2</v>
      </c>
      <c r="F91" s="4">
        <v>-2.3475211430842523E-3</v>
      </c>
      <c r="G91">
        <v>89</v>
      </c>
    </row>
    <row r="92" spans="1:7" x14ac:dyDescent="0.25">
      <c r="A92" s="1">
        <v>45686</v>
      </c>
      <c r="B92" s="4">
        <f>IFERROR(BTCUSD[[#This Row],[Close]]/BTCUSD!B91-1,"")</f>
        <v>9.8465325589445207E-3</v>
      </c>
      <c r="C92" s="4">
        <f>IFERROR(XAUUSD[[#This Row],[Close]]/XAUUSD!B91-1, "")</f>
        <v>5.8877230809997183E-3</v>
      </c>
      <c r="D92" s="4">
        <f>IFERROR(AAPL_US[[#This Row],[Close]]/AAPL_US!B91-1,"")</f>
        <v>4.617685862906562E-3</v>
      </c>
      <c r="E92" s="4">
        <f t="shared" si="1"/>
        <v>6.6943547589552125E-3</v>
      </c>
      <c r="F92" s="4">
        <v>-2.2263131911583805E-3</v>
      </c>
      <c r="G92">
        <v>90</v>
      </c>
    </row>
    <row r="93" spans="1:7" x14ac:dyDescent="0.25">
      <c r="A93" s="1">
        <v>45687</v>
      </c>
      <c r="B93" s="4">
        <f>IFERROR(BTCUSD[[#This Row],[Close]]/BTCUSD!B92-1,"")</f>
        <v>-3.249857170062842E-2</v>
      </c>
      <c r="C93" s="4">
        <f>IFERROR(XAUUSD[[#This Row],[Close]]/XAUUSD!B92-1, "")</f>
        <v>-1.0889157935191962E-2</v>
      </c>
      <c r="D93" s="4">
        <f>IFERROR(AAPL_US[[#This Row],[Close]]/AAPL_US!B92-1,"")</f>
        <v>-7.3944884293821733E-3</v>
      </c>
      <c r="E93" s="4">
        <f t="shared" si="1"/>
        <v>-1.6323581213079964E-2</v>
      </c>
      <c r="F93" s="4">
        <v>-2.1524795636926998E-3</v>
      </c>
      <c r="G93">
        <v>91</v>
      </c>
    </row>
    <row r="94" spans="1:7" x14ac:dyDescent="0.25">
      <c r="A94" s="1">
        <v>45688</v>
      </c>
      <c r="B94" s="4">
        <f>IFERROR(BTCUSD[[#This Row],[Close]]/BTCUSD!B93-1,"")</f>
        <v>-4.0154713750036874E-3</v>
      </c>
      <c r="C94" s="4">
        <f>IFERROR(XAUUSD[[#This Row],[Close]]/XAUUSD!B93-1, "")</f>
        <v>8.376718850900966E-3</v>
      </c>
      <c r="D94" s="4">
        <f>IFERROR(AAPL_US[[#This Row],[Close]]/AAPL_US!B93-1,"")</f>
        <v>-6.6911334055256289E-3</v>
      </c>
      <c r="E94" s="4">
        <f t="shared" si="1"/>
        <v>1.3870610620159152E-4</v>
      </c>
      <c r="F94" s="4">
        <v>-2.1297048073113277E-3</v>
      </c>
      <c r="G94">
        <v>92</v>
      </c>
    </row>
    <row r="95" spans="1:7" x14ac:dyDescent="0.25">
      <c r="A95" s="1">
        <v>45691</v>
      </c>
      <c r="B95" s="4">
        <f>IFERROR(BTCUSD[[#This Row],[Close]]/BTCUSD!B94-1,"")</f>
        <v>2.2618800581033494E-2</v>
      </c>
      <c r="C95" s="4">
        <f>IFERROR(XAUUSD[[#This Row],[Close]]/XAUUSD!B94-1, "")</f>
        <v>-1.5449240020406485E-3</v>
      </c>
      <c r="D95" s="4">
        <f>IFERROR(AAPL_US[[#This Row],[Close]]/AAPL_US!B94-1,"")</f>
        <v>-3.3854950984343102E-2</v>
      </c>
      <c r="E95" s="4">
        <f t="shared" si="1"/>
        <v>-3.9888147218091405E-3</v>
      </c>
      <c r="F95" s="4">
        <v>-2.0565847343142819E-3</v>
      </c>
      <c r="G95">
        <v>93</v>
      </c>
    </row>
    <row r="96" spans="1:7" x14ac:dyDescent="0.25">
      <c r="A96" s="1">
        <v>45692</v>
      </c>
      <c r="B96" s="4">
        <f>IFERROR(BTCUSD[[#This Row],[Close]]/BTCUSD!B95-1,"")</f>
        <v>1.5760281385281294E-2</v>
      </c>
      <c r="C96" s="4">
        <f>IFERROR(XAUUSD[[#This Row],[Close]]/XAUUSD!B95-1, "")</f>
        <v>1.2528898906371211E-2</v>
      </c>
      <c r="D96" s="4">
        <f>IFERROR(AAPL_US[[#This Row],[Close]]/AAPL_US!B95-1,"")</f>
        <v>2.1004566210045761E-2</v>
      </c>
      <c r="E96" s="4">
        <f t="shared" si="1"/>
        <v>1.60410138411466E-2</v>
      </c>
      <c r="F96" s="4">
        <v>-1.9746183201438837E-3</v>
      </c>
      <c r="G96">
        <v>94</v>
      </c>
    </row>
    <row r="97" spans="1:7" x14ac:dyDescent="0.25">
      <c r="A97" s="1">
        <v>45693</v>
      </c>
      <c r="B97" s="4">
        <f>IFERROR(BTCUSD[[#This Row],[Close]]/BTCUSD!B96-1,"")</f>
        <v>-3.3504884939925206E-2</v>
      </c>
      <c r="C97" s="4">
        <f>IFERROR(XAUUSD[[#This Row],[Close]]/XAUUSD!B96-1, "")</f>
        <v>2.5356140140542216E-3</v>
      </c>
      <c r="D97" s="4">
        <f>IFERROR(AAPL_US[[#This Row],[Close]]/AAPL_US!B96-1,"")</f>
        <v>-1.414786018990033E-3</v>
      </c>
      <c r="E97" s="4">
        <f t="shared" si="1"/>
        <v>-9.4616556820528823E-3</v>
      </c>
      <c r="F97" s="4">
        <v>-1.9385496325003857E-3</v>
      </c>
      <c r="G97">
        <v>95</v>
      </c>
    </row>
    <row r="98" spans="1:7" x14ac:dyDescent="0.25">
      <c r="A98" s="1">
        <v>45694</v>
      </c>
      <c r="B98" s="4">
        <f>IFERROR(BTCUSD[[#This Row],[Close]]/BTCUSD!B97-1,"")</f>
        <v>1.1614516176658984E-3</v>
      </c>
      <c r="C98" s="4">
        <f>IFERROR(XAUUSD[[#This Row],[Close]]/XAUUSD!B97-1, "")</f>
        <v>4.8977610235321212E-3</v>
      </c>
      <c r="D98" s="4">
        <f>IFERROR(AAPL_US[[#This Row],[Close]]/AAPL_US!B97-1,"")</f>
        <v>3.2254591649978348E-3</v>
      </c>
      <c r="E98" s="4">
        <f t="shared" si="1"/>
        <v>3.2751776442119683E-3</v>
      </c>
      <c r="F98" s="4">
        <v>-1.7657379767027082E-3</v>
      </c>
      <c r="G98">
        <v>96</v>
      </c>
    </row>
    <row r="99" spans="1:7" x14ac:dyDescent="0.25">
      <c r="A99" s="1">
        <v>45695</v>
      </c>
      <c r="B99" s="4">
        <f>IFERROR(BTCUSD[[#This Row],[Close]]/BTCUSD!B98-1,"")</f>
        <v>-3.9585115273066851E-2</v>
      </c>
      <c r="C99" s="4">
        <f>IFERROR(XAUUSD[[#This Row],[Close]]/XAUUSD!B98-1, "")</f>
        <v>9.7975133214920351E-3</v>
      </c>
      <c r="D99" s="4">
        <f>IFERROR(AAPL_US[[#This Row],[Close]]/AAPL_US!B98-1,"")</f>
        <v>-2.3969368657818402E-2</v>
      </c>
      <c r="E99" s="4">
        <f t="shared" si="1"/>
        <v>-1.514733985066876E-2</v>
      </c>
      <c r="F99" s="4">
        <v>-1.6813644705887419E-3</v>
      </c>
      <c r="G99">
        <v>97</v>
      </c>
    </row>
    <row r="100" spans="1:7" x14ac:dyDescent="0.25">
      <c r="A100" s="1">
        <v>45698</v>
      </c>
      <c r="B100" s="4">
        <f>IFERROR(BTCUSD[[#This Row],[Close]]/BTCUSD!B99-1,"")</f>
        <v>-1.2139594589337999E-2</v>
      </c>
      <c r="C100" s="4">
        <f>IFERROR(XAUUSD[[#This Row],[Close]]/XAUUSD!B99-1, "")</f>
        <v>8.4746955230812215E-3</v>
      </c>
      <c r="D100" s="4">
        <f>IFERROR(AAPL_US[[#This Row],[Close]]/AAPL_US!B99-1,"")</f>
        <v>1.1874395285424999E-3</v>
      </c>
      <c r="E100" s="4">
        <f t="shared" si="1"/>
        <v>1.0423169099383934E-4</v>
      </c>
      <c r="F100" s="4">
        <v>-1.616867887660045E-3</v>
      </c>
      <c r="G100">
        <v>98</v>
      </c>
    </row>
    <row r="101" spans="1:7" x14ac:dyDescent="0.25">
      <c r="A101" s="1">
        <v>45699</v>
      </c>
      <c r="B101" s="4">
        <f>IFERROR(BTCUSD[[#This Row],[Close]]/BTCUSD!B100-1,"")</f>
        <v>4.5853639328226059E-3</v>
      </c>
      <c r="C101" s="4">
        <f>IFERROR(XAUUSD[[#This Row],[Close]]/XAUUSD!B100-1, "")</f>
        <v>-3.7098794071170893E-3</v>
      </c>
      <c r="D101" s="4">
        <f>IFERROR(AAPL_US[[#This Row],[Close]]/AAPL_US!B100-1,"")</f>
        <v>2.1831759279595797E-2</v>
      </c>
      <c r="E101" s="4">
        <f t="shared" si="1"/>
        <v>6.4411852008786847E-3</v>
      </c>
      <c r="F101" s="4">
        <v>-1.5935116344553692E-3</v>
      </c>
      <c r="G101">
        <v>99</v>
      </c>
    </row>
    <row r="102" spans="1:7" x14ac:dyDescent="0.25">
      <c r="A102" s="1">
        <v>45700</v>
      </c>
      <c r="B102" s="4">
        <f>IFERROR(BTCUSD[[#This Row],[Close]]/BTCUSD!B101-1,"")</f>
        <v>-1.0580204074054134E-2</v>
      </c>
      <c r="C102" s="4">
        <f>IFERROR(XAUUSD[[#This Row],[Close]]/XAUUSD!B101-1, "")</f>
        <v>1.6176272349603948E-3</v>
      </c>
      <c r="D102" s="4">
        <f>IFERROR(AAPL_US[[#This Row],[Close]]/AAPL_US!B101-1,"")</f>
        <v>1.8270140142722102E-2</v>
      </c>
      <c r="E102" s="4">
        <f t="shared" si="1"/>
        <v>2.9540317145845488E-3</v>
      </c>
      <c r="F102" s="4">
        <v>-1.590486405923075E-3</v>
      </c>
      <c r="G102">
        <v>100</v>
      </c>
    </row>
    <row r="103" spans="1:7" x14ac:dyDescent="0.25">
      <c r="A103" s="1">
        <v>45701</v>
      </c>
      <c r="B103" s="4">
        <f>IFERROR(BTCUSD[[#This Row],[Close]]/BTCUSD!B102-1,"")</f>
        <v>1.5725686643487391E-2</v>
      </c>
      <c r="C103" s="4">
        <f>IFERROR(XAUUSD[[#This Row],[Close]]/XAUUSD!B102-1, "")</f>
        <v>1.6566136077227123E-2</v>
      </c>
      <c r="D103" s="4">
        <f>IFERROR(AAPL_US[[#This Row],[Close]]/AAPL_US!B102-1,"")</f>
        <v>1.9673238485245159E-2</v>
      </c>
      <c r="E103" s="4">
        <f t="shared" si="1"/>
        <v>1.7246131969510616E-2</v>
      </c>
      <c r="F103" s="4">
        <v>-1.5637475247486821E-3</v>
      </c>
      <c r="G103">
        <v>101</v>
      </c>
    </row>
    <row r="104" spans="1:7" x14ac:dyDescent="0.25">
      <c r="A104" s="1">
        <v>45702</v>
      </c>
      <c r="B104" s="4">
        <f>IFERROR(BTCUSD[[#This Row],[Close]]/BTCUSD!B103-1,"")</f>
        <v>-1.9404092667500761E-2</v>
      </c>
      <c r="C104" s="4">
        <f>IFERROR(XAUUSD[[#This Row],[Close]]/XAUUSD!B103-1, "")</f>
        <v>-3.5986375726648756E-3</v>
      </c>
      <c r="D104" s="4">
        <f>IFERROR(AAPL_US[[#This Row],[Close]]/AAPL_US!B103-1,"")</f>
        <v>1.2710636359872352E-2</v>
      </c>
      <c r="E104" s="4">
        <f t="shared" si="1"/>
        <v>-3.4474919213544732E-3</v>
      </c>
      <c r="F104" s="4">
        <v>-1.5483073384357504E-3</v>
      </c>
      <c r="G104">
        <v>102</v>
      </c>
    </row>
    <row r="105" spans="1:7" x14ac:dyDescent="0.25">
      <c r="A105" s="1">
        <v>45706</v>
      </c>
      <c r="B105" s="4">
        <f>IFERROR(BTCUSD[[#This Row],[Close]]/BTCUSD!B104-1,"")</f>
        <v>2.3867092887183583E-2</v>
      </c>
      <c r="C105" s="4">
        <f>IFERROR(XAUUSD[[#This Row],[Close]]/XAUUSD!B104-1, "")</f>
        <v>2.184581616383241E-3</v>
      </c>
      <c r="D105" s="4">
        <f>IFERROR(AAPL_US[[#This Row],[Close]]/AAPL_US!B104-1,"")</f>
        <v>-5.3147996729352442E-4</v>
      </c>
      <c r="E105" s="4">
        <f t="shared" si="1"/>
        <v>7.8745165225203133E-3</v>
      </c>
      <c r="F105" s="4">
        <v>-1.1050067108857031E-3</v>
      </c>
      <c r="G105">
        <v>103</v>
      </c>
    </row>
    <row r="106" spans="1:7" x14ac:dyDescent="0.25">
      <c r="A106" s="1">
        <v>45707</v>
      </c>
      <c r="B106" s="4">
        <f>IFERROR(BTCUSD[[#This Row],[Close]]/BTCUSD!B105-1,"")</f>
        <v>-1.4897114629678243E-2</v>
      </c>
      <c r="C106" s="4">
        <f>IFERROR(XAUUSD[[#This Row],[Close]]/XAUUSD!B105-1, "")</f>
        <v>8.343922504485235E-3</v>
      </c>
      <c r="D106" s="4">
        <f>IFERROR(AAPL_US[[#This Row],[Close]]/AAPL_US!B105-1,"")</f>
        <v>1.636192579866691E-3</v>
      </c>
      <c r="E106" s="4">
        <f t="shared" si="1"/>
        <v>-6.4070761314937092E-4</v>
      </c>
      <c r="F106" s="4">
        <v>-1.0358849863269515E-3</v>
      </c>
      <c r="G106">
        <v>104</v>
      </c>
    </row>
    <row r="107" spans="1:7" x14ac:dyDescent="0.25">
      <c r="A107" s="1">
        <v>45708</v>
      </c>
      <c r="B107" s="4">
        <f>IFERROR(BTCUSD[[#This Row],[Close]]/BTCUSD!B106-1,"")</f>
        <v>8.2295216707277685E-3</v>
      </c>
      <c r="C107" s="4">
        <f>IFERROR(XAUUSD[[#This Row],[Close]]/XAUUSD!B106-1, "")</f>
        <v>-1.467825991926619E-2</v>
      </c>
      <c r="D107" s="4">
        <f>IFERROR(AAPL_US[[#This Row],[Close]]/AAPL_US!B106-1,"")</f>
        <v>3.9204475844325515E-3</v>
      </c>
      <c r="E107" s="4">
        <f t="shared" si="1"/>
        <v>-2.2263131911583805E-3</v>
      </c>
      <c r="F107" s="4">
        <v>-8.5906450110709819E-4</v>
      </c>
      <c r="G107">
        <v>105</v>
      </c>
    </row>
    <row r="108" spans="1:7" x14ac:dyDescent="0.25">
      <c r="A108" s="1">
        <v>45709</v>
      </c>
      <c r="B108" s="4">
        <f>IFERROR(BTCUSD[[#This Row],[Close]]/BTCUSD!B107-1,"")</f>
        <v>-1.3239886612305796E-2</v>
      </c>
      <c r="C108" s="4">
        <f>IFERROR(XAUUSD[[#This Row],[Close]]/XAUUSD!B107-1, "")</f>
        <v>4.8888103259439042E-3</v>
      </c>
      <c r="D108" s="4">
        <f>IFERROR(AAPL_US[[#This Row],[Close]]/AAPL_US!B107-1,"")</f>
        <v>-1.1389984948948495E-3</v>
      </c>
      <c r="E108" s="4">
        <f t="shared" si="1"/>
        <v>-2.3581414017826313E-3</v>
      </c>
      <c r="F108" s="4">
        <v>-8.215772256441764E-4</v>
      </c>
      <c r="G108">
        <v>106</v>
      </c>
    </row>
    <row r="109" spans="1:7" x14ac:dyDescent="0.25">
      <c r="A109" s="1">
        <v>45712</v>
      </c>
      <c r="B109" s="4">
        <f>IFERROR(BTCUSD[[#This Row],[Close]]/BTCUSD!B108-1,"")</f>
        <v>-6.2586643384435758E-3</v>
      </c>
      <c r="C109" s="4">
        <f>IFERROR(XAUUSD[[#This Row],[Close]]/XAUUSD!B108-1, "")</f>
        <v>1.2425563030630249E-2</v>
      </c>
      <c r="D109" s="4">
        <f>IFERROR(AAPL_US[[#This Row],[Close]]/AAPL_US!B108-1,"")</f>
        <v>6.605579311748988E-3</v>
      </c>
      <c r="E109" s="4">
        <f t="shared" si="1"/>
        <v>5.0742997042437232E-3</v>
      </c>
      <c r="F109" s="4">
        <v>-6.4070761314937092E-4</v>
      </c>
      <c r="G109">
        <v>107</v>
      </c>
    </row>
    <row r="110" spans="1:7" x14ac:dyDescent="0.25">
      <c r="A110" s="1">
        <v>45713</v>
      </c>
      <c r="B110" s="4">
        <f>IFERROR(BTCUSD[[#This Row],[Close]]/BTCUSD!B109-1,"")</f>
        <v>1.3233319792457232E-2</v>
      </c>
      <c r="C110" s="4">
        <f>IFERROR(XAUUSD[[#This Row],[Close]]/XAUUSD!B109-1, "")</f>
        <v>-8.0060232549417076E-4</v>
      </c>
      <c r="D110" s="4">
        <f>IFERROR(AAPL_US[[#This Row],[Close]]/AAPL_US!B109-1,"")</f>
        <v>-5.340410726134559E-4</v>
      </c>
      <c r="E110" s="4">
        <f t="shared" si="1"/>
        <v>3.4895426857554646E-3</v>
      </c>
      <c r="F110" s="4">
        <v>-4.6824164877518087E-4</v>
      </c>
      <c r="G110">
        <v>108</v>
      </c>
    </row>
    <row r="111" spans="1:7" x14ac:dyDescent="0.25">
      <c r="A111" s="1">
        <v>45714</v>
      </c>
      <c r="B111" s="4">
        <f>IFERROR(BTCUSD[[#This Row],[Close]]/BTCUSD!B110-1,"")</f>
        <v>1.6803449368990142E-2</v>
      </c>
      <c r="C111" s="4">
        <f>IFERROR(XAUUSD[[#This Row],[Close]]/XAUUSD!B110-1, "")</f>
        <v>2.2963306443364306E-3</v>
      </c>
      <c r="D111" s="4">
        <f>IFERROR(AAPL_US[[#This Row],[Close]]/AAPL_US!B110-1,"")</f>
        <v>-2.7040155440414382E-2</v>
      </c>
      <c r="E111" s="4">
        <f t="shared" si="1"/>
        <v>-2.1524795636926998E-3</v>
      </c>
      <c r="F111" s="4">
        <v>-3.619962378471394E-4</v>
      </c>
      <c r="G111">
        <v>109</v>
      </c>
    </row>
    <row r="112" spans="1:7" x14ac:dyDescent="0.25">
      <c r="A112" s="1">
        <v>45715</v>
      </c>
      <c r="B112" s="4">
        <f>IFERROR(BTCUSD[[#This Row],[Close]]/BTCUSD!B111-1,"")</f>
        <v>-3.062665435894929E-2</v>
      </c>
      <c r="C112" s="4">
        <f>IFERROR(XAUUSD[[#This Row],[Close]]/XAUUSD!B111-1, "")</f>
        <v>-1.6175257468937776E-3</v>
      </c>
      <c r="D112" s="4">
        <f>IFERROR(AAPL_US[[#This Row],[Close]]/AAPL_US!B111-1,"")</f>
        <v>-1.273090364453322E-2</v>
      </c>
      <c r="E112" s="4">
        <f t="shared" si="1"/>
        <v>-1.3654277699802264E-2</v>
      </c>
      <c r="F112" s="4">
        <v>-1.5500636066669796E-4</v>
      </c>
      <c r="G112">
        <v>110</v>
      </c>
    </row>
    <row r="113" spans="1:7" x14ac:dyDescent="0.25">
      <c r="A113" s="1">
        <v>45716</v>
      </c>
      <c r="B113" s="4">
        <f>IFERROR(BTCUSD[[#This Row],[Close]]/BTCUSD!B112-1,"")</f>
        <v>-2.8443261673382736E-2</v>
      </c>
      <c r="C113" s="4">
        <f>IFERROR(XAUUSD[[#This Row],[Close]]/XAUUSD!B112-1, "")</f>
        <v>6.0785302495469651E-3</v>
      </c>
      <c r="D113" s="4">
        <f>IFERROR(AAPL_US[[#This Row],[Close]]/AAPL_US!B112-1,"")</f>
        <v>1.913190054782965E-2</v>
      </c>
      <c r="E113" s="4">
        <f t="shared" si="1"/>
        <v>-3.619962378471394E-4</v>
      </c>
      <c r="F113" s="4">
        <v>-7.7502619671854537E-5</v>
      </c>
      <c r="G113">
        <v>111</v>
      </c>
    </row>
    <row r="114" spans="1:7" x14ac:dyDescent="0.25">
      <c r="A114" s="1">
        <v>45719</v>
      </c>
      <c r="B114" s="4">
        <f>IFERROR(BTCUSD[[#This Row],[Close]]/BTCUSD!B113-1,"")</f>
        <v>-4.0224973387452789E-2</v>
      </c>
      <c r="C114" s="4">
        <f>IFERROR(XAUUSD[[#This Row],[Close]]/XAUUSD!B113-1, "")</f>
        <v>-1.2789728931576039E-2</v>
      </c>
      <c r="D114" s="4">
        <f>IFERROR(AAPL_US[[#This Row],[Close]]/AAPL_US!B113-1,"")</f>
        <v>-1.5754217664571635E-2</v>
      </c>
      <c r="E114" s="4">
        <f t="shared" si="1"/>
        <v>-2.1909648888237741E-2</v>
      </c>
      <c r="F114" s="4">
        <v>-2.4812872026046782E-5</v>
      </c>
      <c r="G114">
        <v>112</v>
      </c>
    </row>
    <row r="115" spans="1:7" x14ac:dyDescent="0.25">
      <c r="A115" s="1">
        <v>45720</v>
      </c>
      <c r="B115" s="4">
        <f>IFERROR(BTCUSD[[#This Row],[Close]]/BTCUSD!B114-1,"")</f>
        <v>-5.0717262196613433E-2</v>
      </c>
      <c r="C115" s="4">
        <f>IFERROR(XAUUSD[[#This Row],[Close]]/XAUUSD!B114-1, "")</f>
        <v>4.7512945991345923E-4</v>
      </c>
      <c r="D115" s="4">
        <f>IFERROR(AAPL_US[[#This Row],[Close]]/AAPL_US!B114-1,"")</f>
        <v>-8.8224173423517849E-3</v>
      </c>
      <c r="E115" s="4">
        <f t="shared" si="1"/>
        <v>-1.7671852077724183E-2</v>
      </c>
      <c r="F115" s="4">
        <v>7.4007554222521241E-5</v>
      </c>
      <c r="G115">
        <v>113</v>
      </c>
    </row>
    <row r="116" spans="1:7" x14ac:dyDescent="0.25">
      <c r="A116" s="1">
        <v>45721</v>
      </c>
      <c r="B116" s="4">
        <f>IFERROR(BTCUSD[[#This Row],[Close]]/BTCUSD!B115-1,"")</f>
        <v>4.5690022643158912E-3</v>
      </c>
      <c r="C116" s="4">
        <f>IFERROR(XAUUSD[[#This Row],[Close]]/XAUUSD!B115-1, "")</f>
        <v>-1.347903908269843E-2</v>
      </c>
      <c r="D116" s="4">
        <f>IFERROR(AAPL_US[[#This Row],[Close]]/AAPL_US!B115-1,"")</f>
        <v>-8.053236129360597E-4</v>
      </c>
      <c r="E116" s="4">
        <f t="shared" si="1"/>
        <v>-4.2625120376654233E-3</v>
      </c>
      <c r="F116" s="4">
        <v>1.0423169099383934E-4</v>
      </c>
      <c r="G116">
        <v>114</v>
      </c>
    </row>
    <row r="117" spans="1:7" x14ac:dyDescent="0.25">
      <c r="A117" s="1">
        <v>45722</v>
      </c>
      <c r="B117" s="4">
        <f>IFERROR(BTCUSD[[#This Row],[Close]]/BTCUSD!B116-1,"")</f>
        <v>-5.6285422170214705E-3</v>
      </c>
      <c r="C117" s="4">
        <f>IFERROR(XAUUSD[[#This Row],[Close]]/XAUUSD!B116-1, "")</f>
        <v>-7.6901152909035764E-3</v>
      </c>
      <c r="D117" s="4">
        <f>IFERROR(AAPL_US[[#This Row],[Close]]/AAPL_US!B116-1,"")</f>
        <v>-1.7392042080257575E-3</v>
      </c>
      <c r="E117" s="4">
        <f t="shared" si="1"/>
        <v>-5.2863700438755988E-3</v>
      </c>
      <c r="F117" s="4">
        <v>1.3870610620159152E-4</v>
      </c>
      <c r="G117">
        <v>115</v>
      </c>
    </row>
    <row r="118" spans="1:7" x14ac:dyDescent="0.25">
      <c r="A118" s="1">
        <v>45723</v>
      </c>
      <c r="B118" s="4">
        <f>IFERROR(BTCUSD[[#This Row],[Close]]/BTCUSD!B117-1,"")</f>
        <v>2.9080582871637617E-2</v>
      </c>
      <c r="C118" s="4">
        <f>IFERROR(XAUUSD[[#This Row],[Close]]/XAUUSD!B117-1, "")</f>
        <v>1.3266455220678486E-2</v>
      </c>
      <c r="D118" s="4">
        <f>IFERROR(AAPL_US[[#This Row],[Close]]/AAPL_US!B117-1,"")</f>
        <v>1.589257638210162E-2</v>
      </c>
      <c r="E118" s="4">
        <f t="shared" si="1"/>
        <v>1.8798529864393163E-2</v>
      </c>
      <c r="F118" s="4">
        <v>1.4466708668411368E-4</v>
      </c>
      <c r="G118">
        <v>116</v>
      </c>
    </row>
    <row r="119" spans="1:7" x14ac:dyDescent="0.25">
      <c r="A119" s="1">
        <v>45726</v>
      </c>
      <c r="B119" s="4">
        <f>IFERROR(BTCUSD[[#This Row],[Close]]/BTCUSD!B118-1,"")</f>
        <v>1.0188877132837559E-2</v>
      </c>
      <c r="C119" s="4">
        <f>IFERROR(XAUUSD[[#This Row],[Close]]/XAUUSD!B118-1, "")</f>
        <v>8.7008524553893185E-3</v>
      </c>
      <c r="D119" s="4">
        <f>IFERROR(AAPL_US[[#This Row],[Close]]/AAPL_US!B118-1,"")</f>
        <v>-4.8479524825364995E-2</v>
      </c>
      <c r="E119" s="4">
        <f t="shared" si="1"/>
        <v>-8.0068533256025028E-3</v>
      </c>
      <c r="F119" s="4">
        <v>3.2767646278812889E-4</v>
      </c>
      <c r="G119">
        <v>117</v>
      </c>
    </row>
    <row r="120" spans="1:7" x14ac:dyDescent="0.25">
      <c r="A120" s="1">
        <v>45727</v>
      </c>
      <c r="B120" s="4">
        <f>IFERROR(BTCUSD[[#This Row],[Close]]/BTCUSD!B119-1,"")</f>
        <v>3.4188268735800165E-2</v>
      </c>
      <c r="C120" s="4">
        <f>IFERROR(XAUUSD[[#This Row],[Close]]/XAUUSD!B119-1, "")</f>
        <v>4.0438795198083355E-4</v>
      </c>
      <c r="D120" s="4">
        <f>IFERROR(AAPL_US[[#This Row],[Close]]/AAPL_US!B119-1,"")</f>
        <v>-2.9189379286091E-2</v>
      </c>
      <c r="E120" s="4">
        <f t="shared" si="1"/>
        <v>1.661422015705084E-3</v>
      </c>
      <c r="F120" s="4">
        <v>4.5072284799296792E-4</v>
      </c>
      <c r="G120">
        <v>118</v>
      </c>
    </row>
    <row r="121" spans="1:7" x14ac:dyDescent="0.25">
      <c r="A121" s="1">
        <v>45728</v>
      </c>
      <c r="B121" s="4">
        <f>IFERROR(BTCUSD[[#This Row],[Close]]/BTCUSD!B120-1,"")</f>
        <v>-1.6517979057324439E-3</v>
      </c>
      <c r="C121" s="4">
        <f>IFERROR(XAUUSD[[#This Row],[Close]]/XAUUSD!B120-1, "")</f>
        <v>-2.7507819003347311E-3</v>
      </c>
      <c r="D121" s="4">
        <f>IFERROR(AAPL_US[[#This Row],[Close]]/AAPL_US!B120-1,"")</f>
        <v>-1.7478717623618967E-2</v>
      </c>
      <c r="E121" s="4">
        <f t="shared" si="1"/>
        <v>-6.8394674189393156E-3</v>
      </c>
      <c r="F121" s="4">
        <v>5.3441841802732678E-4</v>
      </c>
      <c r="G121">
        <v>119</v>
      </c>
    </row>
    <row r="122" spans="1:7" x14ac:dyDescent="0.25">
      <c r="A122" s="1">
        <v>45729</v>
      </c>
      <c r="B122" s="4">
        <f>IFERROR(BTCUSD[[#This Row],[Close]]/BTCUSD!B121-1,"")</f>
        <v>-2.8715080705445817E-2</v>
      </c>
      <c r="C122" s="4">
        <f>IFERROR(XAUUSD[[#This Row],[Close]]/XAUUSD!B121-1, "")</f>
        <v>-6.1144431391124687E-4</v>
      </c>
      <c r="D122" s="4">
        <f>IFERROR(AAPL_US[[#This Row],[Close]]/AAPL_US!B121-1,"")</f>
        <v>-3.364365379297618E-2</v>
      </c>
      <c r="E122" s="4">
        <f t="shared" si="1"/>
        <v>-1.8952198075091096E-2</v>
      </c>
      <c r="F122" s="4">
        <v>7.1558365370667483E-4</v>
      </c>
      <c r="G122">
        <v>120</v>
      </c>
    </row>
    <row r="123" spans="1:7" x14ac:dyDescent="0.25">
      <c r="A123" s="1">
        <v>45730</v>
      </c>
      <c r="B123" s="4">
        <f>IFERROR(BTCUSD[[#This Row],[Close]]/BTCUSD!B122-1,"")</f>
        <v>-9.4080584142678947E-2</v>
      </c>
      <c r="C123" s="4">
        <f>IFERROR(XAUUSD[[#This Row],[Close]]/XAUUSD!B122-1, "")</f>
        <v>-8.3798498638876229E-3</v>
      </c>
      <c r="D123" s="4">
        <f>IFERROR(AAPL_US[[#This Row],[Close]]/AAPL_US!B122-1,"")</f>
        <v>1.8170545593285015E-2</v>
      </c>
      <c r="E123" s="4">
        <f t="shared" si="1"/>
        <v>-2.612495151037323E-2</v>
      </c>
      <c r="F123" s="4">
        <v>7.8205153832422436E-4</v>
      </c>
      <c r="G123">
        <v>121</v>
      </c>
    </row>
    <row r="124" spans="1:7" x14ac:dyDescent="0.25">
      <c r="A124" s="1">
        <v>45733</v>
      </c>
      <c r="B124" s="4">
        <f>IFERROR(BTCUSD[[#This Row],[Close]]/BTCUSD!B123-1,"")</f>
        <v>4.6044657679416678E-2</v>
      </c>
      <c r="C124" s="4">
        <f>IFERROR(XAUUSD[[#This Row],[Close]]/XAUUSD!B123-1, "")</f>
        <v>1.1275641425590566E-2</v>
      </c>
      <c r="D124" s="4">
        <f>IFERROR(AAPL_US[[#This Row],[Close]]/AAPL_US!B123-1,"")</f>
        <v>2.3888706730994524E-3</v>
      </c>
      <c r="E124" s="4">
        <f t="shared" si="1"/>
        <v>1.9040315075991063E-2</v>
      </c>
      <c r="F124" s="4">
        <v>9.9360151872179749E-4</v>
      </c>
      <c r="G124">
        <v>122</v>
      </c>
    </row>
    <row r="125" spans="1:7" x14ac:dyDescent="0.25">
      <c r="A125" s="1">
        <v>45734</v>
      </c>
      <c r="B125" s="4">
        <f>IFERROR(BTCUSD[[#This Row],[Close]]/BTCUSD!B124-1,"")</f>
        <v>6.2891265610016678E-3</v>
      </c>
      <c r="C125" s="4">
        <f>IFERROR(XAUUSD[[#This Row],[Close]]/XAUUSD!B124-1, "")</f>
        <v>7.0779534603135907E-3</v>
      </c>
      <c r="D125" s="4">
        <f>IFERROR(AAPL_US[[#This Row],[Close]]/AAPL_US!B124-1,"")</f>
        <v>-6.1214953271028216E-3</v>
      </c>
      <c r="E125" s="4">
        <f t="shared" si="1"/>
        <v>2.8814707542950905E-3</v>
      </c>
      <c r="F125" s="4">
        <v>1.0025494277562158E-3</v>
      </c>
      <c r="G125">
        <v>123</v>
      </c>
    </row>
    <row r="126" spans="1:7" x14ac:dyDescent="0.25">
      <c r="A126" s="1">
        <v>45735</v>
      </c>
      <c r="B126" s="4">
        <f>IFERROR(BTCUSD[[#This Row],[Close]]/BTCUSD!B125-1,"")</f>
        <v>-2.716705087858573E-2</v>
      </c>
      <c r="C126" s="4">
        <f>IFERROR(XAUUSD[[#This Row],[Close]]/XAUUSD!B125-1, "")</f>
        <v>1.6733261633130825E-2</v>
      </c>
      <c r="D126" s="4">
        <f>IFERROR(AAPL_US[[#This Row],[Close]]/AAPL_US!B125-1,"")</f>
        <v>1.1989280173021921E-2</v>
      </c>
      <c r="E126" s="4">
        <f t="shared" si="1"/>
        <v>2.1399734415831887E-3</v>
      </c>
      <c r="F126" s="4">
        <v>1.171052445384912E-3</v>
      </c>
      <c r="G126">
        <v>124</v>
      </c>
    </row>
    <row r="127" spans="1:7" x14ac:dyDescent="0.25">
      <c r="A127" s="1">
        <v>45736</v>
      </c>
      <c r="B127" s="4">
        <f>IFERROR(BTCUSD[[#This Row],[Close]]/BTCUSD!B126-1,"")</f>
        <v>3.4230841556838865E-2</v>
      </c>
      <c r="C127" s="4">
        <f>IFERROR(XAUUSD[[#This Row],[Close]]/XAUUSD!B126-1, "")</f>
        <v>-7.6322462403644042E-4</v>
      </c>
      <c r="D127" s="4">
        <f>IFERROR(AAPL_US[[#This Row],[Close]]/AAPL_US!B126-1,"")</f>
        <v>-5.2964133060769969E-3</v>
      </c>
      <c r="E127" s="4">
        <f t="shared" si="1"/>
        <v>8.3750386256139838E-3</v>
      </c>
      <c r="F127" s="4">
        <v>1.1746299598374924E-3</v>
      </c>
      <c r="G127">
        <v>125</v>
      </c>
    </row>
    <row r="128" spans="1:7" x14ac:dyDescent="0.25">
      <c r="A128" s="1">
        <v>45737</v>
      </c>
      <c r="B128" s="4">
        <f>IFERROR(BTCUSD[[#This Row],[Close]]/BTCUSD!B127-1,"")</f>
        <v>-1.0921311888423268E-3</v>
      </c>
      <c r="C128" s="4">
        <f>IFERROR(XAUUSD[[#This Row],[Close]]/XAUUSD!B127-1, "")</f>
        <v>5.1054506715977332E-3</v>
      </c>
      <c r="D128" s="4">
        <f>IFERROR(AAPL_US[[#This Row],[Close]]/AAPL_US!B127-1,"")</f>
        <v>1.9476879962634364E-2</v>
      </c>
      <c r="E128" s="4">
        <f t="shared" si="1"/>
        <v>7.557604900776704E-3</v>
      </c>
      <c r="F128" s="4">
        <v>1.3367067127464825E-3</v>
      </c>
      <c r="G128">
        <v>126</v>
      </c>
    </row>
    <row r="129" spans="1:7" x14ac:dyDescent="0.25">
      <c r="A129" s="1">
        <v>45740</v>
      </c>
      <c r="B129" s="4">
        <f>IFERROR(BTCUSD[[#This Row],[Close]]/BTCUSD!B128-1,"")</f>
        <v>-2.0049848017083982E-2</v>
      </c>
      <c r="C129" s="4">
        <f>IFERROR(XAUUSD[[#This Row],[Close]]/XAUUSD!B128-1, "")</f>
        <v>1.1420581711404143E-2</v>
      </c>
      <c r="D129" s="4">
        <f>IFERROR(AAPL_US[[#This Row],[Close]]/AAPL_US!B128-1,"")</f>
        <v>1.1270444861868123E-2</v>
      </c>
      <c r="E129" s="4">
        <f t="shared" si="1"/>
        <v>1.9344117379969002E-3</v>
      </c>
      <c r="F129" s="4">
        <v>1.5440854095425396E-3</v>
      </c>
      <c r="G129">
        <v>127</v>
      </c>
    </row>
    <row r="130" spans="1:7" x14ac:dyDescent="0.25">
      <c r="A130" s="1">
        <v>45741</v>
      </c>
      <c r="B130" s="4">
        <f>IFERROR(BTCUSD[[#This Row],[Close]]/BTCUSD!B129-1,"")</f>
        <v>4.5874600280198408E-2</v>
      </c>
      <c r="C130" s="4">
        <f>IFERROR(XAUUSD[[#This Row],[Close]]/XAUUSD!B129-1, "")</f>
        <v>5.1605674646981736E-3</v>
      </c>
      <c r="D130" s="4">
        <f>IFERROR(AAPL_US[[#This Row],[Close]]/AAPL_US!B129-1,"")</f>
        <v>1.3681873782449117E-2</v>
      </c>
      <c r="E130" s="4">
        <f t="shared" si="1"/>
        <v>1.9931169204673527E-2</v>
      </c>
      <c r="F130" s="4">
        <v>1.661422015705084E-3</v>
      </c>
      <c r="G130">
        <v>128</v>
      </c>
    </row>
    <row r="131" spans="1:7" x14ac:dyDescent="0.25">
      <c r="A131" s="1">
        <v>45742</v>
      </c>
      <c r="B131" s="4">
        <f>IFERROR(BTCUSD[[#This Row],[Close]]/BTCUSD!B130-1,"")</f>
        <v>-2.3865655858635426E-2</v>
      </c>
      <c r="C131" s="4">
        <f>IFERROR(XAUUSD[[#This Row],[Close]]/XAUUSD!B130-1, "")</f>
        <v>-1.4425236295205757E-3</v>
      </c>
      <c r="D131" s="4">
        <f>IFERROR(AAPL_US[[#This Row],[Close]]/AAPL_US!B130-1,"")</f>
        <v>-9.921787709497254E-3</v>
      </c>
      <c r="E131" s="4">
        <f t="shared" si="1"/>
        <v>-1.0713242522248034E-2</v>
      </c>
      <c r="F131" s="4">
        <v>1.7243943081847175E-3</v>
      </c>
      <c r="G131">
        <v>129</v>
      </c>
    </row>
    <row r="132" spans="1:7" x14ac:dyDescent="0.25">
      <c r="A132" s="1">
        <v>45743</v>
      </c>
      <c r="B132" s="4">
        <f>IFERROR(BTCUSD[[#This Row],[Close]]/BTCUSD!B131-1,"")</f>
        <v>9.263564462635987E-4</v>
      </c>
      <c r="C132" s="4">
        <f>IFERROR(XAUUSD[[#This Row],[Close]]/XAUUSD!B131-1, "")</f>
        <v>-7.2131879532866261E-3</v>
      </c>
      <c r="D132" s="4">
        <f>IFERROR(AAPL_US[[#This Row],[Close]]/AAPL_US!B131-1,"")</f>
        <v>1.047262221820966E-2</v>
      </c>
      <c r="E132" s="4">
        <f t="shared" ref="E132:E195" si="2">SUMPRODUCT(B132:D132,$J$2:$L$2)</f>
        <v>5.3441841802732678E-4</v>
      </c>
      <c r="F132" s="4">
        <v>1.8095942647849196E-3</v>
      </c>
      <c r="G132">
        <v>130</v>
      </c>
    </row>
    <row r="133" spans="1:7" x14ac:dyDescent="0.25">
      <c r="A133" s="1">
        <v>45744</v>
      </c>
      <c r="B133" s="4">
        <f>IFERROR(BTCUSD[[#This Row],[Close]]/BTCUSD!B132-1,"")</f>
        <v>3.8804430990319716E-2</v>
      </c>
      <c r="C133" s="4">
        <f>IFERROR(XAUUSD[[#This Row],[Close]]/XAUUSD!B132-1, "")</f>
        <v>-4.061061431821833E-3</v>
      </c>
      <c r="D133" s="4">
        <f>IFERROR(AAPL_US[[#This Row],[Close]]/AAPL_US!B132-1,"")</f>
        <v>-2.6580299307571997E-2</v>
      </c>
      <c r="E133" s="4">
        <f t="shared" si="2"/>
        <v>2.0428149320955817E-3</v>
      </c>
      <c r="F133" s="4">
        <v>1.9344117379969002E-3</v>
      </c>
      <c r="G133">
        <v>131</v>
      </c>
    </row>
    <row r="134" spans="1:7" x14ac:dyDescent="0.25">
      <c r="A134" s="1">
        <v>45747</v>
      </c>
      <c r="B134" s="4">
        <f>IFERROR(BTCUSD[[#This Row],[Close]]/BTCUSD!B133-1,"")</f>
        <v>6.3817377082941995E-4</v>
      </c>
      <c r="C134" s="4">
        <f>IFERROR(XAUUSD[[#This Row],[Close]]/XAUUSD!B133-1, "")</f>
        <v>3.2740506581308004E-3</v>
      </c>
      <c r="D134" s="4">
        <f>IFERROR(AAPL_US[[#This Row],[Close]]/AAPL_US!B133-1,"")</f>
        <v>1.9412574575493391E-2</v>
      </c>
      <c r="E134" s="4">
        <f t="shared" si="2"/>
        <v>7.3248447671491633E-3</v>
      </c>
      <c r="F134" s="4">
        <v>2.0428149320955817E-3</v>
      </c>
      <c r="G134">
        <v>132</v>
      </c>
    </row>
    <row r="135" spans="1:7" x14ac:dyDescent="0.25">
      <c r="A135" s="1">
        <v>45748</v>
      </c>
      <c r="B135" s="4">
        <f>IFERROR(BTCUSD[[#This Row],[Close]]/BTCUSD!B134-1,"")</f>
        <v>-7.5286194978329002E-3</v>
      </c>
      <c r="C135" s="4">
        <f>IFERROR(XAUUSD[[#This Row],[Close]]/XAUUSD!B134-1, "")</f>
        <v>-6.9503743273024998E-4</v>
      </c>
      <c r="D135" s="4">
        <f>IFERROR(AAPL_US[[#This Row],[Close]]/AAPL_US!B134-1,"")</f>
        <v>4.7719803718542231E-3</v>
      </c>
      <c r="E135" s="4">
        <f t="shared" si="2"/>
        <v>-1.1050067108857031E-3</v>
      </c>
      <c r="F135" s="4">
        <v>2.0489105323623353E-3</v>
      </c>
      <c r="G135">
        <v>133</v>
      </c>
    </row>
    <row r="136" spans="1:7" x14ac:dyDescent="0.25">
      <c r="A136" s="1">
        <v>45749</v>
      </c>
      <c r="B136" s="4">
        <f>IFERROR(BTCUSD[[#This Row],[Close]]/BTCUSD!B135-1,"")</f>
        <v>6.0022502680399104E-3</v>
      </c>
      <c r="C136" s="4">
        <f>IFERROR(XAUUSD[[#This Row],[Close]]/XAUUSD!B135-1, "")</f>
        <v>1.189009445835465E-2</v>
      </c>
      <c r="D136" s="4">
        <f>IFERROR(AAPL_US[[#This Row],[Close]]/AAPL_US!B135-1,"")</f>
        <v>3.1363412339262542E-3</v>
      </c>
      <c r="E136" s="4">
        <f t="shared" si="2"/>
        <v>7.4976152339317099E-3</v>
      </c>
      <c r="F136" s="4">
        <v>2.0995241197845119E-3</v>
      </c>
      <c r="G136">
        <v>134</v>
      </c>
    </row>
    <row r="137" spans="1:7" x14ac:dyDescent="0.25">
      <c r="A137" s="1">
        <v>45750</v>
      </c>
      <c r="B137" s="4">
        <f>IFERROR(BTCUSD[[#This Row],[Close]]/BTCUSD!B136-1,"")</f>
        <v>-4.1135454860781295E-2</v>
      </c>
      <c r="C137" s="4">
        <f>IFERROR(XAUUSD[[#This Row],[Close]]/XAUUSD!B136-1, "")</f>
        <v>9.8290794116300262E-3</v>
      </c>
      <c r="D137" s="4">
        <f>IFERROR(AAPL_US[[#This Row],[Close]]/AAPL_US!B136-1,"")</f>
        <v>-9.2456116843092517E-2</v>
      </c>
      <c r="E137" s="4">
        <f t="shared" si="2"/>
        <v>-3.6145839746510131E-2</v>
      </c>
      <c r="F137" s="4">
        <v>2.1399734415831887E-3</v>
      </c>
      <c r="G137">
        <v>135</v>
      </c>
    </row>
    <row r="138" spans="1:7" x14ac:dyDescent="0.25">
      <c r="A138" s="1">
        <v>45751</v>
      </c>
      <c r="B138" s="4">
        <f>IFERROR(BTCUSD[[#This Row],[Close]]/BTCUSD!B137-1,"")</f>
        <v>-1.4837294760505548E-2</v>
      </c>
      <c r="C138" s="4">
        <f>IFERROR(XAUUSD[[#This Row],[Close]]/XAUUSD!B137-1, "")</f>
        <v>1.232477108824237E-2</v>
      </c>
      <c r="D138" s="4">
        <f>IFERROR(AAPL_US[[#This Row],[Close]]/AAPL_US!B137-1,"")</f>
        <v>-7.2887445248289828E-2</v>
      </c>
      <c r="E138" s="4">
        <f t="shared" si="2"/>
        <v>-2.1387513567341664E-2</v>
      </c>
      <c r="F138" s="4">
        <v>2.1631078332619786E-3</v>
      </c>
      <c r="G138">
        <v>136</v>
      </c>
    </row>
    <row r="139" spans="1:7" x14ac:dyDescent="0.25">
      <c r="A139" s="1">
        <v>45754</v>
      </c>
      <c r="B139" s="4">
        <f>IFERROR(BTCUSD[[#This Row],[Close]]/BTCUSD!B138-1,"")</f>
        <v>3.2204665344144567E-2</v>
      </c>
      <c r="C139" s="4">
        <f>IFERROR(XAUUSD[[#This Row],[Close]]/XAUUSD!B138-1, "")</f>
        <v>-2.8543756153396327E-3</v>
      </c>
      <c r="D139" s="4">
        <f>IFERROR(AAPL_US[[#This Row],[Close]]/AAPL_US!B138-1,"")</f>
        <v>-3.673426053721196E-2</v>
      </c>
      <c r="E139" s="4">
        <f t="shared" si="2"/>
        <v>-2.5006288040560713E-3</v>
      </c>
      <c r="F139" s="4">
        <v>2.173531144180718E-3</v>
      </c>
      <c r="G139">
        <v>137</v>
      </c>
    </row>
    <row r="140" spans="1:7" x14ac:dyDescent="0.25">
      <c r="A140" s="1">
        <v>45755</v>
      </c>
      <c r="B140" s="4">
        <f>IFERROR(BTCUSD[[#This Row],[Close]]/BTCUSD!B139-1,"")</f>
        <v>-4.5106285059512974E-3</v>
      </c>
      <c r="C140" s="4">
        <f>IFERROR(XAUUSD[[#This Row],[Close]]/XAUUSD!B139-1, "")</f>
        <v>6.8087825428018167E-3</v>
      </c>
      <c r="D140" s="4">
        <f>IFERROR(AAPL_US[[#This Row],[Close]]/AAPL_US!B139-1,"")</f>
        <v>-4.9818141739226385E-2</v>
      </c>
      <c r="E140" s="4">
        <f t="shared" si="2"/>
        <v>-1.3575118056432578E-2</v>
      </c>
      <c r="F140" s="4">
        <v>2.1901209285824065E-3</v>
      </c>
      <c r="G140">
        <v>138</v>
      </c>
    </row>
    <row r="141" spans="1:7" x14ac:dyDescent="0.25">
      <c r="A141" s="1">
        <v>45756</v>
      </c>
      <c r="B141" s="4">
        <f>IFERROR(BTCUSD[[#This Row],[Close]]/BTCUSD!B140-1,"")</f>
        <v>-2.4814723961109619E-2</v>
      </c>
      <c r="C141" s="4">
        <f>IFERROR(XAUUSD[[#This Row],[Close]]/XAUUSD!B140-1, "")</f>
        <v>-6.643140869348918E-3</v>
      </c>
      <c r="D141" s="4">
        <f>IFERROR(AAPL_US[[#This Row],[Close]]/AAPL_US!B140-1,"")</f>
        <v>0.15328848161466202</v>
      </c>
      <c r="E141" s="4">
        <f t="shared" si="2"/>
        <v>3.5884870948326153E-2</v>
      </c>
      <c r="F141" s="4">
        <v>2.2658536032226224E-3</v>
      </c>
      <c r="G141">
        <v>139</v>
      </c>
    </row>
    <row r="142" spans="1:7" x14ac:dyDescent="0.25">
      <c r="A142" s="1">
        <v>45757</v>
      </c>
      <c r="B142" s="4">
        <f>IFERROR(BTCUSD[[#This Row],[Close]]/BTCUSD!B141-1,"")</f>
        <v>1.6063941331482257E-2</v>
      </c>
      <c r="C142" s="4">
        <f>IFERROR(XAUUSD[[#This Row],[Close]]/XAUUSD!B141-1, "")</f>
        <v>-2.5154627921797457E-2</v>
      </c>
      <c r="D142" s="4">
        <f>IFERROR(AAPL_US[[#This Row],[Close]]/AAPL_US!B141-1,"")</f>
        <v>-4.2393764143827006E-2</v>
      </c>
      <c r="E142" s="4">
        <f t="shared" si="2"/>
        <v>-1.796079801242241E-2</v>
      </c>
      <c r="F142" s="4">
        <v>2.279594292834009E-3</v>
      </c>
      <c r="G142">
        <v>140</v>
      </c>
    </row>
    <row r="143" spans="1:7" x14ac:dyDescent="0.25">
      <c r="A143" s="1">
        <v>45758</v>
      </c>
      <c r="B143" s="4">
        <f>IFERROR(BTCUSD[[#This Row],[Close]]/BTCUSD!B142-1,"")</f>
        <v>-5.7414844209358606E-2</v>
      </c>
      <c r="C143" s="4">
        <f>IFERROR(XAUUSD[[#This Row],[Close]]/XAUUSD!B142-1, "")</f>
        <v>-1.7504367858489633E-2</v>
      </c>
      <c r="D143" s="4">
        <f>IFERROR(AAPL_US[[#This Row],[Close]]/AAPL_US!B142-1,"")</f>
        <v>4.0594475370234306E-2</v>
      </c>
      <c r="E143" s="4">
        <f t="shared" si="2"/>
        <v>-1.2047857795133144E-2</v>
      </c>
      <c r="F143" s="4">
        <v>2.7366941818710577E-3</v>
      </c>
      <c r="G143">
        <v>141</v>
      </c>
    </row>
    <row r="144" spans="1:7" x14ac:dyDescent="0.25">
      <c r="A144" s="1">
        <v>45761</v>
      </c>
      <c r="B144" s="4">
        <f>IFERROR(BTCUSD[[#This Row],[Close]]/BTCUSD!B143-1,"")</f>
        <v>-2.7479770888262478E-2</v>
      </c>
      <c r="C144" s="4">
        <f>IFERROR(XAUUSD[[#This Row],[Close]]/XAUUSD!B143-1, "")</f>
        <v>-1.340826317739463E-4</v>
      </c>
      <c r="D144" s="4">
        <f>IFERROR(AAPL_US[[#This Row],[Close]]/AAPL_US!B143-1,"")</f>
        <v>2.2053999495331933E-2</v>
      </c>
      <c r="E144" s="4">
        <f t="shared" si="2"/>
        <v>-1.6813644705887419E-3</v>
      </c>
      <c r="F144" s="4">
        <v>2.7382654499325861E-3</v>
      </c>
      <c r="G144">
        <v>142</v>
      </c>
    </row>
    <row r="145" spans="1:7" x14ac:dyDescent="0.25">
      <c r="A145" s="1">
        <v>45762</v>
      </c>
      <c r="B145" s="4">
        <f>IFERROR(BTCUSD[[#This Row],[Close]]/BTCUSD!B144-1,"")</f>
        <v>8.1296759399921426E-2</v>
      </c>
      <c r="C145" s="4">
        <f>IFERROR(XAUUSD[[#This Row],[Close]]/XAUUSD!B144-1, "")</f>
        <v>3.3560354494968747E-2</v>
      </c>
      <c r="D145" s="4">
        <f>IFERROR(AAPL_US[[#This Row],[Close]]/AAPL_US!B144-1,"")</f>
        <v>-1.8763578905788281E-3</v>
      </c>
      <c r="E145" s="4">
        <f t="shared" si="2"/>
        <v>3.7250262250790277E-2</v>
      </c>
      <c r="F145" s="4">
        <v>2.7776019148424425E-3</v>
      </c>
      <c r="G145">
        <v>143</v>
      </c>
    </row>
    <row r="146" spans="1:7" x14ac:dyDescent="0.25">
      <c r="A146" s="1">
        <v>45763</v>
      </c>
      <c r="B146" s="4">
        <f>IFERROR(BTCUSD[[#This Row],[Close]]/BTCUSD!B145-1,"")</f>
        <v>-4.3294851689165692E-2</v>
      </c>
      <c r="C146" s="4">
        <f>IFERROR(XAUUSD[[#This Row],[Close]]/XAUUSD!B145-1, "")</f>
        <v>3.0057347856267125E-2</v>
      </c>
      <c r="D146" s="4">
        <f>IFERROR(AAPL_US[[#This Row],[Close]]/AAPL_US!B145-1,"")</f>
        <v>-3.893341248639548E-2</v>
      </c>
      <c r="E146" s="4">
        <f t="shared" si="2"/>
        <v>-1.2645540110161502E-2</v>
      </c>
      <c r="F146" s="4">
        <v>2.8814707542950905E-3</v>
      </c>
      <c r="G146">
        <v>144</v>
      </c>
    </row>
    <row r="147" spans="1:7" x14ac:dyDescent="0.25">
      <c r="A147" s="1">
        <v>45764</v>
      </c>
      <c r="B147" s="4">
        <f>IFERROR(BTCUSD[[#This Row],[Close]]/BTCUSD!B146-1,"")</f>
        <v>5.2678283418452931E-2</v>
      </c>
      <c r="C147" s="4">
        <f>IFERROR(XAUUSD[[#This Row],[Close]]/XAUUSD!B146-1, "")</f>
        <v>1.7437622122398633E-2</v>
      </c>
      <c r="D147" s="4">
        <f>IFERROR(AAPL_US[[#This Row],[Close]]/AAPL_US!B146-1,"")</f>
        <v>1.3949657692901463E-2</v>
      </c>
      <c r="E147" s="4">
        <f t="shared" si="2"/>
        <v>2.6963431182365768E-2</v>
      </c>
      <c r="F147" s="4">
        <v>2.939406084222784E-3</v>
      </c>
      <c r="G147">
        <v>145</v>
      </c>
    </row>
    <row r="148" spans="1:7" x14ac:dyDescent="0.25">
      <c r="A148" s="1">
        <v>45768</v>
      </c>
      <c r="B148" s="4">
        <f>IFERROR(BTCUSD[[#This Row],[Close]]/BTCUSD!B147-1,"")</f>
        <v>1.0158663539578949E-2</v>
      </c>
      <c r="C148" s="4">
        <f>IFERROR(XAUUSD[[#This Row],[Close]]/XAUUSD!B147-1, "")</f>
        <v>-6.2751858569226604E-3</v>
      </c>
      <c r="D148" s="4">
        <f>IFERROR(AAPL_US[[#This Row],[Close]]/AAPL_US!B147-1,"")</f>
        <v>-1.9392831759569518E-2</v>
      </c>
      <c r="E148" s="4">
        <f t="shared" si="2"/>
        <v>-5.2803248087662348E-3</v>
      </c>
      <c r="F148" s="4">
        <v>2.9540317145845488E-3</v>
      </c>
      <c r="G148">
        <v>146</v>
      </c>
    </row>
    <row r="149" spans="1:7" x14ac:dyDescent="0.25">
      <c r="A149" s="1">
        <v>45769</v>
      </c>
      <c r="B149" s="4">
        <f>IFERROR(BTCUSD[[#This Row],[Close]]/BTCUSD!B148-1,"")</f>
        <v>-6.0126556131694375E-3</v>
      </c>
      <c r="C149" s="4">
        <f>IFERROR(XAUUSD[[#This Row],[Close]]/XAUUSD!B148-1, "")</f>
        <v>6.0298283398818597E-3</v>
      </c>
      <c r="D149" s="4">
        <f>IFERROR(AAPL_US[[#This Row],[Close]]/AAPL_US!B148-1,"")</f>
        <v>3.406502381445442E-2</v>
      </c>
      <c r="E149" s="4">
        <f t="shared" si="2"/>
        <v>1.0827641796338237E-2</v>
      </c>
      <c r="F149" s="4">
        <v>3.0423006767785442E-3</v>
      </c>
      <c r="G149">
        <v>147</v>
      </c>
    </row>
    <row r="150" spans="1:7" x14ac:dyDescent="0.25">
      <c r="A150" s="1">
        <v>45770</v>
      </c>
      <c r="B150" s="4">
        <f>IFERROR(BTCUSD[[#This Row],[Close]]/BTCUSD!B149-1,"")</f>
        <v>3.549379600745306E-3</v>
      </c>
      <c r="C150" s="4">
        <f>IFERROR(XAUUSD[[#This Row],[Close]]/XAUUSD!B149-1, "")</f>
        <v>3.498072020222498E-2</v>
      </c>
      <c r="D150" s="4">
        <f>IFERROR(AAPL_US[[#This Row],[Close]]/AAPL_US!B149-1,"")</f>
        <v>2.4331631120456443E-2</v>
      </c>
      <c r="E150" s="4">
        <f t="shared" si="2"/>
        <v>2.2356591297250518E-2</v>
      </c>
      <c r="F150" s="4">
        <v>3.2002131230676641E-3</v>
      </c>
      <c r="G150">
        <v>148</v>
      </c>
    </row>
    <row r="151" spans="1:7" x14ac:dyDescent="0.25">
      <c r="A151" s="1">
        <v>45771</v>
      </c>
      <c r="B151" s="4">
        <f>IFERROR(BTCUSD[[#This Row],[Close]]/BTCUSD!B150-1,"")</f>
        <v>6.6180890489737632E-3</v>
      </c>
      <c r="C151" s="4">
        <f>IFERROR(XAUUSD[[#This Row],[Close]]/XAUUSD!B150-1, "")</f>
        <v>-4.6933119556812342E-3</v>
      </c>
      <c r="D151" s="4">
        <f>IFERROR(AAPL_US[[#This Row],[Close]]/AAPL_US!B150-1,"")</f>
        <v>1.842619745845564E-2</v>
      </c>
      <c r="E151" s="4">
        <f t="shared" si="2"/>
        <v>5.6359611699563269E-3</v>
      </c>
      <c r="F151" s="4">
        <v>3.2094106589137467E-3</v>
      </c>
      <c r="G151">
        <v>149</v>
      </c>
    </row>
    <row r="152" spans="1:7" x14ac:dyDescent="0.25">
      <c r="A152" s="1">
        <v>45772</v>
      </c>
      <c r="B152" s="4">
        <f>IFERROR(BTCUSD[[#This Row],[Close]]/BTCUSD!B151-1,"")</f>
        <v>2.6029121865379201E-2</v>
      </c>
      <c r="C152" s="4">
        <f>IFERROR(XAUUSD[[#This Row],[Close]]/XAUUSD!B151-1, "")</f>
        <v>2.9164218533283881E-2</v>
      </c>
      <c r="D152" s="4">
        <f>IFERROR(AAPL_US[[#This Row],[Close]]/AAPL_US!B151-1,"")</f>
        <v>4.367231367279345E-3</v>
      </c>
      <c r="E152" s="4">
        <f t="shared" si="2"/>
        <v>2.0784593383111116E-2</v>
      </c>
      <c r="F152" s="4">
        <v>3.2751776442119683E-3</v>
      </c>
      <c r="G152">
        <v>150</v>
      </c>
    </row>
    <row r="153" spans="1:7" x14ac:dyDescent="0.25">
      <c r="A153" s="1">
        <v>45775</v>
      </c>
      <c r="B153" s="4">
        <f>IFERROR(BTCUSD[[#This Row],[Close]]/BTCUSD!B152-1,"")</f>
        <v>6.5599351086792268E-2</v>
      </c>
      <c r="C153" s="4">
        <f>IFERROR(XAUUSD[[#This Row],[Close]]/XAUUSD!B152-1, "")</f>
        <v>-1.2628471223468107E-2</v>
      </c>
      <c r="D153" s="4">
        <f>IFERROR(AAPL_US[[#This Row],[Close]]/AAPL_US!B152-1,"")</f>
        <v>4.1093272171253137E-3</v>
      </c>
      <c r="E153" s="4">
        <f t="shared" si="2"/>
        <v>1.5861215001788033E-2</v>
      </c>
      <c r="F153" s="4">
        <v>3.2877015897307517E-3</v>
      </c>
      <c r="G153">
        <v>151</v>
      </c>
    </row>
    <row r="154" spans="1:7" x14ac:dyDescent="0.25">
      <c r="A154" s="1">
        <v>45776</v>
      </c>
      <c r="B154" s="4">
        <f>IFERROR(BTCUSD[[#This Row],[Close]]/BTCUSD!B153-1,"")</f>
        <v>5.4144599194496656E-3</v>
      </c>
      <c r="C154" s="4">
        <f>IFERROR(XAUUSD[[#This Row],[Close]]/XAUUSD!B153-1, "")</f>
        <v>-2.7455074589785688E-2</v>
      </c>
      <c r="D154" s="4">
        <f>IFERROR(AAPL_US[[#This Row],[Close]]/AAPL_US!B153-1,"")</f>
        <v>5.0918435328828338E-3</v>
      </c>
      <c r="E154" s="4">
        <f t="shared" si="2"/>
        <v>-7.830138800214527E-3</v>
      </c>
      <c r="F154" s="4">
        <v>3.4727035598764886E-3</v>
      </c>
      <c r="G154">
        <v>152</v>
      </c>
    </row>
    <row r="155" spans="1:7" x14ac:dyDescent="0.25">
      <c r="A155" s="1">
        <v>45777</v>
      </c>
      <c r="B155" s="4">
        <f>IFERROR(BTCUSD[[#This Row],[Close]]/BTCUSD!B154-1,"")</f>
        <v>-1.4094176474488407E-3</v>
      </c>
      <c r="C155" s="4">
        <f>IFERROR(XAUUSD[[#This Row],[Close]]/XAUUSD!B154-1, "")</f>
        <v>1.8631037639166292E-2</v>
      </c>
      <c r="D155" s="4">
        <f>IFERROR(AAPL_US[[#This Row],[Close]]/AAPL_US!B154-1,"")</f>
        <v>6.1076653567539996E-3</v>
      </c>
      <c r="E155" s="4">
        <f t="shared" si="2"/>
        <v>8.8618893684580639E-3</v>
      </c>
      <c r="F155" s="4">
        <v>3.48461511451732E-3</v>
      </c>
      <c r="G155">
        <v>153</v>
      </c>
    </row>
    <row r="156" spans="1:7" x14ac:dyDescent="0.25">
      <c r="A156" s="1">
        <v>45778</v>
      </c>
      <c r="B156" s="4">
        <f>IFERROR(BTCUSD[[#This Row],[Close]]/BTCUSD!B155-1,"")</f>
        <v>2.0896960870403269E-2</v>
      </c>
      <c r="C156" s="4">
        <f>IFERROR(XAUUSD[[#This Row],[Close]]/XAUUSD!B155-1, "")</f>
        <v>-1.331802800039994E-2</v>
      </c>
      <c r="D156" s="4">
        <f>IFERROR(AAPL_US[[#This Row],[Close]]/AAPL_US!B155-1,"")</f>
        <v>3.8588235294116924E-3</v>
      </c>
      <c r="E156" s="4">
        <f t="shared" si="2"/>
        <v>2.0995241197845119E-3</v>
      </c>
      <c r="F156" s="4">
        <v>3.4895426857554646E-3</v>
      </c>
      <c r="G156">
        <v>154</v>
      </c>
    </row>
    <row r="157" spans="1:7" x14ac:dyDescent="0.25">
      <c r="A157" s="1">
        <v>45779</v>
      </c>
      <c r="B157" s="4">
        <f>IFERROR(BTCUSD[[#This Row],[Close]]/BTCUSD!B156-1,"")</f>
        <v>-8.3108333490674591E-3</v>
      </c>
      <c r="C157" s="4">
        <f>IFERROR(XAUUSD[[#This Row],[Close]]/XAUUSD!B156-1, "")</f>
        <v>1.1770098805289564E-2</v>
      </c>
      <c r="D157" s="4">
        <f>IFERROR(AAPL_US[[#This Row],[Close]]/AAPL_US!B156-1,"")</f>
        <v>-3.7361710106881718E-2</v>
      </c>
      <c r="E157" s="4">
        <f t="shared" si="2"/>
        <v>-8.9937235146689276E-3</v>
      </c>
      <c r="F157" s="4">
        <v>3.5058697528307938E-3</v>
      </c>
      <c r="G157">
        <v>155</v>
      </c>
    </row>
    <row r="158" spans="1:7" x14ac:dyDescent="0.25">
      <c r="A158" s="1">
        <v>45782</v>
      </c>
      <c r="B158" s="4">
        <f>IFERROR(BTCUSD[[#This Row],[Close]]/BTCUSD!B157-1,"")</f>
        <v>1.9610518599846305E-3</v>
      </c>
      <c r="C158" s="4">
        <f>IFERROR(XAUUSD[[#This Row],[Close]]/XAUUSD!B157-1, "")</f>
        <v>-7.9667811542563083E-3</v>
      </c>
      <c r="D158" s="4">
        <f>IFERROR(AAPL_US[[#This Row],[Close]]/AAPL_US!B157-1,"")</f>
        <v>-3.1458485512539602E-2</v>
      </c>
      <c r="E158" s="4">
        <f t="shared" si="2"/>
        <v>-1.2035942557469015E-2</v>
      </c>
      <c r="F158" s="4">
        <v>3.5178893650155366E-3</v>
      </c>
      <c r="G158">
        <v>156</v>
      </c>
    </row>
    <row r="159" spans="1:7" x14ac:dyDescent="0.25">
      <c r="A159" s="1">
        <v>45783</v>
      </c>
      <c r="B159" s="4">
        <f>IFERROR(BTCUSD[[#This Row],[Close]]/BTCUSD!B158-1,"")</f>
        <v>-3.4457094899525975E-3</v>
      </c>
      <c r="C159" s="4">
        <f>IFERROR(XAUUSD[[#This Row],[Close]]/XAUUSD!B158-1, "")</f>
        <v>-8.6954686795819303E-3</v>
      </c>
      <c r="D159" s="4">
        <f>IFERROR(AAPL_US[[#This Row],[Close]]/AAPL_US!B158-1,"")</f>
        <v>-1.9106038513750923E-3</v>
      </c>
      <c r="E159" s="4">
        <f t="shared" si="2"/>
        <v>-5.0850814742310789E-3</v>
      </c>
      <c r="F159" s="4">
        <v>3.6673831656374605E-3</v>
      </c>
      <c r="G159">
        <v>157</v>
      </c>
    </row>
    <row r="160" spans="1:7" x14ac:dyDescent="0.25">
      <c r="A160" s="1">
        <v>45784</v>
      </c>
      <c r="B160" s="4">
        <f>IFERROR(BTCUSD[[#This Row],[Close]]/BTCUSD!B159-1,"")</f>
        <v>2.1770104057093009E-2</v>
      </c>
      <c r="C160" s="4">
        <f>IFERROR(XAUUSD[[#This Row],[Close]]/XAUUSD!B159-1, "")</f>
        <v>-1.5037708307991782E-2</v>
      </c>
      <c r="D160" s="4">
        <f>IFERROR(AAPL_US[[#This Row],[Close]]/AAPL_US!B159-1,"")</f>
        <v>-1.1384816885799176E-2</v>
      </c>
      <c r="E160" s="4">
        <f t="shared" si="2"/>
        <v>-2.899497171808563E-3</v>
      </c>
      <c r="F160" s="4">
        <v>3.6920287233936475E-3</v>
      </c>
      <c r="G160">
        <v>158</v>
      </c>
    </row>
    <row r="161" spans="1:7" x14ac:dyDescent="0.25">
      <c r="A161" s="1">
        <v>45785</v>
      </c>
      <c r="B161" s="4">
        <f>IFERROR(BTCUSD[[#This Row],[Close]]/BTCUSD!B160-1,"")</f>
        <v>4.9826240575936431E-3</v>
      </c>
      <c r="C161" s="4">
        <f>IFERROR(XAUUSD[[#This Row],[Close]]/XAUUSD!B160-1, "")</f>
        <v>-1.6301579215485251E-3</v>
      </c>
      <c r="D161" s="4">
        <f>IFERROR(AAPL_US[[#This Row],[Close]]/AAPL_US!B160-1,"")</f>
        <v>6.3184713375796786E-3</v>
      </c>
      <c r="E161" s="4">
        <f t="shared" si="2"/>
        <v>2.7382654499325861E-3</v>
      </c>
      <c r="F161" s="4">
        <v>4.1228615494914083E-3</v>
      </c>
      <c r="G161">
        <v>159</v>
      </c>
    </row>
    <row r="162" spans="1:7" x14ac:dyDescent="0.25">
      <c r="A162" s="1">
        <v>45786</v>
      </c>
      <c r="B162" s="4">
        <f>IFERROR(BTCUSD[[#This Row],[Close]]/BTCUSD!B161-1,"")</f>
        <v>-2.3438193113380246E-2</v>
      </c>
      <c r="C162" s="4">
        <f>IFERROR(XAUUSD[[#This Row],[Close]]/XAUUSD!B161-1, "")</f>
        <v>3.1000380372765202E-2</v>
      </c>
      <c r="D162" s="4">
        <f>IFERROR(AAPL_US[[#This Row],[Close]]/AAPL_US!B161-1,"")</f>
        <v>5.2660894222491539E-3</v>
      </c>
      <c r="E162" s="4">
        <f t="shared" si="2"/>
        <v>6.9485210417667542E-3</v>
      </c>
      <c r="F162" s="4">
        <v>4.2106049341127383E-3</v>
      </c>
      <c r="G162">
        <v>160</v>
      </c>
    </row>
    <row r="163" spans="1:7" x14ac:dyDescent="0.25">
      <c r="A163" s="1">
        <v>45789</v>
      </c>
      <c r="B163" s="4">
        <f>IFERROR(BTCUSD[[#This Row],[Close]]/BTCUSD!B162-1,"")</f>
        <v>1.700755727109815E-4</v>
      </c>
      <c r="C163" s="4">
        <f>IFERROR(XAUUSD[[#This Row],[Close]]/XAUUSD!B162-1, "")</f>
        <v>2.9349878446211175E-2</v>
      </c>
      <c r="D163" s="4">
        <f>IFERROR(AAPL_US[[#This Row],[Close]]/AAPL_US!B162-1,"")</f>
        <v>6.1753891099581848E-2</v>
      </c>
      <c r="E163" s="4">
        <f t="shared" si="2"/>
        <v>3.031714138017232E-2</v>
      </c>
      <c r="F163" s="4">
        <v>4.281583363004461E-3</v>
      </c>
      <c r="G163">
        <v>161</v>
      </c>
    </row>
    <row r="164" spans="1:7" x14ac:dyDescent="0.25">
      <c r="A164" s="1">
        <v>45790</v>
      </c>
      <c r="B164" s="4">
        <f>IFERROR(BTCUSD[[#This Row],[Close]]/BTCUSD!B163-1,"")</f>
        <v>2.5785832050942314E-2</v>
      </c>
      <c r="C164" s="4">
        <f>IFERROR(XAUUSD[[#This Row],[Close]]/XAUUSD!B163-1, "")</f>
        <v>-1.9605072025619341E-2</v>
      </c>
      <c r="D164" s="4">
        <f>IFERROR(AAPL_US[[#This Row],[Close]]/AAPL_US!B163-1,"")</f>
        <v>1.0152284263959421E-2</v>
      </c>
      <c r="E164" s="4">
        <f t="shared" si="2"/>
        <v>2.939406084222784E-3</v>
      </c>
      <c r="F164" s="4">
        <v>4.9563408048241674E-3</v>
      </c>
      <c r="G164">
        <v>162</v>
      </c>
    </row>
    <row r="165" spans="1:7" x14ac:dyDescent="0.25">
      <c r="A165" s="1">
        <v>45791</v>
      </c>
      <c r="B165" s="4">
        <f>IFERROR(BTCUSD[[#This Row],[Close]]/BTCUSD!B164-1,"")</f>
        <v>5.8243660247546014E-2</v>
      </c>
      <c r="C165" s="4">
        <f>IFERROR(XAUUSD[[#This Row],[Close]]/XAUUSD!B164-1, "")</f>
        <v>-1.752868566808885E-2</v>
      </c>
      <c r="D165" s="4">
        <f>IFERROR(AAPL_US[[#This Row],[Close]]/AAPL_US!B164-1,"")</f>
        <v>-2.8178274550321181E-3</v>
      </c>
      <c r="E165" s="4">
        <f t="shared" si="2"/>
        <v>9.6162755705186276E-3</v>
      </c>
      <c r="F165" s="4">
        <v>5.0742997042437232E-3</v>
      </c>
      <c r="G165">
        <v>163</v>
      </c>
    </row>
    <row r="166" spans="1:7" x14ac:dyDescent="0.25">
      <c r="A166" s="1">
        <v>45792</v>
      </c>
      <c r="B166" s="4">
        <f>IFERROR(BTCUSD[[#This Row],[Close]]/BTCUSD!B165-1,"")</f>
        <v>3.9502617291637954E-3</v>
      </c>
      <c r="C166" s="4">
        <f>IFERROR(XAUUSD[[#This Row],[Close]]/XAUUSD!B165-1, "")</f>
        <v>7.0896775384130528E-3</v>
      </c>
      <c r="D166" s="4">
        <f>IFERROR(AAPL_US[[#This Row],[Close]]/AAPL_US!B165-1,"")</f>
        <v>-4.1444920642397243E-3</v>
      </c>
      <c r="E166" s="4">
        <f t="shared" si="2"/>
        <v>2.7776019148424425E-3</v>
      </c>
      <c r="F166" s="4">
        <v>5.2838771254147595E-3</v>
      </c>
      <c r="G166">
        <v>164</v>
      </c>
    </row>
    <row r="167" spans="1:7" x14ac:dyDescent="0.25">
      <c r="A167" s="1">
        <v>45793</v>
      </c>
      <c r="B167" s="4">
        <f>IFERROR(BTCUSD[[#This Row],[Close]]/BTCUSD!B166-1,"")</f>
        <v>-6.8033803690494832E-3</v>
      </c>
      <c r="C167" s="4">
        <f>IFERROR(XAUUSD[[#This Row],[Close]]/XAUUSD!B166-1, "")</f>
        <v>-2.7945790633368883E-2</v>
      </c>
      <c r="D167" s="4">
        <f>IFERROR(AAPL_US[[#This Row],[Close]]/AAPL_US!B166-1,"")</f>
        <v>-8.9855757862378205E-4</v>
      </c>
      <c r="E167" s="4">
        <f t="shared" si="2"/>
        <v>-1.3488897637649532E-2</v>
      </c>
      <c r="F167" s="4">
        <v>5.6359611699563269E-3</v>
      </c>
      <c r="G167">
        <v>165</v>
      </c>
    </row>
    <row r="168" spans="1:7" x14ac:dyDescent="0.25">
      <c r="A168" s="1">
        <v>45796</v>
      </c>
      <c r="B168" s="4">
        <f>IFERROR(BTCUSD[[#This Row],[Close]]/BTCUSD!B167-1,"")</f>
        <v>1.8149528697722461E-2</v>
      </c>
      <c r="C168" s="4">
        <f>IFERROR(XAUUSD[[#This Row],[Close]]/XAUUSD!B167-1, "")</f>
        <v>4.4222422406026141E-3</v>
      </c>
      <c r="D168" s="4">
        <f>IFERROR(AAPL_US[[#This Row],[Close]]/AAPL_US!B167-1,"")</f>
        <v>-1.1739089273880454E-2</v>
      </c>
      <c r="E168" s="4">
        <f t="shared" si="2"/>
        <v>3.6920287233936475E-3</v>
      </c>
      <c r="F168" s="4">
        <v>5.7757438877820144E-3</v>
      </c>
      <c r="G168">
        <v>166</v>
      </c>
    </row>
    <row r="169" spans="1:7" x14ac:dyDescent="0.25">
      <c r="A169" s="1">
        <v>45797</v>
      </c>
      <c r="B169" s="4">
        <f>IFERROR(BTCUSD[[#This Row],[Close]]/BTCUSD!B168-1,"")</f>
        <v>-6.9578884821068776E-3</v>
      </c>
      <c r="C169" s="4">
        <f>IFERROR(XAUUSD[[#This Row],[Close]]/XAUUSD!B168-1, "")</f>
        <v>-2.2366143882346479E-2</v>
      </c>
      <c r="D169" s="4">
        <f>IFERROR(AAPL_US[[#This Row],[Close]]/AAPL_US!B168-1,"")</f>
        <v>-9.196283168885877E-3</v>
      </c>
      <c r="E169" s="4">
        <f t="shared" si="2"/>
        <v>-1.3792709048236419E-2</v>
      </c>
      <c r="F169" s="4">
        <v>5.8416242397224755E-3</v>
      </c>
      <c r="G169">
        <v>167</v>
      </c>
    </row>
    <row r="170" spans="1:7" x14ac:dyDescent="0.25">
      <c r="A170" s="1">
        <v>45798</v>
      </c>
      <c r="B170" s="4">
        <f>IFERROR(BTCUSD[[#This Row],[Close]]/BTCUSD!B169-1,"")</f>
        <v>-3.1655342804199904E-3</v>
      </c>
      <c r="C170" s="4">
        <f>IFERROR(XAUUSD[[#This Row],[Close]]/XAUUSD!B169-1, "")</f>
        <v>1.9606423857524424E-2</v>
      </c>
      <c r="D170" s="4">
        <f>IFERROR(AAPL_US[[#This Row],[Close]]/AAPL_US!B169-1,"")</f>
        <v>-2.3059073769699401E-2</v>
      </c>
      <c r="E170" s="4">
        <f t="shared" si="2"/>
        <v>-2.4812872026046782E-5</v>
      </c>
      <c r="F170" s="4">
        <v>5.9315919686723341E-3</v>
      </c>
      <c r="G170">
        <v>168</v>
      </c>
    </row>
    <row r="171" spans="1:7" x14ac:dyDescent="0.25">
      <c r="A171" s="1">
        <v>45799</v>
      </c>
      <c r="B171" s="4">
        <f>IFERROR(BTCUSD[[#This Row],[Close]]/BTCUSD!B170-1,"")</f>
        <v>6.1575400821005655E-3</v>
      </c>
      <c r="C171" s="4">
        <f>IFERROR(XAUUSD[[#This Row],[Close]]/XAUUSD!B170-1, "")</f>
        <v>-1.4621137528820882E-2</v>
      </c>
      <c r="D171" s="4">
        <f>IFERROR(AAPL_US[[#This Row],[Close]]/AAPL_US!B170-1,"")</f>
        <v>-3.6122519669453679E-3</v>
      </c>
      <c r="E171" s="4">
        <f t="shared" si="2"/>
        <v>-5.0848685769817941E-3</v>
      </c>
      <c r="F171" s="4">
        <v>6.0294985550969245E-3</v>
      </c>
      <c r="G171">
        <v>169</v>
      </c>
    </row>
    <row r="172" spans="1:7" x14ac:dyDescent="0.25">
      <c r="A172" s="1">
        <v>45800</v>
      </c>
      <c r="B172" s="4">
        <f>IFERROR(BTCUSD[[#This Row],[Close]]/BTCUSD!B171-1,"")</f>
        <v>1.4914745390862461E-2</v>
      </c>
      <c r="C172" s="4">
        <f>IFERROR(XAUUSD[[#This Row],[Close]]/XAUUSD!B171-1, "")</f>
        <v>1.168221371606859E-2</v>
      </c>
      <c r="D172" s="4">
        <f>IFERROR(AAPL_US[[#This Row],[Close]]/AAPL_US!B171-1,"")</f>
        <v>-3.0244338498212175E-2</v>
      </c>
      <c r="E172" s="4">
        <f t="shared" si="2"/>
        <v>7.4007554222521241E-5</v>
      </c>
      <c r="F172" s="4">
        <v>6.3308039615805447E-3</v>
      </c>
      <c r="G172">
        <v>170</v>
      </c>
    </row>
    <row r="173" spans="1:7" x14ac:dyDescent="0.25">
      <c r="A173" s="1">
        <v>45804</v>
      </c>
      <c r="B173" s="4">
        <f>IFERROR(BTCUSD[[#This Row],[Close]]/BTCUSD!B172-1,"")</f>
        <v>1.0855755920890386E-2</v>
      </c>
      <c r="C173" s="4">
        <f>IFERROR(XAUUSD[[#This Row],[Close]]/XAUUSD!B172-1, "")</f>
        <v>1.864847333621289E-2</v>
      </c>
      <c r="D173" s="4">
        <f>IFERROR(AAPL_US[[#This Row],[Close]]/AAPL_US!B172-1,"")</f>
        <v>2.5298304911148595E-2</v>
      </c>
      <c r="E173" s="4">
        <f t="shared" si="2"/>
        <v>1.8305607584096849E-2</v>
      </c>
      <c r="F173" s="4">
        <v>6.4411852008786847E-3</v>
      </c>
      <c r="G173">
        <v>171</v>
      </c>
    </row>
    <row r="174" spans="1:7" x14ac:dyDescent="0.25">
      <c r="A174" s="1">
        <v>45805</v>
      </c>
      <c r="B174" s="4">
        <f>IFERROR(BTCUSD[[#This Row],[Close]]/BTCUSD!B173-1,"")</f>
        <v>1.7229574466089526E-2</v>
      </c>
      <c r="C174" s="4">
        <f>IFERROR(XAUUSD[[#This Row],[Close]]/XAUUSD!B173-1, "")</f>
        <v>7.7340778149443956E-3</v>
      </c>
      <c r="D174" s="4">
        <f>IFERROR(AAPL_US[[#This Row],[Close]]/AAPL_US!B173-1,"")</f>
        <v>1.0488986564105574E-3</v>
      </c>
      <c r="E174" s="4">
        <f t="shared" si="2"/>
        <v>8.5771730627277835E-3</v>
      </c>
      <c r="F174" s="4">
        <v>6.6943547589552125E-3</v>
      </c>
      <c r="G174">
        <v>172</v>
      </c>
    </row>
    <row r="175" spans="1:7" x14ac:dyDescent="0.25">
      <c r="A175" s="1">
        <v>45806</v>
      </c>
      <c r="B175" s="4">
        <f>IFERROR(BTCUSD[[#This Row],[Close]]/BTCUSD!B174-1,"")</f>
        <v>2.2239433502987405E-2</v>
      </c>
      <c r="C175" s="4">
        <f>IFERROR(XAUUSD[[#This Row],[Close]]/XAUUSD!B174-1, "")</f>
        <v>-6.2390097212126072E-3</v>
      </c>
      <c r="D175" s="4">
        <f>IFERROR(AAPL_US[[#This Row],[Close]]/AAPL_US!B174-1,"")</f>
        <v>-2.3450753417822989E-3</v>
      </c>
      <c r="E175" s="4">
        <f t="shared" si="2"/>
        <v>3.4727035598764886E-3</v>
      </c>
      <c r="F175" s="4">
        <v>6.9485210417667542E-3</v>
      </c>
      <c r="G175">
        <v>173</v>
      </c>
    </row>
    <row r="176" spans="1:7" x14ac:dyDescent="0.25">
      <c r="A176" s="1">
        <v>45807</v>
      </c>
      <c r="B176" s="4">
        <f>IFERROR(BTCUSD[[#This Row],[Close]]/BTCUSD!B175-1,"")</f>
        <v>-1.9590864812209063E-2</v>
      </c>
      <c r="C176" s="4">
        <f>IFERROR(XAUUSD[[#This Row],[Close]]/XAUUSD!B175-1, "")</f>
        <v>2.0081979030243557E-2</v>
      </c>
      <c r="D176" s="4">
        <f>IFERROR(AAPL_US[[#This Row],[Close]]/AAPL_US!B175-1,"")</f>
        <v>4.5011252813202951E-3</v>
      </c>
      <c r="E176" s="4">
        <f t="shared" si="2"/>
        <v>3.5058697528307938E-3</v>
      </c>
      <c r="F176" s="4">
        <v>7.0061279795633931E-3</v>
      </c>
      <c r="G176">
        <v>174</v>
      </c>
    </row>
    <row r="177" spans="1:7" x14ac:dyDescent="0.25">
      <c r="A177" s="1">
        <v>45810</v>
      </c>
      <c r="B177" s="4">
        <f>IFERROR(BTCUSD[[#This Row],[Close]]/BTCUSD!B176-1,"")</f>
        <v>5.7775815117391272E-3</v>
      </c>
      <c r="C177" s="4">
        <f>IFERROR(XAUUSD[[#This Row],[Close]]/XAUUSD!B176-1, "")</f>
        <v>-5.5520677435575427E-3</v>
      </c>
      <c r="D177" s="4">
        <f>IFERROR(AAPL_US[[#This Row],[Close]]/AAPL_US!B176-1,"")</f>
        <v>4.2320139407516777E-3</v>
      </c>
      <c r="E177" s="4">
        <f t="shared" si="2"/>
        <v>7.8205153832422436E-4</v>
      </c>
      <c r="F177" s="4">
        <v>7.3248447671491633E-3</v>
      </c>
      <c r="G177">
        <v>175</v>
      </c>
    </row>
    <row r="178" spans="1:7" x14ac:dyDescent="0.25">
      <c r="A178" s="1">
        <v>45811</v>
      </c>
      <c r="B178" s="4">
        <f>IFERROR(BTCUSD[[#This Row],[Close]]/BTCUSD!B177-1,"")</f>
        <v>-4.1436464088397962E-3</v>
      </c>
      <c r="C178" s="4">
        <f>IFERROR(XAUUSD[[#This Row],[Close]]/XAUUSD!B177-1, "")</f>
        <v>-1.2430249083701161E-2</v>
      </c>
      <c r="D178" s="4">
        <f>IFERROR(AAPL_US[[#This Row],[Close]]/AAPL_US!B177-1,"")</f>
        <v>7.7838373822509688E-3</v>
      </c>
      <c r="E178" s="4">
        <f t="shared" si="2"/>
        <v>-3.8800423414571132E-3</v>
      </c>
      <c r="F178" s="4">
        <v>7.4793843949596539E-3</v>
      </c>
      <c r="G178">
        <v>176</v>
      </c>
    </row>
    <row r="179" spans="1:7" x14ac:dyDescent="0.25">
      <c r="A179" s="1">
        <v>45812</v>
      </c>
      <c r="B179" s="4">
        <f>IFERROR(BTCUSD[[#This Row],[Close]]/BTCUSD!B178-1,"")</f>
        <v>-1.2207107494190406E-2</v>
      </c>
      <c r="C179" s="4">
        <f>IFERROR(XAUUSD[[#This Row],[Close]]/XAUUSD!B178-1, "")</f>
        <v>-3.9930863254971083E-3</v>
      </c>
      <c r="D179" s="4">
        <f>IFERROR(AAPL_US[[#This Row],[Close]]/AAPL_US!B178-1,"")</f>
        <v>-2.2138042996999729E-3</v>
      </c>
      <c r="E179" s="4">
        <f t="shared" si="2"/>
        <v>-5.9235080683659571E-3</v>
      </c>
      <c r="F179" s="4">
        <v>7.4976152339317099E-3</v>
      </c>
      <c r="G179">
        <v>177</v>
      </c>
    </row>
    <row r="180" spans="1:7" x14ac:dyDescent="0.25">
      <c r="A180" s="1">
        <v>45813</v>
      </c>
      <c r="B180" s="4">
        <f>IFERROR(BTCUSD[[#This Row],[Close]]/BTCUSD!B179-1,"")</f>
        <v>-1.042383440888206E-2</v>
      </c>
      <c r="C180" s="4">
        <f>IFERROR(XAUUSD[[#This Row],[Close]]/XAUUSD!B179-1, "")</f>
        <v>9.1847210287372416E-3</v>
      </c>
      <c r="D180" s="4">
        <f>IFERROR(AAPL_US[[#This Row],[Close]]/AAPL_US!B179-1,"")</f>
        <v>-1.0797751701015712E-2</v>
      </c>
      <c r="E180" s="4">
        <f t="shared" si="2"/>
        <v>-2.6925874214744345E-3</v>
      </c>
      <c r="F180" s="4">
        <v>7.5354093011777085E-3</v>
      </c>
      <c r="G180">
        <v>178</v>
      </c>
    </row>
    <row r="181" spans="1:7" x14ac:dyDescent="0.25">
      <c r="A181" s="1">
        <v>45814</v>
      </c>
      <c r="B181" s="4">
        <f>IFERROR(BTCUSD[[#This Row],[Close]]/BTCUSD!B180-1,"")</f>
        <v>-1.72616306931902E-2</v>
      </c>
      <c r="C181" s="4">
        <f>IFERROR(XAUUSD[[#This Row],[Close]]/XAUUSD!B180-1, "")</f>
        <v>-6.8797246301676163E-3</v>
      </c>
      <c r="D181" s="4">
        <f>IFERROR(AAPL_US[[#This Row],[Close]]/AAPL_US!B180-1,"")</f>
        <v>1.6398345212580434E-2</v>
      </c>
      <c r="E181" s="4">
        <f t="shared" si="2"/>
        <v>-3.0108754962499765E-3</v>
      </c>
      <c r="F181" s="4">
        <v>7.557604900776704E-3</v>
      </c>
      <c r="G181">
        <v>179</v>
      </c>
    </row>
    <row r="182" spans="1:7" x14ac:dyDescent="0.25">
      <c r="A182" s="1">
        <v>45817</v>
      </c>
      <c r="B182" s="4">
        <f>IFERROR(BTCUSD[[#This Row],[Close]]/BTCUSD!B181-1,"")</f>
        <v>3.5187026696243962E-3</v>
      </c>
      <c r="C182" s="4">
        <f>IFERROR(XAUUSD[[#This Row],[Close]]/XAUUSD!B181-1, "")</f>
        <v>2.6321020851954202E-2</v>
      </c>
      <c r="D182" s="4">
        <f>IFERROR(AAPL_US[[#This Row],[Close]]/AAPL_US!B181-1,"")</f>
        <v>-1.2112593173793651E-2</v>
      </c>
      <c r="E182" s="4">
        <f t="shared" si="2"/>
        <v>7.9502411895309051E-3</v>
      </c>
      <c r="F182" s="4">
        <v>7.5933860698945699E-3</v>
      </c>
      <c r="G182">
        <v>180</v>
      </c>
    </row>
    <row r="183" spans="1:7" x14ac:dyDescent="0.25">
      <c r="A183" s="1">
        <v>45818</v>
      </c>
      <c r="B183" s="4">
        <f>IFERROR(BTCUSD[[#This Row],[Close]]/BTCUSD!B182-1,"")</f>
        <v>4.7926671240186014E-3</v>
      </c>
      <c r="C183" s="4">
        <f>IFERROR(XAUUSD[[#This Row],[Close]]/XAUUSD!B182-1, "")</f>
        <v>-8.330326884747552E-3</v>
      </c>
      <c r="D183" s="4">
        <f>IFERROR(AAPL_US[[#This Row],[Close]]/AAPL_US!B182-1,"")</f>
        <v>6.0560933234052872E-3</v>
      </c>
      <c r="E183" s="4">
        <f t="shared" si="2"/>
        <v>-7.7502619671854537E-5</v>
      </c>
      <c r="F183" s="4">
        <v>7.6607862498591743E-3</v>
      </c>
      <c r="G183">
        <v>181</v>
      </c>
    </row>
    <row r="184" spans="1:7" x14ac:dyDescent="0.25">
      <c r="A184" s="1">
        <v>45819</v>
      </c>
      <c r="B184" s="4">
        <f>IFERROR(BTCUSD[[#This Row],[Close]]/BTCUSD!B183-1,"")</f>
        <v>-4.4758427765397846E-3</v>
      </c>
      <c r="C184" s="4">
        <f>IFERROR(XAUUSD[[#This Row],[Close]]/XAUUSD!B183-1, "")</f>
        <v>5.7388659440278378E-3</v>
      </c>
      <c r="D184" s="4">
        <f>IFERROR(AAPL_US[[#This Row],[Close]]/AAPL_US!B183-1,"")</f>
        <v>-1.9193763260472618E-2</v>
      </c>
      <c r="E184" s="4">
        <f t="shared" si="2"/>
        <v>-4.8053354334925847E-3</v>
      </c>
      <c r="F184" s="4">
        <v>7.7552957108963259E-3</v>
      </c>
      <c r="G184">
        <v>182</v>
      </c>
    </row>
    <row r="185" spans="1:7" x14ac:dyDescent="0.25">
      <c r="A185" s="1">
        <v>45820</v>
      </c>
      <c r="B185" s="4">
        <f>IFERROR(BTCUSD[[#This Row],[Close]]/BTCUSD!B184-1,"")</f>
        <v>-3.2043283198232131E-2</v>
      </c>
      <c r="C185" s="4">
        <f>IFERROR(XAUUSD[[#This Row],[Close]]/XAUUSD!B184-1, "")</f>
        <v>-5.8929135305741953E-3</v>
      </c>
      <c r="D185" s="4">
        <f>IFERROR(AAPL_US[[#This Row],[Close]]/AAPL_US!B184-1,"")</f>
        <v>2.1128886205854513E-3</v>
      </c>
      <c r="E185" s="4">
        <f t="shared" si="2"/>
        <v>-1.1336283785523682E-2</v>
      </c>
      <c r="F185" s="4">
        <v>7.8600596267446188E-3</v>
      </c>
      <c r="G185">
        <v>183</v>
      </c>
    </row>
    <row r="186" spans="1:7" x14ac:dyDescent="0.25">
      <c r="A186" s="1">
        <v>45821</v>
      </c>
      <c r="B186" s="4">
        <f>IFERROR(BTCUSD[[#This Row],[Close]]/BTCUSD!B185-1,"")</f>
        <v>2.6412383510957538E-2</v>
      </c>
      <c r="C186" s="4">
        <f>IFERROR(XAUUSD[[#This Row],[Close]]/XAUUSD!B185-1, "")</f>
        <v>-1.2045084436384967E-2</v>
      </c>
      <c r="D186" s="4">
        <f>IFERROR(AAPL_US[[#This Row],[Close]]/AAPL_US!B185-1,"")</f>
        <v>-1.3805220883534086E-2</v>
      </c>
      <c r="E186" s="4">
        <f t="shared" si="2"/>
        <v>-1.0358849863269515E-3</v>
      </c>
      <c r="F186" s="4">
        <v>7.8667776817847868E-3</v>
      </c>
      <c r="G186">
        <v>184</v>
      </c>
    </row>
    <row r="187" spans="1:7" x14ac:dyDescent="0.25">
      <c r="A187" s="1">
        <v>45824</v>
      </c>
      <c r="B187" s="4">
        <f>IFERROR(BTCUSD[[#This Row],[Close]]/BTCUSD!B186-1,"")</f>
        <v>5.4111578765711377E-2</v>
      </c>
      <c r="C187" s="4">
        <f>IFERROR(XAUUSD[[#This Row],[Close]]/XAUUSD!B186-1, "")</f>
        <v>3.9940406377785287E-3</v>
      </c>
      <c r="D187" s="4">
        <f>IFERROR(AAPL_US[[#This Row],[Close]]/AAPL_US!B186-1,"")</f>
        <v>1.0027996945787709E-2</v>
      </c>
      <c r="E187" s="4">
        <f t="shared" si="2"/>
        <v>2.0839488968561134E-2</v>
      </c>
      <c r="F187" s="4">
        <v>7.8745165225203133E-3</v>
      </c>
      <c r="G187">
        <v>185</v>
      </c>
    </row>
    <row r="188" spans="1:7" x14ac:dyDescent="0.25">
      <c r="A188" s="1">
        <v>45825</v>
      </c>
      <c r="B188" s="4">
        <f>IFERROR(BTCUSD[[#This Row],[Close]]/BTCUSD!B187-1,"")</f>
        <v>-2.6376344966205778E-4</v>
      </c>
      <c r="C188" s="4">
        <f>IFERROR(XAUUSD[[#This Row],[Close]]/XAUUSD!B187-1, "")</f>
        <v>-7.336878488963805E-4</v>
      </c>
      <c r="D188" s="4">
        <f>IFERROR(AAPL_US[[#This Row],[Close]]/AAPL_US!B187-1,"")</f>
        <v>-1.4010684406813856E-2</v>
      </c>
      <c r="E188" s="4">
        <f t="shared" si="2"/>
        <v>-4.5758094965013263E-3</v>
      </c>
      <c r="F188" s="4">
        <v>7.9502411895309051E-3</v>
      </c>
      <c r="G188">
        <v>186</v>
      </c>
    </row>
    <row r="189" spans="1:7" x14ac:dyDescent="0.25">
      <c r="A189" s="1">
        <v>45826</v>
      </c>
      <c r="B189" s="4">
        <f>IFERROR(BTCUSD[[#This Row],[Close]]/BTCUSD!B188-1,"")</f>
        <v>-1.2436543605232941E-2</v>
      </c>
      <c r="C189" s="4">
        <f>IFERROR(XAUUSD[[#This Row],[Close]]/XAUUSD!B188-1, "")</f>
        <v>9.5840636730886164E-3</v>
      </c>
      <c r="D189" s="4">
        <f>IFERROR(AAPL_US[[#This Row],[Close]]/AAPL_US!B188-1,"")</f>
        <v>4.8047434062565841E-3</v>
      </c>
      <c r="E189" s="4">
        <f t="shared" si="2"/>
        <v>1.5440854095425396E-3</v>
      </c>
      <c r="F189" s="4">
        <v>8.0565654711274512E-3</v>
      </c>
      <c r="G189">
        <v>187</v>
      </c>
    </row>
    <row r="190" spans="1:7" x14ac:dyDescent="0.25">
      <c r="A190" s="1">
        <v>45828</v>
      </c>
      <c r="B190" s="4">
        <f>IFERROR(BTCUSD[[#This Row],[Close]]/BTCUSD!B189-1,"")</f>
        <v>-2.3767629961953363E-2</v>
      </c>
      <c r="C190" s="4">
        <f>IFERROR(XAUUSD[[#This Row],[Close]]/XAUUSD!B189-1, "")</f>
        <v>9.1816129296662385E-3</v>
      </c>
      <c r="D190" s="4">
        <f>IFERROR(AAPL_US[[#This Row],[Close]]/AAPL_US!B189-1,"")</f>
        <v>2.248448468816755E-2</v>
      </c>
      <c r="E190" s="4">
        <f t="shared" si="2"/>
        <v>3.2877015897307517E-3</v>
      </c>
      <c r="F190" s="4">
        <v>8.3750386256139838E-3</v>
      </c>
      <c r="G190">
        <v>188</v>
      </c>
    </row>
    <row r="191" spans="1:7" x14ac:dyDescent="0.25">
      <c r="A191" s="1">
        <v>45831</v>
      </c>
      <c r="B191" s="4">
        <f>IFERROR(BTCUSD[[#This Row],[Close]]/BTCUSD!B190-1,"")</f>
        <v>-6.8226212831812294E-3</v>
      </c>
      <c r="C191" s="4">
        <f>IFERROR(XAUUSD[[#This Row],[Close]]/XAUUSD!B190-1, "")</f>
        <v>1.377780665587669E-2</v>
      </c>
      <c r="D191" s="4">
        <f>IFERROR(AAPL_US[[#This Row],[Close]]/AAPL_US!B190-1,"")</f>
        <v>2.4875621890547706E-3</v>
      </c>
      <c r="E191" s="4">
        <f t="shared" si="2"/>
        <v>4.2106049341127383E-3</v>
      </c>
      <c r="F191" s="4">
        <v>8.3920137936029249E-3</v>
      </c>
      <c r="G191">
        <v>189</v>
      </c>
    </row>
    <row r="192" spans="1:7" x14ac:dyDescent="0.25">
      <c r="A192" s="1">
        <v>45832</v>
      </c>
      <c r="B192" s="4">
        <f>IFERROR(BTCUSD[[#This Row],[Close]]/BTCUSD!B191-1,"")</f>
        <v>3.1535041045910539E-2</v>
      </c>
      <c r="C192" s="4">
        <f>IFERROR(XAUUSD[[#This Row],[Close]]/XAUUSD!B191-1, "")</f>
        <v>-1.3777009960583175E-2</v>
      </c>
      <c r="D192" s="4">
        <f>IFERROR(AAPL_US[[#This Row],[Close]]/AAPL_US!B191-1,"")</f>
        <v>-5.9553349875930417E-3</v>
      </c>
      <c r="E192" s="4">
        <f t="shared" si="2"/>
        <v>2.1631078332619786E-3</v>
      </c>
      <c r="F192" s="4">
        <v>8.4325918973088936E-3</v>
      </c>
      <c r="G192">
        <v>190</v>
      </c>
    </row>
    <row r="193" spans="1:7" x14ac:dyDescent="0.25">
      <c r="A193" s="1">
        <v>45833</v>
      </c>
      <c r="B193" s="4">
        <f>IFERROR(BTCUSD[[#This Row],[Close]]/BTCUSD!B192-1,"")</f>
        <v>-3.6733077270257097E-2</v>
      </c>
      <c r="C193" s="4">
        <f>IFERROR(XAUUSD[[#This Row],[Close]]/XAUUSD!B192-1, "")</f>
        <v>1.0014061041463407E-3</v>
      </c>
      <c r="D193" s="4">
        <f>IFERROR(AAPL_US[[#This Row],[Close]]/AAPL_US!B192-1,"")</f>
        <v>6.2905641537693846E-3</v>
      </c>
      <c r="E193" s="4">
        <f t="shared" si="2"/>
        <v>-8.7321914932877772E-3</v>
      </c>
      <c r="F193" s="4">
        <v>8.5117002382156595E-3</v>
      </c>
      <c r="G193">
        <v>191</v>
      </c>
    </row>
    <row r="194" spans="1:7" x14ac:dyDescent="0.25">
      <c r="A194" s="1">
        <v>45834</v>
      </c>
      <c r="B194" s="4">
        <f>IFERROR(BTCUSD[[#This Row],[Close]]/BTCUSD!B193-1,"")</f>
        <v>5.0392526224194434E-3</v>
      </c>
      <c r="C194" s="4">
        <f>IFERROR(XAUUSD[[#This Row],[Close]]/XAUUSD!B193-1, "")</f>
        <v>-5.6719087064684981E-3</v>
      </c>
      <c r="D194" s="4">
        <f>IFERROR(AAPL_US[[#This Row],[Close]]/AAPL_US!B193-1,"")</f>
        <v>-2.7783290335383626E-3</v>
      </c>
      <c r="E194" s="4">
        <f t="shared" si="2"/>
        <v>-1.590486405923075E-3</v>
      </c>
      <c r="F194" s="4">
        <v>8.5752439785432011E-3</v>
      </c>
      <c r="G194">
        <v>192</v>
      </c>
    </row>
    <row r="195" spans="1:7" x14ac:dyDescent="0.25">
      <c r="A195" s="1">
        <v>45835</v>
      </c>
      <c r="B195" s="4">
        <f>IFERROR(BTCUSD[[#This Row],[Close]]/BTCUSD!B194-1,"")</f>
        <v>-6.7645995471238285E-3</v>
      </c>
      <c r="C195" s="4">
        <f>IFERROR(XAUUSD[[#This Row],[Close]]/XAUUSD!B194-1, "")</f>
        <v>3.6059725589954184E-4</v>
      </c>
      <c r="D195" s="4">
        <f>IFERROR(AAPL_US[[#This Row],[Close]]/AAPL_US!B194-1,"")</f>
        <v>3.9800995024874553E-4</v>
      </c>
      <c r="E195" s="4">
        <f t="shared" si="2"/>
        <v>-1.7657379767027082E-3</v>
      </c>
      <c r="F195" s="4">
        <v>8.5771730627277835E-3</v>
      </c>
      <c r="G195">
        <v>193</v>
      </c>
    </row>
    <row r="196" spans="1:7" x14ac:dyDescent="0.25">
      <c r="A196" s="1">
        <v>45838</v>
      </c>
      <c r="B196" s="4">
        <f>IFERROR(BTCUSD[[#This Row],[Close]]/BTCUSD!B195-1,"")</f>
        <v>-9.1766847071219626E-3</v>
      </c>
      <c r="C196" s="4">
        <f>IFERROR(XAUUSD[[#This Row],[Close]]/XAUUSD!B195-1, "")</f>
        <v>-1.5308733543482056E-3</v>
      </c>
      <c r="D196" s="4">
        <f>IFERROR(AAPL_US[[#This Row],[Close]]/AAPL_US!B195-1,"")</f>
        <v>2.0340163119156429E-2</v>
      </c>
      <c r="E196" s="4">
        <f t="shared" ref="E196:E250" si="3">SUMPRODUCT(B196:D196,$J$2:$L$2)</f>
        <v>2.7366941818710577E-3</v>
      </c>
      <c r="F196" s="4">
        <v>8.5772322987474961E-3</v>
      </c>
      <c r="G196">
        <v>194</v>
      </c>
    </row>
    <row r="197" spans="1:7" x14ac:dyDescent="0.25">
      <c r="A197" s="1">
        <v>45839</v>
      </c>
      <c r="B197" s="4">
        <f>IFERROR(BTCUSD[[#This Row],[Close]]/BTCUSD!B196-1,"")</f>
        <v>3.3933698773165322E-3</v>
      </c>
      <c r="C197" s="4">
        <f>IFERROR(XAUUSD[[#This Row],[Close]]/XAUUSD!B196-1, "")</f>
        <v>9.7757664988340487E-4</v>
      </c>
      <c r="D197" s="4">
        <f>IFERROR(AAPL_US[[#This Row],[Close]]/AAPL_US!B196-1,"")</f>
        <v>1.2916118340888127E-2</v>
      </c>
      <c r="E197" s="4">
        <f t="shared" si="3"/>
        <v>5.2838771254147595E-3</v>
      </c>
      <c r="F197" s="4">
        <v>8.6241353784793466E-3</v>
      </c>
      <c r="G197">
        <v>195</v>
      </c>
    </row>
    <row r="198" spans="1:7" x14ac:dyDescent="0.25">
      <c r="A198" s="1">
        <v>45840</v>
      </c>
      <c r="B198" s="4">
        <f>IFERROR(BTCUSD[[#This Row],[Close]]/BTCUSD!B197-1,"")</f>
        <v>2.2324353489806104E-2</v>
      </c>
      <c r="C198" s="4">
        <f>IFERROR(XAUUSD[[#This Row],[Close]]/XAUUSD!B197-1, "")</f>
        <v>-1.3274933914754983E-2</v>
      </c>
      <c r="D198" s="4">
        <f>IFERROR(AAPL_US[[#This Row],[Close]]/AAPL_US!B197-1,"")</f>
        <v>2.2230776633625382E-2</v>
      </c>
      <c r="E198" s="4">
        <f t="shared" si="3"/>
        <v>8.0565654711274512E-3</v>
      </c>
      <c r="F198" s="4">
        <v>8.6483764409093222E-3</v>
      </c>
      <c r="G198">
        <v>196</v>
      </c>
    </row>
    <row r="199" spans="1:7" x14ac:dyDescent="0.25">
      <c r="A199" s="1">
        <v>45841</v>
      </c>
      <c r="B199" s="4">
        <f>IFERROR(BTCUSD[[#This Row],[Close]]/BTCUSD!B198-1,"")</f>
        <v>1.4815512935300035E-2</v>
      </c>
      <c r="C199" s="4">
        <f>IFERROR(XAUUSD[[#This Row],[Close]]/XAUUSD!B198-1, "")</f>
        <v>2.4849317170247964E-3</v>
      </c>
      <c r="D199" s="4">
        <f>IFERROR(AAPL_US[[#This Row],[Close]]/AAPL_US!B198-1,"")</f>
        <v>5.2250047072115446E-3</v>
      </c>
      <c r="E199" s="4">
        <f t="shared" si="3"/>
        <v>7.0061279795633931E-3</v>
      </c>
      <c r="F199" s="4">
        <v>8.8618893684580639E-3</v>
      </c>
      <c r="G199">
        <v>197</v>
      </c>
    </row>
    <row r="200" spans="1:7" x14ac:dyDescent="0.25">
      <c r="A200" s="1">
        <v>45845</v>
      </c>
      <c r="B200" s="4">
        <f>IFERROR(BTCUSD[[#This Row],[Close]]/BTCUSD!B199-1,"")</f>
        <v>-5.3028966260204591E-3</v>
      </c>
      <c r="C200" s="4">
        <f>IFERROR(XAUUSD[[#This Row],[Close]]/XAUUSD!B199-1, "")</f>
        <v>-1.3174103733312181E-3</v>
      </c>
      <c r="D200" s="4">
        <f>IFERROR(AAPL_US[[#This Row],[Close]]/AAPL_US!B199-1,"")</f>
        <v>-1.6857878716928232E-2</v>
      </c>
      <c r="E200" s="4">
        <f t="shared" si="3"/>
        <v>-7.1751967522170942E-3</v>
      </c>
      <c r="F200" s="4">
        <v>9.5336005224078597E-3</v>
      </c>
      <c r="G200">
        <v>198</v>
      </c>
    </row>
    <row r="201" spans="1:7" x14ac:dyDescent="0.25">
      <c r="A201" s="1">
        <v>45846</v>
      </c>
      <c r="B201" s="4">
        <f>IFERROR(BTCUSD[[#This Row],[Close]]/BTCUSD!B200-1,"")</f>
        <v>-2.0820495583814269E-3</v>
      </c>
      <c r="C201" s="4">
        <f>IFERROR(XAUUSD[[#This Row],[Close]]/XAUUSD!B200-1, "")</f>
        <v>-1.7058780223594083E-2</v>
      </c>
      <c r="D201" s="4">
        <f>IFERROR(AAPL_US[[#This Row],[Close]]/AAPL_US!B200-1,"")</f>
        <v>2.8578232912601642E-4</v>
      </c>
      <c r="E201" s="4">
        <f t="shared" si="3"/>
        <v>-7.362392258214257E-3</v>
      </c>
      <c r="F201" s="4">
        <v>9.6162755705186276E-3</v>
      </c>
      <c r="G201">
        <v>199</v>
      </c>
    </row>
    <row r="202" spans="1:7" x14ac:dyDescent="0.25">
      <c r="A202" s="1">
        <v>45847</v>
      </c>
      <c r="B202" s="4">
        <f>IFERROR(BTCUSD[[#This Row],[Close]]/BTCUSD!B201-1,"")</f>
        <v>2.7132471955315651E-3</v>
      </c>
      <c r="C202" s="4">
        <f>IFERROR(XAUUSD[[#This Row],[Close]]/XAUUSD!B201-1, "")</f>
        <v>9.7565523893083927E-3</v>
      </c>
      <c r="D202" s="4">
        <f>IFERROR(AAPL_US[[#This Row],[Close]]/AAPL_US!B201-1,"")</f>
        <v>5.3806961573257261E-3</v>
      </c>
      <c r="E202" s="4">
        <f t="shared" si="3"/>
        <v>6.3308039615805447E-3</v>
      </c>
      <c r="F202" s="4">
        <v>9.664308478745753E-3</v>
      </c>
      <c r="G202">
        <v>200</v>
      </c>
    </row>
    <row r="203" spans="1:7" x14ac:dyDescent="0.25">
      <c r="A203" s="1">
        <v>45848</v>
      </c>
      <c r="B203" s="4">
        <f>IFERROR(BTCUSD[[#This Row],[Close]]/BTCUSD!B202-1,"")</f>
        <v>-1.273641682140092E-2</v>
      </c>
      <c r="C203" s="4">
        <f>IFERROR(XAUUSD[[#This Row],[Close]]/XAUUSD!B202-1, "")</f>
        <v>1.0740073568368702E-2</v>
      </c>
      <c r="D203" s="4">
        <f>IFERROR(AAPL_US[[#This Row],[Close]]/AAPL_US!B202-1,"")</f>
        <v>6.0149663730226788E-3</v>
      </c>
      <c r="E203" s="4">
        <f t="shared" si="3"/>
        <v>2.279594292834009E-3</v>
      </c>
      <c r="F203" s="4">
        <v>1.0213532846066343E-2</v>
      </c>
      <c r="G203">
        <v>201</v>
      </c>
    </row>
    <row r="204" spans="1:7" x14ac:dyDescent="0.25">
      <c r="A204" s="1">
        <v>45849</v>
      </c>
      <c r="B204" s="4">
        <f>IFERROR(BTCUSD[[#This Row],[Close]]/BTCUSD!B203-1,"")</f>
        <v>3.4855587479207584E-2</v>
      </c>
      <c r="C204" s="4">
        <f>IFERROR(XAUUSD[[#This Row],[Close]]/XAUUSD!B203-1, "")</f>
        <v>5.7360660770848781E-3</v>
      </c>
      <c r="D204" s="4">
        <f>IFERROR(AAPL_US[[#This Row],[Close]]/AAPL_US!B203-1,"")</f>
        <v>-5.8848453462643224E-3</v>
      </c>
      <c r="E204" s="4">
        <f t="shared" si="3"/>
        <v>1.0985649070716929E-2</v>
      </c>
      <c r="F204" s="4">
        <v>1.0529840623894992E-2</v>
      </c>
      <c r="G204">
        <v>202</v>
      </c>
    </row>
    <row r="205" spans="1:7" x14ac:dyDescent="0.25">
      <c r="A205" s="1">
        <v>45852</v>
      </c>
      <c r="B205" s="4">
        <f>IFERROR(BTCUSD[[#This Row],[Close]]/BTCUSD!B204-1,"")</f>
        <v>3.360853364506422E-3</v>
      </c>
      <c r="C205" s="4">
        <f>IFERROR(XAUUSD[[#This Row],[Close]]/XAUUSD!B204-1, "")</f>
        <v>-9.4023394164116647E-3</v>
      </c>
      <c r="D205" s="4">
        <f>IFERROR(AAPL_US[[#This Row],[Close]]/AAPL_US!B204-1,"")</f>
        <v>-1.2028793332070409E-2</v>
      </c>
      <c r="E205" s="4">
        <f t="shared" si="3"/>
        <v>-6.3613177568338621E-3</v>
      </c>
      <c r="F205" s="4">
        <v>1.0591438641459771E-2</v>
      </c>
      <c r="G205">
        <v>203</v>
      </c>
    </row>
    <row r="206" spans="1:7" x14ac:dyDescent="0.25">
      <c r="A206" s="1">
        <v>45853</v>
      </c>
      <c r="B206" s="4">
        <f>IFERROR(BTCUSD[[#This Row],[Close]]/BTCUSD!B205-1,"")</f>
        <v>-2.1663147163766161E-2</v>
      </c>
      <c r="C206" s="4">
        <f>IFERROR(XAUUSD[[#This Row],[Close]]/XAUUSD!B205-1, "")</f>
        <v>3.3793280729261799E-3</v>
      </c>
      <c r="D206" s="4">
        <f>IFERROR(AAPL_US[[#This Row],[Close]]/AAPL_US!B205-1,"")</f>
        <v>2.3487680951010947E-3</v>
      </c>
      <c r="E206" s="4">
        <f t="shared" si="3"/>
        <v>-4.4425824914290472E-3</v>
      </c>
      <c r="F206" s="4">
        <v>1.0827641796338237E-2</v>
      </c>
      <c r="G206">
        <v>204</v>
      </c>
    </row>
    <row r="207" spans="1:7" x14ac:dyDescent="0.25">
      <c r="A207" s="1">
        <v>45854</v>
      </c>
      <c r="B207" s="4">
        <f>IFERROR(BTCUSD[[#This Row],[Close]]/BTCUSD!B206-1,"")</f>
        <v>6.8568345056008173E-3</v>
      </c>
      <c r="C207" s="4">
        <f>IFERROR(XAUUSD[[#This Row],[Close]]/XAUUSD!B206-1, "")</f>
        <v>-1.1386296592041933E-4</v>
      </c>
      <c r="D207" s="4">
        <f>IFERROR(AAPL_US[[#This Row],[Close]]/AAPL_US!B206-1,"")</f>
        <v>5.0212806656781961E-3</v>
      </c>
      <c r="E207" s="4">
        <f t="shared" si="3"/>
        <v>3.5178893650155366E-3</v>
      </c>
      <c r="F207" s="4">
        <v>1.0985649070716929E-2</v>
      </c>
      <c r="G207">
        <v>205</v>
      </c>
    </row>
    <row r="208" spans="1:7" x14ac:dyDescent="0.25">
      <c r="A208" s="1">
        <v>45855</v>
      </c>
      <c r="B208" s="4">
        <f>IFERROR(BTCUSD[[#This Row],[Close]]/BTCUSD!B207-1,"")</f>
        <v>6.2741981685625614E-3</v>
      </c>
      <c r="C208" s="4">
        <f>IFERROR(XAUUSD[[#This Row],[Close]]/XAUUSD!B207-1, "")</f>
        <v>-1.0596455162100948E-2</v>
      </c>
      <c r="D208" s="4">
        <f>IFERROR(AAPL_US[[#This Row],[Close]]/AAPL_US!B207-1,"")</f>
        <v>-6.6615911686329632E-4</v>
      </c>
      <c r="E208" s="4">
        <f t="shared" si="3"/>
        <v>-2.5561703493306004E-3</v>
      </c>
      <c r="F208" s="4">
        <v>1.1132756661301558E-2</v>
      </c>
      <c r="G208">
        <v>206</v>
      </c>
    </row>
    <row r="209" spans="1:7" x14ac:dyDescent="0.25">
      <c r="A209" s="1">
        <v>45856</v>
      </c>
      <c r="B209" s="4">
        <f>IFERROR(BTCUSD[[#This Row],[Close]]/BTCUSD!B208-1,"")</f>
        <v>1.7970615243342536E-2</v>
      </c>
      <c r="C209" s="4">
        <f>IFERROR(XAUUSD[[#This Row],[Close]]/XAUUSD!B208-1, "")</f>
        <v>3.6588265404249309E-3</v>
      </c>
      <c r="D209" s="4">
        <f>IFERROR(AAPL_US[[#This Row],[Close]]/AAPL_US!B208-1,"")</f>
        <v>5.5232834968097499E-3</v>
      </c>
      <c r="E209" s="4">
        <f t="shared" si="3"/>
        <v>8.5117002382156595E-3</v>
      </c>
      <c r="F209" s="4">
        <v>1.1313875958951745E-2</v>
      </c>
      <c r="G209">
        <v>207</v>
      </c>
    </row>
    <row r="210" spans="1:7" x14ac:dyDescent="0.25">
      <c r="A210" s="1">
        <v>45859</v>
      </c>
      <c r="B210" s="4">
        <f>IFERROR(BTCUSD[[#This Row],[Close]]/BTCUSD!B209-1,"")</f>
        <v>5.0741044769387678E-2</v>
      </c>
      <c r="C210" s="4">
        <f>IFERROR(XAUUSD[[#This Row],[Close]]/XAUUSD!B209-1, "")</f>
        <v>3.1264287341736807E-3</v>
      </c>
      <c r="D210" s="4">
        <f>IFERROR(AAPL_US[[#This Row],[Close]]/AAPL_US!B209-1,"")</f>
        <v>6.155885974050479E-3</v>
      </c>
      <c r="E210" s="4">
        <f t="shared" si="3"/>
        <v>1.8319650716700917E-2</v>
      </c>
      <c r="F210" s="4">
        <v>1.1441088940865174E-2</v>
      </c>
      <c r="G210">
        <v>208</v>
      </c>
    </row>
    <row r="211" spans="1:7" x14ac:dyDescent="0.25">
      <c r="A211" s="1">
        <v>45860</v>
      </c>
      <c r="B211" s="4">
        <f>IFERROR(BTCUSD[[#This Row],[Close]]/BTCUSD!B210-1,"")</f>
        <v>1.3272436943047028E-2</v>
      </c>
      <c r="C211" s="4">
        <f>IFERROR(XAUUSD[[#This Row],[Close]]/XAUUSD!B210-1, "")</f>
        <v>9.7471604626291342E-3</v>
      </c>
      <c r="D211" s="4">
        <f>IFERROR(AAPL_US[[#This Row],[Close]]/AAPL_US!B210-1,"")</f>
        <v>9.0361445783133654E-3</v>
      </c>
      <c r="E211" s="4">
        <f t="shared" si="3"/>
        <v>1.0591438641459771E-2</v>
      </c>
      <c r="F211" s="4">
        <v>1.1564930039848664E-2</v>
      </c>
      <c r="G211">
        <v>209</v>
      </c>
    </row>
    <row r="212" spans="1:7" x14ac:dyDescent="0.25">
      <c r="A212" s="1">
        <v>45861</v>
      </c>
      <c r="B212" s="4">
        <f>IFERROR(BTCUSD[[#This Row],[Close]]/BTCUSD!B211-1,"")</f>
        <v>1.7004439624495937E-2</v>
      </c>
      <c r="C212" s="4">
        <f>IFERROR(XAUUSD[[#This Row],[Close]]/XAUUSD!B211-1, "")</f>
        <v>-3.8552694889980588E-3</v>
      </c>
      <c r="D212" s="4">
        <f>IFERROR(AAPL_US[[#This Row],[Close]]/AAPL_US!B211-1,"")</f>
        <v>-1.1660447761193682E-3</v>
      </c>
      <c r="E212" s="4">
        <f t="shared" si="3"/>
        <v>3.2094106589137467E-3</v>
      </c>
      <c r="F212" s="4">
        <v>1.1592656970772719E-2</v>
      </c>
      <c r="G212">
        <v>210</v>
      </c>
    </row>
    <row r="213" spans="1:7" x14ac:dyDescent="0.25">
      <c r="A213" s="1">
        <v>45862</v>
      </c>
      <c r="B213" s="4">
        <f>IFERROR(BTCUSD[[#This Row],[Close]]/BTCUSD!B212-1,"")</f>
        <v>-2.071895697088344E-2</v>
      </c>
      <c r="C213" s="4">
        <f>IFERROR(XAUUSD[[#This Row],[Close]]/XAUUSD!B212-1, "")</f>
        <v>-5.8381847791464381E-3</v>
      </c>
      <c r="D213" s="4">
        <f>IFERROR(AAPL_US[[#This Row],[Close]]/AAPL_US!B212-1,"")</f>
        <v>-1.8211533971516092E-3</v>
      </c>
      <c r="E213" s="4">
        <f t="shared" si="3"/>
        <v>-9.0973070220690903E-3</v>
      </c>
      <c r="F213" s="4">
        <v>1.1615740331406133E-2</v>
      </c>
      <c r="G213">
        <v>211</v>
      </c>
    </row>
    <row r="214" spans="1:7" x14ac:dyDescent="0.25">
      <c r="A214" s="1">
        <v>45863</v>
      </c>
      <c r="B214" s="4">
        <f>IFERROR(BTCUSD[[#This Row],[Close]]/BTCUSD!B213-1,"")</f>
        <v>1.5287371967196428E-2</v>
      </c>
      <c r="C214" s="4">
        <f>IFERROR(XAUUSD[[#This Row],[Close]]/XAUUSD!B213-1, "")</f>
        <v>7.0969032652072883E-3</v>
      </c>
      <c r="D214" s="4">
        <f>IFERROR(AAPL_US[[#This Row],[Close]]/AAPL_US!B213-1,"")</f>
        <v>5.6137724550908707E-4</v>
      </c>
      <c r="E214" s="4">
        <f t="shared" si="3"/>
        <v>7.5933860698945699E-3</v>
      </c>
      <c r="F214" s="4">
        <v>1.1643418701640394E-2</v>
      </c>
      <c r="G214">
        <v>212</v>
      </c>
    </row>
    <row r="215" spans="1:7" x14ac:dyDescent="0.25">
      <c r="A215" s="1">
        <v>45866</v>
      </c>
      <c r="B215" s="4">
        <f>IFERROR(BTCUSD[[#This Row],[Close]]/BTCUSD!B214-1,"")</f>
        <v>8.2868993254849865E-3</v>
      </c>
      <c r="C215" s="4">
        <f>IFERROR(XAUUSD[[#This Row],[Close]]/XAUUSD!B214-1, "")</f>
        <v>-2.5003173939344148E-3</v>
      </c>
      <c r="D215" s="4">
        <f>IFERROR(AAPL_US[[#This Row],[Close]]/AAPL_US!B214-1,"")</f>
        <v>7.9483822704329299E-4</v>
      </c>
      <c r="E215" s="4">
        <f t="shared" si="3"/>
        <v>1.7243943081847175E-3</v>
      </c>
      <c r="F215" s="4">
        <v>1.1877881384506015E-2</v>
      </c>
      <c r="G215">
        <v>213</v>
      </c>
    </row>
    <row r="216" spans="1:7" x14ac:dyDescent="0.25">
      <c r="A216" s="1">
        <v>45867</v>
      </c>
      <c r="B216" s="4">
        <f>IFERROR(BTCUSD[[#This Row],[Close]]/BTCUSD!B215-1,"")</f>
        <v>-2.4074658866155896E-2</v>
      </c>
      <c r="C216" s="4">
        <f>IFERROR(XAUUSD[[#This Row],[Close]]/XAUUSD!B215-1, "")</f>
        <v>2.7222048361810192E-3</v>
      </c>
      <c r="D216" s="4">
        <f>IFERROR(AAPL_US[[#This Row],[Close]]/AAPL_US!B215-1,"")</f>
        <v>-1.2987619715019827E-2</v>
      </c>
      <c r="E216" s="4">
        <f t="shared" si="3"/>
        <v>-1.0029801639880308E-2</v>
      </c>
      <c r="F216" s="4">
        <v>1.2928702997661809E-2</v>
      </c>
      <c r="G216">
        <v>214</v>
      </c>
    </row>
    <row r="217" spans="1:7" x14ac:dyDescent="0.25">
      <c r="A217" s="1">
        <v>45868</v>
      </c>
      <c r="B217" s="4">
        <f>IFERROR(BTCUSD[[#This Row],[Close]]/BTCUSD!B216-1,"")</f>
        <v>-1.3879782351388092E-3</v>
      </c>
      <c r="C217" s="4">
        <f>IFERROR(XAUUSD[[#This Row],[Close]]/XAUUSD!B216-1, "")</f>
        <v>1.4586528367422913E-2</v>
      </c>
      <c r="D217" s="4">
        <f>IFERROR(AAPL_US[[#This Row],[Close]]/AAPL_US!B216-1,"")</f>
        <v>-1.0507880910682998E-2</v>
      </c>
      <c r="E217" s="4">
        <f t="shared" si="3"/>
        <v>2.2658536032226224E-3</v>
      </c>
      <c r="F217" s="4">
        <v>1.2988555366038356E-2</v>
      </c>
      <c r="G217">
        <v>215</v>
      </c>
    </row>
    <row r="218" spans="1:7" x14ac:dyDescent="0.25">
      <c r="A218" s="1">
        <v>45869</v>
      </c>
      <c r="B218" s="4">
        <f>IFERROR(BTCUSD[[#This Row],[Close]]/BTCUSD!B217-1,"")</f>
        <v>1.8426931800740176E-2</v>
      </c>
      <c r="C218" s="4">
        <f>IFERROR(XAUUSD[[#This Row],[Close]]/XAUUSD!B217-1, "")</f>
        <v>1.0187996650118381E-2</v>
      </c>
      <c r="D218" s="4">
        <f>IFERROR(AAPL_US[[#This Row],[Close]]/AAPL_US!B217-1,"")</f>
        <v>-7.0796460176991705E-3</v>
      </c>
      <c r="E218" s="4">
        <f t="shared" si="3"/>
        <v>7.4793843949596539E-3</v>
      </c>
      <c r="F218" s="4">
        <v>1.4377283996013833E-2</v>
      </c>
      <c r="G218">
        <v>216</v>
      </c>
    </row>
    <row r="219" spans="1:7" x14ac:dyDescent="0.25">
      <c r="A219" s="1">
        <v>45870</v>
      </c>
      <c r="B219" s="4">
        <f>IFERROR(BTCUSD[[#This Row],[Close]]/BTCUSD!B218-1,"")</f>
        <v>-1.1010172897391923E-2</v>
      </c>
      <c r="C219" s="4">
        <f>IFERROR(XAUUSD[[#This Row],[Close]]/XAUUSD!B218-1, "")</f>
        <v>-1.2961335996701351E-2</v>
      </c>
      <c r="D219" s="4">
        <f>IFERROR(AAPL_US[[#This Row],[Close]]/AAPL_US!B218-1,"")</f>
        <v>-2.5003613238907318E-2</v>
      </c>
      <c r="E219" s="4">
        <f t="shared" si="3"/>
        <v>-1.5988670239570315E-2</v>
      </c>
      <c r="F219" s="4">
        <v>1.4437820628089893E-2</v>
      </c>
      <c r="G219">
        <v>217</v>
      </c>
    </row>
    <row r="220" spans="1:7" x14ac:dyDescent="0.25">
      <c r="A220" s="1">
        <v>45873</v>
      </c>
      <c r="B220" s="4">
        <f>IFERROR(BTCUSD[[#This Row],[Close]]/BTCUSD!B219-1,"")</f>
        <v>4.0467321368100606E-3</v>
      </c>
      <c r="C220" s="4">
        <f>IFERROR(XAUUSD[[#This Row],[Close]]/XAUUSD!B219-1, "")</f>
        <v>-5.5029647813206184E-3</v>
      </c>
      <c r="D220" s="4">
        <f>IFERROR(AAPL_US[[#This Row],[Close]]/AAPL_US!B219-1,"")</f>
        <v>4.792963731593991E-3</v>
      </c>
      <c r="E220" s="4">
        <f t="shared" si="3"/>
        <v>4.5072284799296792E-4</v>
      </c>
      <c r="F220" s="4">
        <v>1.4456003352067292E-2</v>
      </c>
      <c r="G220">
        <v>218</v>
      </c>
    </row>
    <row r="221" spans="1:7" x14ac:dyDescent="0.25">
      <c r="A221" s="1">
        <v>45874</v>
      </c>
      <c r="B221" s="4">
        <f>IFERROR(BTCUSD[[#This Row],[Close]]/BTCUSD!B220-1,"")</f>
        <v>-1.5514595524376507E-2</v>
      </c>
      <c r="C221" s="4">
        <f>IFERROR(XAUUSD[[#This Row],[Close]]/XAUUSD!B220-1, "")</f>
        <v>-9.2292849456381276E-3</v>
      </c>
      <c r="D221" s="4">
        <f>IFERROR(AAPL_US[[#This Row],[Close]]/AAPL_US!B220-1,"")</f>
        <v>-2.1145807720679421E-3</v>
      </c>
      <c r="E221" s="4">
        <f t="shared" si="3"/>
        <v>-8.980466867188586E-3</v>
      </c>
      <c r="F221" s="4">
        <v>1.4495253572005496E-2</v>
      </c>
      <c r="G221">
        <v>219</v>
      </c>
    </row>
    <row r="222" spans="1:7" x14ac:dyDescent="0.25">
      <c r="A222" s="1">
        <v>45875</v>
      </c>
      <c r="B222" s="4">
        <f>IFERROR(BTCUSD[[#This Row],[Close]]/BTCUSD!B221-1,"")</f>
        <v>1.1648024118261713E-2</v>
      </c>
      <c r="C222" s="4">
        <f>IFERROR(XAUUSD[[#This Row],[Close]]/XAUUSD!B221-1, "")</f>
        <v>-6.8643474899888757E-3</v>
      </c>
      <c r="D222" s="4">
        <f>IFERROR(AAPL_US[[#This Row],[Close]]/AAPL_US!B221-1,"")</f>
        <v>5.0906761285235635E-2</v>
      </c>
      <c r="E222" s="4">
        <f t="shared" si="3"/>
        <v>1.6020696625053652E-2</v>
      </c>
      <c r="F222" s="4">
        <v>1.4559998240943728E-2</v>
      </c>
      <c r="G222">
        <v>220</v>
      </c>
    </row>
    <row r="223" spans="1:7" x14ac:dyDescent="0.25">
      <c r="A223" s="1">
        <v>45876</v>
      </c>
      <c r="B223" s="4">
        <f>IFERROR(BTCUSD[[#This Row],[Close]]/BTCUSD!B222-1,"")</f>
        <v>-4.402377283733161E-3</v>
      </c>
      <c r="C223" s="4">
        <f>IFERROR(XAUUSD[[#This Row],[Close]]/XAUUSD!B222-1, "")</f>
        <v>3.6173021080816437E-3</v>
      </c>
      <c r="D223" s="4">
        <f>IFERROR(AAPL_US[[#This Row],[Close]]/AAPL_US!B222-1,"")</f>
        <v>3.1793669402110147E-2</v>
      </c>
      <c r="E223" s="4">
        <f t="shared" si="3"/>
        <v>9.664308478745753E-3</v>
      </c>
      <c r="F223" s="4">
        <v>1.5676079612681047E-2</v>
      </c>
      <c r="G223">
        <v>221</v>
      </c>
    </row>
    <row r="224" spans="1:7" x14ac:dyDescent="0.25">
      <c r="A224" s="1">
        <v>45877</v>
      </c>
      <c r="B224" s="4">
        <f>IFERROR(BTCUSD[[#This Row],[Close]]/BTCUSD!B223-1,"")</f>
        <v>-2.4065035119644751E-3</v>
      </c>
      <c r="C224" s="4">
        <f>IFERROR(XAUUSD[[#This Row],[Close]]/XAUUSD!B223-1, "")</f>
        <v>-1.5359456985554298E-2</v>
      </c>
      <c r="D224" s="4">
        <f>IFERROR(AAPL_US[[#This Row],[Close]]/AAPL_US!B223-1,"")</f>
        <v>4.235786029177846E-2</v>
      </c>
      <c r="E224" s="4">
        <f t="shared" si="3"/>
        <v>5.8416242397224755E-3</v>
      </c>
      <c r="F224" s="4">
        <v>1.5735001588954987E-2</v>
      </c>
      <c r="G224">
        <v>222</v>
      </c>
    </row>
    <row r="225" spans="1:7" x14ac:dyDescent="0.25">
      <c r="A225" s="1">
        <v>45880</v>
      </c>
      <c r="B225" s="4">
        <f>IFERROR(BTCUSD[[#This Row],[Close]]/BTCUSD!B224-1,"")</f>
        <v>-6.5635255508673662E-3</v>
      </c>
      <c r="C225" s="4">
        <f>IFERROR(XAUUSD[[#This Row],[Close]]/XAUUSD!B224-1, "")</f>
        <v>4.416092711996944E-3</v>
      </c>
      <c r="D225" s="4">
        <f>IFERROR(AAPL_US[[#This Row],[Close]]/AAPL_US!B224-1,"")</f>
        <v>-9.4615216917374179E-3</v>
      </c>
      <c r="E225" s="4">
        <f t="shared" si="3"/>
        <v>-3.0410770879826573E-3</v>
      </c>
      <c r="F225" s="4">
        <v>1.5861215001788033E-2</v>
      </c>
      <c r="G225">
        <v>223</v>
      </c>
    </row>
    <row r="226" spans="1:7" x14ac:dyDescent="0.25">
      <c r="A226" s="1">
        <v>45881</v>
      </c>
      <c r="B226" s="4">
        <f>IFERROR(BTCUSD[[#This Row],[Close]]/BTCUSD!B225-1,"")</f>
        <v>-2.7929126088635292E-2</v>
      </c>
      <c r="C226" s="4">
        <f>IFERROR(XAUUSD[[#This Row],[Close]]/XAUUSD!B225-1, "")</f>
        <v>2.039826929302091E-2</v>
      </c>
      <c r="D226" s="4">
        <f>IFERROR(AAPL_US[[#This Row],[Close]]/AAPL_US!B225-1,"")</f>
        <v>1.0872435953869219E-2</v>
      </c>
      <c r="E226" s="4">
        <f t="shared" si="3"/>
        <v>3.0423006767785442E-3</v>
      </c>
      <c r="F226" s="4">
        <v>1.6020696625053652E-2</v>
      </c>
      <c r="G226">
        <v>224</v>
      </c>
    </row>
    <row r="227" spans="1:7" x14ac:dyDescent="0.25">
      <c r="A227" s="1">
        <v>45882</v>
      </c>
      <c r="B227" s="4">
        <f>IFERROR(BTCUSD[[#This Row],[Close]]/BTCUSD!B226-1,"")</f>
        <v>1.6020831494394816E-2</v>
      </c>
      <c r="C227" s="4">
        <f>IFERROR(XAUUSD[[#This Row],[Close]]/XAUUSD!B226-1, "")</f>
        <v>4.9477301059397405E-3</v>
      </c>
      <c r="D227" s="4">
        <f>IFERROR(AAPL_US[[#This Row],[Close]]/AAPL_US!B226-1,"")</f>
        <v>1.6024384933594593E-2</v>
      </c>
      <c r="E227" s="4">
        <f t="shared" si="3"/>
        <v>1.1592656970772719E-2</v>
      </c>
      <c r="F227" s="4">
        <v>1.60410138411466E-2</v>
      </c>
      <c r="G227">
        <v>225</v>
      </c>
    </row>
    <row r="228" spans="1:7" x14ac:dyDescent="0.25">
      <c r="A228" s="1">
        <v>45883</v>
      </c>
      <c r="B228" s="4">
        <f>IFERROR(BTCUSD[[#This Row],[Close]]/BTCUSD!B227-1,"")</f>
        <v>-1.3022892141957398E-2</v>
      </c>
      <c r="C228" s="4">
        <f>IFERROR(XAUUSD[[#This Row],[Close]]/XAUUSD!B227-1, "")</f>
        <v>2.1311881151435674E-3</v>
      </c>
      <c r="D228" s="4">
        <f>IFERROR(AAPL_US[[#This Row],[Close]]/AAPL_US!B227-1,"")</f>
        <v>-2.3571765310933523E-3</v>
      </c>
      <c r="E228" s="4">
        <f t="shared" si="3"/>
        <v>-3.7615453558577979E-3</v>
      </c>
      <c r="F228" s="4">
        <v>1.6108974984721948E-2</v>
      </c>
      <c r="G228">
        <v>226</v>
      </c>
    </row>
    <row r="229" spans="1:7" x14ac:dyDescent="0.25">
      <c r="A229" s="1">
        <v>45884</v>
      </c>
      <c r="B229" s="4">
        <f>IFERROR(BTCUSD[[#This Row],[Close]]/BTCUSD!B228-1,"")</f>
        <v>1.3001073886942605E-2</v>
      </c>
      <c r="C229" s="4">
        <f>IFERROR(XAUUSD[[#This Row],[Close]]/XAUUSD!B228-1, "")</f>
        <v>-3.410339569847709E-3</v>
      </c>
      <c r="D229" s="4">
        <f>IFERROR(AAPL_US[[#This Row],[Close]]/AAPL_US!B228-1,"")</f>
        <v>-5.112123034624938E-3</v>
      </c>
      <c r="E229" s="4">
        <f t="shared" si="3"/>
        <v>1.0025494277562158E-3</v>
      </c>
      <c r="F229" s="4">
        <v>1.6481288708027984E-2</v>
      </c>
      <c r="G229">
        <v>227</v>
      </c>
    </row>
    <row r="230" spans="1:7" x14ac:dyDescent="0.25">
      <c r="A230" s="1">
        <v>45887</v>
      </c>
      <c r="B230" s="4">
        <f>IFERROR(BTCUSD[[#This Row],[Close]]/BTCUSD!B229-1,"")</f>
        <v>1.7978328684514544E-2</v>
      </c>
      <c r="C230" s="4">
        <f>IFERROR(XAUUSD[[#This Row],[Close]]/XAUUSD!B229-1, "")</f>
        <v>8.4333398132883097E-3</v>
      </c>
      <c r="D230" s="4">
        <f>IFERROR(AAPL_US[[#This Row],[Close]]/AAPL_US!B229-1,"")</f>
        <v>-3.0225830130835574E-3</v>
      </c>
      <c r="E230" s="4">
        <f t="shared" si="3"/>
        <v>7.8600596267446188E-3</v>
      </c>
      <c r="F230" s="4">
        <v>1.6577829490065876E-2</v>
      </c>
      <c r="G230">
        <v>228</v>
      </c>
    </row>
    <row r="231" spans="1:7" x14ac:dyDescent="0.25">
      <c r="A231" s="1">
        <v>45888</v>
      </c>
      <c r="B231" s="4">
        <f>IFERROR(BTCUSD[[#This Row],[Close]]/BTCUSD!B230-1,"")</f>
        <v>-5.710529909860651E-3</v>
      </c>
      <c r="C231" s="4">
        <f>IFERROR(XAUUSD[[#This Row],[Close]]/XAUUSD!B230-1, "")</f>
        <v>2.1337461518999845E-4</v>
      </c>
      <c r="D231" s="4">
        <f>IFERROR(AAPL_US[[#This Row],[Close]]/AAPL_US!B230-1,"")</f>
        <v>-1.4292520247736196E-3</v>
      </c>
      <c r="E231" s="4">
        <f t="shared" si="3"/>
        <v>-2.0565847343142819E-3</v>
      </c>
      <c r="F231" s="4">
        <v>1.668449984407323E-2</v>
      </c>
      <c r="G231">
        <v>229</v>
      </c>
    </row>
    <row r="232" spans="1:7" x14ac:dyDescent="0.25">
      <c r="A232" s="1">
        <v>45889</v>
      </c>
      <c r="B232" s="4">
        <f>IFERROR(BTCUSD[[#This Row],[Close]]/BTCUSD!B231-1,"")</f>
        <v>1.9238858889280008E-2</v>
      </c>
      <c r="C232" s="4">
        <f>IFERROR(XAUUSD[[#This Row],[Close]]/XAUUSD!B231-1, "")</f>
        <v>-1.6442523992167168E-2</v>
      </c>
      <c r="D232" s="4">
        <f>IFERROR(AAPL_US[[#This Row],[Close]]/AAPL_US!B231-1,"")</f>
        <v>-1.9734559333795976E-2</v>
      </c>
      <c r="E232" s="4">
        <f t="shared" si="3"/>
        <v>-6.7257197302216572E-3</v>
      </c>
      <c r="F232" s="4">
        <v>1.6918375025904028E-2</v>
      </c>
      <c r="G232">
        <v>230</v>
      </c>
    </row>
    <row r="233" spans="1:7" x14ac:dyDescent="0.25">
      <c r="A233" s="1">
        <v>45890</v>
      </c>
      <c r="B233" s="4">
        <f>IFERROR(BTCUSD[[#This Row],[Close]]/BTCUSD!B232-1,"")</f>
        <v>9.9305953303459038E-3</v>
      </c>
      <c r="C233" s="4">
        <f>IFERROR(XAUUSD[[#This Row],[Close]]/XAUUSD!B232-1, "")</f>
        <v>1.6693466960846504E-3</v>
      </c>
      <c r="D233" s="4">
        <f>IFERROR(AAPL_US[[#This Row],[Close]]/AAPL_US!B232-1,"")</f>
        <v>-4.9112871111897105E-3</v>
      </c>
      <c r="E233" s="4">
        <f t="shared" si="3"/>
        <v>2.173531144180718E-3</v>
      </c>
      <c r="F233" s="4">
        <v>1.7246131969510616E-2</v>
      </c>
      <c r="G233">
        <v>231</v>
      </c>
    </row>
    <row r="234" spans="1:7" x14ac:dyDescent="0.25">
      <c r="A234" s="1">
        <v>45891</v>
      </c>
      <c r="B234" s="4">
        <f>IFERROR(BTCUSD[[#This Row],[Close]]/BTCUSD!B233-1,"")</f>
        <v>2.2318040416002827E-2</v>
      </c>
      <c r="C234" s="4">
        <f>IFERROR(XAUUSD[[#This Row],[Close]]/XAUUSD!B233-1, "")</f>
        <v>2.326619785825601E-3</v>
      </c>
      <c r="D234" s="4">
        <f>IFERROR(AAPL_US[[#This Row],[Close]]/AAPL_US!B233-1,"")</f>
        <v>1.2716763005780285E-2</v>
      </c>
      <c r="E234" s="4">
        <f t="shared" si="3"/>
        <v>1.1441088940865174E-2</v>
      </c>
      <c r="F234" s="4">
        <v>1.8305607584096849E-2</v>
      </c>
      <c r="G234">
        <v>232</v>
      </c>
    </row>
    <row r="235" spans="1:7" x14ac:dyDescent="0.25">
      <c r="A235" s="1">
        <v>45894</v>
      </c>
      <c r="B235" s="4">
        <f>IFERROR(BTCUSD[[#This Row],[Close]]/BTCUSD!B234-1,"")</f>
        <v>-3.7526819438892467E-2</v>
      </c>
      <c r="C235" s="4">
        <f>IFERROR(XAUUSD[[#This Row],[Close]]/XAUUSD!B234-1, "")</f>
        <v>-6.0965525872357373E-3</v>
      </c>
      <c r="D235" s="4">
        <f>IFERROR(AAPL_US[[#This Row],[Close]]/AAPL_US!B234-1,"")</f>
        <v>-2.6343519494204104E-3</v>
      </c>
      <c r="E235" s="4">
        <f t="shared" si="3"/>
        <v>-1.4486972451388157E-2</v>
      </c>
      <c r="F235" s="4">
        <v>1.8319650716700917E-2</v>
      </c>
      <c r="G235">
        <v>233</v>
      </c>
    </row>
    <row r="236" spans="1:7" x14ac:dyDescent="0.25">
      <c r="A236" s="1">
        <v>45895</v>
      </c>
      <c r="B236" s="4">
        <f>IFERROR(BTCUSD[[#This Row],[Close]]/BTCUSD!B235-1,"")</f>
        <v>-8.5184651505776365E-3</v>
      </c>
      <c r="C236" s="4">
        <f>IFERROR(XAUUSD[[#This Row],[Close]]/XAUUSD!B235-1, "")</f>
        <v>1.0792871308502594E-3</v>
      </c>
      <c r="D236" s="4">
        <f>IFERROR(AAPL_US[[#This Row],[Close]]/AAPL_US!B235-1,"")</f>
        <v>9.4646944884662076E-3</v>
      </c>
      <c r="E236" s="4">
        <f t="shared" si="3"/>
        <v>7.1558365370667483E-4</v>
      </c>
      <c r="F236" s="4">
        <v>1.8798529864393163E-2</v>
      </c>
      <c r="G236">
        <v>234</v>
      </c>
    </row>
    <row r="237" spans="1:7" x14ac:dyDescent="0.25">
      <c r="A237" s="1">
        <v>45896</v>
      </c>
      <c r="B237" s="4">
        <f>IFERROR(BTCUSD[[#This Row],[Close]]/BTCUSD!B236-1,"")</f>
        <v>-2.1799716176243988E-3</v>
      </c>
      <c r="C237" s="4">
        <f>IFERROR(XAUUSD[[#This Row],[Close]]/XAUUSD!B236-1, "")</f>
        <v>-1.8627578699275116E-3</v>
      </c>
      <c r="D237" s="4">
        <f>IFERROR(AAPL_US[[#This Row],[Close]]/AAPL_US!B236-1,"")</f>
        <v>5.1458723998081268E-3</v>
      </c>
      <c r="E237" s="4">
        <f t="shared" si="3"/>
        <v>1.4466708668411368E-4</v>
      </c>
      <c r="F237" s="4">
        <v>1.8860393502234851E-2</v>
      </c>
      <c r="G237">
        <v>235</v>
      </c>
    </row>
    <row r="238" spans="1:7" x14ac:dyDescent="0.25">
      <c r="A238" s="1">
        <v>45897</v>
      </c>
      <c r="B238" s="4">
        <f>IFERROR(BTCUSD[[#This Row],[Close]]/BTCUSD!B237-1,"")</f>
        <v>-2.8178788372073105E-2</v>
      </c>
      <c r="C238" s="4">
        <f>IFERROR(XAUUSD[[#This Row],[Close]]/XAUUSD!B237-1, "")</f>
        <v>-5.1051406951572176E-3</v>
      </c>
      <c r="D238" s="4">
        <f>IFERROR(AAPL_US[[#This Row],[Close]]/AAPL_US!B237-1,"")</f>
        <v>8.9808668488871035E-3</v>
      </c>
      <c r="E238" s="4">
        <f t="shared" si="3"/>
        <v>-7.801432735018687E-3</v>
      </c>
      <c r="F238" s="4">
        <v>1.9040315075991063E-2</v>
      </c>
      <c r="G238">
        <v>236</v>
      </c>
    </row>
    <row r="239" spans="1:7" x14ac:dyDescent="0.25">
      <c r="A239" s="1">
        <v>45898</v>
      </c>
      <c r="B239" s="4">
        <f>IFERROR(BTCUSD[[#This Row],[Close]]/BTCUSD!B238-1,"")</f>
        <v>8.4633694789737479E-3</v>
      </c>
      <c r="C239" s="4">
        <f>IFERROR(XAUUSD[[#This Row],[Close]]/XAUUSD!B238-1, "")</f>
        <v>9.8359419765372547E-3</v>
      </c>
      <c r="D239" s="4">
        <f>IFERROR(AAPL_US[[#This Row],[Close]]/AAPL_US!B238-1,"")</f>
        <v>-1.8059855521156409E-3</v>
      </c>
      <c r="E239" s="4">
        <f t="shared" si="3"/>
        <v>5.9315919686723341E-3</v>
      </c>
      <c r="F239" s="4">
        <v>1.9651479037244311E-2</v>
      </c>
      <c r="G239">
        <v>237</v>
      </c>
    </row>
    <row r="240" spans="1:7" x14ac:dyDescent="0.25">
      <c r="A240" s="1">
        <v>45902</v>
      </c>
      <c r="B240" s="4">
        <f>IFERROR(BTCUSD[[#This Row],[Close]]/BTCUSD!B239-1,"")</f>
        <v>-1.548212256316106E-2</v>
      </c>
      <c r="C240" s="4">
        <f>IFERROR(XAUUSD[[#This Row],[Close]]/XAUUSD!B239-1, "")</f>
        <v>-2.8191601351643669E-3</v>
      </c>
      <c r="D240" s="4">
        <f>IFERROR(AAPL_US[[#This Row],[Close]]/AAPL_US!B239-1,"")</f>
        <v>-1.0424743689153027E-2</v>
      </c>
      <c r="E240" s="4">
        <f t="shared" si="3"/>
        <v>-8.8997239297599721E-3</v>
      </c>
      <c r="F240" s="4">
        <v>1.9931169204673527E-2</v>
      </c>
      <c r="G240">
        <v>238</v>
      </c>
    </row>
    <row r="241" spans="1:7" x14ac:dyDescent="0.25">
      <c r="A241" s="1">
        <v>45903</v>
      </c>
      <c r="B241" s="4">
        <f>IFERROR(BTCUSD[[#This Row],[Close]]/BTCUSD!B240-1,"")</f>
        <v>3.5500226427157111E-2</v>
      </c>
      <c r="C241" s="4">
        <f>IFERROR(XAUUSD[[#This Row],[Close]]/XAUUSD!B240-1, "")</f>
        <v>1.0230378173596177E-2</v>
      </c>
      <c r="D241" s="4">
        <f>IFERROR(AAPL_US[[#This Row],[Close]]/AAPL_US!B240-1,"")</f>
        <v>3.8089848511231095E-2</v>
      </c>
      <c r="E241" s="4">
        <f t="shared" si="3"/>
        <v>2.6169173750954934E-2</v>
      </c>
      <c r="F241" s="4">
        <v>2.0784593383111116E-2</v>
      </c>
      <c r="G241">
        <v>239</v>
      </c>
    </row>
    <row r="242" spans="1:7" x14ac:dyDescent="0.25">
      <c r="A242" s="1">
        <v>45904</v>
      </c>
      <c r="B242" s="4">
        <f>IFERROR(BTCUSD[[#This Row],[Close]]/BTCUSD!B241-1,"")</f>
        <v>-5.7607381428093629E-2</v>
      </c>
      <c r="C242" s="4">
        <f>IFERROR(XAUUSD[[#This Row],[Close]]/XAUUSD!B241-1, "")</f>
        <v>-2.2115269170396301E-3</v>
      </c>
      <c r="D242" s="4">
        <f>IFERROR(AAPL_US[[#This Row],[Close]]/AAPL_US!B241-1,"")</f>
        <v>5.4933534616514734E-3</v>
      </c>
      <c r="E242" s="4">
        <f t="shared" si="3"/>
        <v>-1.6518819156748497E-2</v>
      </c>
      <c r="F242" s="4">
        <v>2.0839488968561134E-2</v>
      </c>
      <c r="G242">
        <v>240</v>
      </c>
    </row>
    <row r="243" spans="1:7" x14ac:dyDescent="0.25">
      <c r="A243" s="1">
        <v>45905</v>
      </c>
      <c r="B243" s="4">
        <f>IFERROR(BTCUSD[[#This Row],[Close]]/BTCUSD!B242-1,"")</f>
        <v>1.5541542689196497E-2</v>
      </c>
      <c r="C243" s="4">
        <f>IFERROR(XAUUSD[[#This Row],[Close]]/XAUUSD!B242-1, "")</f>
        <v>8.2922952366095704E-3</v>
      </c>
      <c r="D243" s="4">
        <f>IFERROR(AAPL_US[[#This Row],[Close]]/AAPL_US!B242-1,"")</f>
        <v>-3.7534406539330156E-4</v>
      </c>
      <c r="E243" s="4">
        <f t="shared" si="3"/>
        <v>7.8667776817847868E-3</v>
      </c>
      <c r="F243" s="4">
        <v>2.118958514375897E-2</v>
      </c>
      <c r="G243">
        <v>241</v>
      </c>
    </row>
    <row r="244" spans="1:7" x14ac:dyDescent="0.25">
      <c r="A244" s="1">
        <v>45908</v>
      </c>
      <c r="B244" s="4">
        <f>IFERROR(BTCUSD[[#This Row],[Close]]/BTCUSD!B243-1,"")</f>
        <v>-5.1968066519125777E-4</v>
      </c>
      <c r="C244" s="4">
        <f>IFERROR(XAUUSD[[#This Row],[Close]]/XAUUSD!B243-1, "")</f>
        <v>1.1167801372253816E-3</v>
      </c>
      <c r="D244" s="4">
        <f>IFERROR(AAPL_US[[#This Row],[Close]]/AAPL_US!B243-1,"")</f>
        <v>-7.5514205849221971E-3</v>
      </c>
      <c r="E244" s="4">
        <f t="shared" si="3"/>
        <v>-1.9746183201438837E-3</v>
      </c>
      <c r="F244" s="4">
        <v>2.2356591297250518E-2</v>
      </c>
      <c r="G244">
        <v>242</v>
      </c>
    </row>
    <row r="245" spans="1:7" x14ac:dyDescent="0.25">
      <c r="A245" s="1">
        <v>45909</v>
      </c>
      <c r="B245" s="4">
        <f>IFERROR(BTCUSD[[#This Row],[Close]]/BTCUSD!B244-1,"")</f>
        <v>4.464405776833491E-3</v>
      </c>
      <c r="C245" s="4">
        <f>IFERROR(XAUUSD[[#This Row],[Close]]/XAUUSD!B244-1, "")</f>
        <v>5.6335955378625791E-3</v>
      </c>
      <c r="D245" s="4">
        <f>IFERROR(AAPL_US[[#This Row],[Close]]/AAPL_US!B244-1,"")</f>
        <v>-1.4839414831007258E-2</v>
      </c>
      <c r="E245" s="4">
        <f t="shared" si="3"/>
        <v>-8.5906450110709819E-4</v>
      </c>
      <c r="F245" s="4">
        <v>2.6169173750954934E-2</v>
      </c>
      <c r="G245">
        <v>243</v>
      </c>
    </row>
    <row r="246" spans="1:7" x14ac:dyDescent="0.25">
      <c r="A246" s="1">
        <v>45910</v>
      </c>
      <c r="B246" s="4">
        <f>IFERROR(BTCUSD[[#This Row],[Close]]/BTCUSD!B245-1,"")</f>
        <v>-3.4351656001499364E-2</v>
      </c>
      <c r="C246" s="4">
        <f>IFERROR(XAUUSD[[#This Row],[Close]]/XAUUSD!B245-1, "")</f>
        <v>1.0460645990256534E-2</v>
      </c>
      <c r="D246" s="4">
        <f>IFERROR(AAPL_US[[#This Row],[Close]]/AAPL_US!B245-1,"")</f>
        <v>-3.2259441007040812E-2</v>
      </c>
      <c r="E246" s="4">
        <f t="shared" si="3"/>
        <v>-1.5799070706459438E-2</v>
      </c>
      <c r="F246" s="4">
        <v>2.6963431182365768E-2</v>
      </c>
      <c r="G246">
        <v>244</v>
      </c>
    </row>
    <row r="247" spans="1:7" x14ac:dyDescent="0.25">
      <c r="A247" s="1">
        <v>45911</v>
      </c>
      <c r="B247" s="4">
        <f>IFERROR(BTCUSD[[#This Row],[Close]]/BTCUSD!B246-1,"")</f>
        <v>-3.5767759108301656E-3</v>
      </c>
      <c r="C247" s="4">
        <f>IFERROR(XAUUSD[[#This Row],[Close]]/XAUUSD!B246-1, "")</f>
        <v>7.041570174562084E-3</v>
      </c>
      <c r="D247" s="4">
        <f>IFERROR(AAPL_US[[#This Row],[Close]]/AAPL_US!B246-1,"")</f>
        <v>1.4286344195070466E-2</v>
      </c>
      <c r="E247" s="4">
        <f t="shared" si="3"/>
        <v>6.0294985550969245E-3</v>
      </c>
      <c r="F247" s="4">
        <v>2.8902483335911854E-2</v>
      </c>
      <c r="G247">
        <v>245</v>
      </c>
    </row>
    <row r="248" spans="1:7" x14ac:dyDescent="0.25">
      <c r="A248" s="1">
        <v>45912</v>
      </c>
      <c r="B248" s="4">
        <f>IFERROR(BTCUSD[[#This Row],[Close]]/BTCUSD!B247-1,"")</f>
        <v>3.1416089267328973E-2</v>
      </c>
      <c r="C248" s="4">
        <f>IFERROR(XAUUSD[[#This Row],[Close]]/XAUUSD!B247-1, "")</f>
        <v>1.6239700977804805E-2</v>
      </c>
      <c r="D248" s="4">
        <f>IFERROR(AAPL_US[[#This Row],[Close]]/AAPL_US!B247-1,"")</f>
        <v>1.7562926574794524E-2</v>
      </c>
      <c r="E248" s="4">
        <f t="shared" si="3"/>
        <v>2.118958514375897E-2</v>
      </c>
      <c r="F248" s="4">
        <v>3.031714138017232E-2</v>
      </c>
      <c r="G248">
        <v>246</v>
      </c>
    </row>
    <row r="249" spans="1:7" x14ac:dyDescent="0.25">
      <c r="A249" s="1">
        <v>45915</v>
      </c>
      <c r="B249" s="4">
        <f>IFERROR(BTCUSD[[#This Row],[Close]]/BTCUSD!B248-1,"")</f>
        <v>7.518120829511421E-3</v>
      </c>
      <c r="C249" s="4">
        <f>IFERROR(XAUUSD[[#This Row],[Close]]/XAUUSD!B248-1, "")</f>
        <v>7.4947815319299504E-3</v>
      </c>
      <c r="D249" s="4">
        <f>IFERROR(AAPL_US[[#This Row],[Close]]/AAPL_US!B248-1,"")</f>
        <v>1.1235955056179803E-2</v>
      </c>
      <c r="E249" s="4">
        <f t="shared" si="3"/>
        <v>8.6241353784793466E-3</v>
      </c>
      <c r="F249" s="4">
        <v>3.1475279411104326E-2</v>
      </c>
      <c r="G249">
        <v>247</v>
      </c>
    </row>
    <row r="250" spans="1:7" x14ac:dyDescent="0.25">
      <c r="A250" s="1">
        <v>45916</v>
      </c>
      <c r="B250" s="4">
        <f>IFERROR(BTCUSD[[#This Row],[Close]]/BTCUSD!B249-1,"")</f>
        <v>-1.3495903029437484E-2</v>
      </c>
      <c r="C250" s="4">
        <f>IFERROR(XAUUSD[[#This Row],[Close]]/XAUUSD!B249-1, "")</f>
        <v>-3.8346951417362884E-3</v>
      </c>
      <c r="D250" s="4">
        <f>IFERROR(AAPL_US[[#This Row],[Close]]/AAPL_US!B249-1,"")</f>
        <v>6.1258977608789067E-3</v>
      </c>
      <c r="E250" s="4">
        <f t="shared" si="3"/>
        <v>-3.7448796372620882E-3</v>
      </c>
      <c r="F250" s="4">
        <v>3.5884870948326153E-2</v>
      </c>
      <c r="G250">
        <v>248</v>
      </c>
    </row>
    <row r="251" spans="1:7" x14ac:dyDescent="0.25">
      <c r="A251" s="1">
        <v>45917</v>
      </c>
      <c r="B251" s="4">
        <f>IFERROR(BTCUSD[[#This Row],[Close]]/BTCUSD!B250-1,"")</f>
        <v>1.0504695897649352E-2</v>
      </c>
      <c r="C251" s="4">
        <f>IFERROR(XAUUSD[[#This Row],[Close]]/XAUUSD!B250-1, "")</f>
        <v>1.3742419179036292E-2</v>
      </c>
      <c r="D251" s="4">
        <f>IFERROR(AAPL_US[[#This Row],[Close]]/AAPL_US!B251-1,"")</f>
        <v>0</v>
      </c>
      <c r="E251" s="4">
        <f>SUMPRODUCT(B251:D251,$J$2:$L$2)</f>
        <v>8.6483764409093222E-3</v>
      </c>
      <c r="F251" s="4">
        <v>3.7250262250790277E-2</v>
      </c>
      <c r="G251">
        <v>249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BCD1-654E-40E0-B711-4B5ECCA93F53}">
  <dimension ref="A1:L251"/>
  <sheetViews>
    <sheetView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1.85546875" bestFit="1" customWidth="1"/>
    <col min="4" max="4" width="12.140625" bestFit="1" customWidth="1"/>
    <col min="5" max="5" width="14.7109375" customWidth="1"/>
    <col min="9" max="9" width="28.42578125" bestFit="1" customWidth="1"/>
    <col min="10" max="10" width="12.28515625" customWidth="1"/>
    <col min="11" max="11" width="11.5703125" customWidth="1"/>
  </cols>
  <sheetData>
    <row r="1" spans="1:12" x14ac:dyDescent="0.25">
      <c r="A1" s="3" t="s">
        <v>19</v>
      </c>
      <c r="B1" s="5" t="s">
        <v>2</v>
      </c>
      <c r="C1" s="3" t="s">
        <v>3</v>
      </c>
      <c r="D1" s="3" t="s">
        <v>4</v>
      </c>
      <c r="E1" s="3" t="s">
        <v>10</v>
      </c>
      <c r="I1" s="3" t="s">
        <v>9</v>
      </c>
      <c r="J1" s="7" t="s">
        <v>6</v>
      </c>
      <c r="K1" s="7" t="s">
        <v>7</v>
      </c>
      <c r="L1" s="7" t="s">
        <v>8</v>
      </c>
    </row>
    <row r="2" spans="1:12" x14ac:dyDescent="0.25">
      <c r="A2" s="1" cm="1">
        <f t="array" ref="A2:A251">_xlfn._xlws.SORT(_xlfn.UNIQUE(_xlfn.VSTACK(AAPL_tbl[Date], Gold_tbl[Date], BTC_tbl[Date])))</f>
        <v>45553</v>
      </c>
      <c r="I2" s="7" t="s">
        <v>5</v>
      </c>
      <c r="J2" s="2">
        <v>0.3</v>
      </c>
      <c r="K2" s="2">
        <v>0.4</v>
      </c>
      <c r="L2" s="2">
        <v>0.3</v>
      </c>
    </row>
    <row r="3" spans="1:12" x14ac:dyDescent="0.25">
      <c r="A3" s="1">
        <v>45554</v>
      </c>
      <c r="B3" s="4">
        <f>IFERROR(BTCUSD[[#This Row],[Close]]/BTCUSD!B2-1,"")</f>
        <v>4.4809589145767381E-2</v>
      </c>
      <c r="C3" s="4">
        <f>IFERROR(XAUUSD[[#This Row],[Close]]/XAUUSD!B2-1, "")</f>
        <v>1.0849920183821471E-2</v>
      </c>
      <c r="D3" s="4">
        <f>IFERROR(AAPL_US[[#This Row],[Close]]/AAPL_US!B2-1,"")</f>
        <v>3.7065461728843507E-2</v>
      </c>
      <c r="E3" s="4">
        <f>SUMPRODUCT(B3:D3,$J$2:$L$2)</f>
        <v>2.8902483335911854E-2</v>
      </c>
      <c r="I3" s="7" t="s">
        <v>20</v>
      </c>
      <c r="J3" s="12">
        <v>30000</v>
      </c>
      <c r="K3" s="12">
        <v>40000</v>
      </c>
      <c r="L3" s="12">
        <v>30000</v>
      </c>
    </row>
    <row r="4" spans="1:12" x14ac:dyDescent="0.25">
      <c r="A4" s="1">
        <v>45555</v>
      </c>
      <c r="B4" s="4">
        <f>IFERROR(BTCUSD[[#This Row],[Close]]/BTCUSD!B3-1,"")</f>
        <v>-5.3418973274610426E-4</v>
      </c>
      <c r="C4" s="4">
        <f>IFERROR(XAUUSD[[#This Row],[Close]]/XAUUSD!B3-1, "")</f>
        <v>1.329843782013862E-2</v>
      </c>
      <c r="D4" s="4">
        <f>IFERROR(AAPL_US[[#This Row],[Close]]/AAPL_US!B3-1,"")</f>
        <v>-2.9251161507571899E-3</v>
      </c>
      <c r="E4" s="4">
        <f t="shared" ref="E4:E67" si="0">SUMPRODUCT(B4:D4,$J$2:$L$2)</f>
        <v>4.281583363004461E-3</v>
      </c>
    </row>
    <row r="5" spans="1:12" x14ac:dyDescent="0.25">
      <c r="A5" s="1">
        <v>45558</v>
      </c>
      <c r="B5" s="4">
        <f>IFERROR(BTCUSD[[#This Row],[Close]]/BTCUSD!B4-1,"")</f>
        <v>8.284366280974842E-3</v>
      </c>
      <c r="C5" s="4">
        <f>IFERROR(XAUUSD[[#This Row],[Close]]/XAUUSD!B4-1, "")</f>
        <v>2.8136290282583243E-3</v>
      </c>
      <c r="D5" s="4">
        <f>IFERROR(AAPL_US[[#This Row],[Close]]/AAPL_US!B4-1,"")</f>
        <v>-7.5801826094976654E-3</v>
      </c>
      <c r="E5" s="4">
        <f t="shared" si="0"/>
        <v>1.3367067127464825E-3</v>
      </c>
      <c r="I5" s="7" t="s">
        <v>21</v>
      </c>
      <c r="J5" s="16">
        <f>AVERAGE(E3:E251)</f>
        <v>1.5801430582885038E-3</v>
      </c>
      <c r="K5" s="4"/>
    </row>
    <row r="6" spans="1:12" x14ac:dyDescent="0.25">
      <c r="A6" s="1">
        <v>45559</v>
      </c>
      <c r="B6" s="4">
        <f>IFERROR(BTCUSD[[#This Row],[Close]]/BTCUSD!B5-1,"")</f>
        <v>1.0109456001464068E-2</v>
      </c>
      <c r="C6" s="4">
        <f>IFERROR(XAUUSD[[#This Row],[Close]]/XAUUSD!B5-1, "")</f>
        <v>1.0880544179384444E-2</v>
      </c>
      <c r="D6" s="4">
        <f>IFERROR(AAPL_US[[#This Row],[Close]]/AAPL_US!B5-1,"")</f>
        <v>3.9739260885149896E-3</v>
      </c>
      <c r="E6" s="4">
        <f t="shared" si="0"/>
        <v>8.5772322987474961E-3</v>
      </c>
    </row>
    <row r="7" spans="1:12" x14ac:dyDescent="0.25">
      <c r="A7" s="1">
        <v>45560</v>
      </c>
      <c r="B7" s="4">
        <f>IFERROR(BTCUSD[[#This Row],[Close]]/BTCUSD!B6-1,"")</f>
        <v>-9.3679229075234183E-3</v>
      </c>
      <c r="C7" s="4">
        <f>IFERROR(XAUUSD[[#This Row],[Close]]/XAUUSD!B6-1, "")</f>
        <v>9.4085945629984735E-6</v>
      </c>
      <c r="D7" s="4">
        <f>IFERROR(AAPL_US[[#This Row],[Close]]/AAPL_US!B6-1,"")</f>
        <v>-4.3989756293224547E-3</v>
      </c>
      <c r="E7" s="4">
        <f t="shared" si="0"/>
        <v>-4.1263061232285625E-3</v>
      </c>
      <c r="I7" s="3" t="s">
        <v>22</v>
      </c>
      <c r="J7" s="7" t="s">
        <v>6</v>
      </c>
      <c r="K7" s="7" t="s">
        <v>7</v>
      </c>
      <c r="L7" s="7" t="s">
        <v>8</v>
      </c>
    </row>
    <row r="8" spans="1:12" x14ac:dyDescent="0.25">
      <c r="A8" s="1">
        <v>45561</v>
      </c>
      <c r="B8" s="4">
        <f>IFERROR(BTCUSD[[#This Row],[Close]]/BTCUSD!B7-1,"")</f>
        <v>2.5804386761515641E-2</v>
      </c>
      <c r="C8" s="4">
        <f>IFERROR(XAUUSD[[#This Row],[Close]]/XAUUSD!B7-1, "")</f>
        <v>5.7504788929574335E-3</v>
      </c>
      <c r="D8" s="4">
        <f>IFERROR(AAPL_US[[#This Row],[Close]]/AAPL_US!B7-1,"")</f>
        <v>5.0780748473699955E-3</v>
      </c>
      <c r="E8" s="4">
        <f t="shared" si="0"/>
        <v>1.1564930039848664E-2</v>
      </c>
      <c r="I8" s="7" t="s">
        <v>6</v>
      </c>
      <c r="J8">
        <f>VARP(Parametric!$B$3:$B$251)</f>
        <v>7.3427326087190873E-4</v>
      </c>
      <c r="K8">
        <f>J9</f>
        <v>1.6254597223589407E-5</v>
      </c>
      <c r="L8">
        <f>J10</f>
        <v>1.579405876507246E-4</v>
      </c>
    </row>
    <row r="9" spans="1:12" x14ac:dyDescent="0.25">
      <c r="A9" s="1">
        <v>45562</v>
      </c>
      <c r="B9" s="4">
        <f>IFERROR(BTCUSD[[#This Row],[Close]]/BTCUSD!B8-1,"")</f>
        <v>1.0080858970950013E-2</v>
      </c>
      <c r="C9" s="4">
        <f>IFERROR(XAUUSD[[#This Row],[Close]]/XAUUSD!B8-1, "")</f>
        <v>-7.633444966229308E-3</v>
      </c>
      <c r="D9" s="4">
        <f>IFERROR(AAPL_US[[#This Row],[Close]]/AAPL_US!B8-1,"")</f>
        <v>1.1893225266494944E-3</v>
      </c>
      <c r="E9" s="4">
        <f t="shared" si="0"/>
        <v>3.2767646278812889E-4</v>
      </c>
      <c r="I9" s="7" t="s">
        <v>7</v>
      </c>
      <c r="J9">
        <v>1.6254597223589407E-5</v>
      </c>
      <c r="K9">
        <f>VARP(Parametric!$C$3:$C$251)</f>
        <v>1.1896436328418799E-4</v>
      </c>
      <c r="L9" s="15">
        <f>K10</f>
        <v>3.7105672155699599E-6</v>
      </c>
    </row>
    <row r="10" spans="1:12" ht="15.75" thickBot="1" x14ac:dyDescent="0.3">
      <c r="A10" s="1">
        <v>45565</v>
      </c>
      <c r="B10" s="4">
        <f>IFERROR(BTCUSD[[#This Row],[Close]]/BTCUSD!B9-1,"")</f>
        <v>-3.0938925559724773E-2</v>
      </c>
      <c r="C10" s="4">
        <f>IFERROR(XAUUSD[[#This Row],[Close]]/XAUUSD!B9-1, "")</f>
        <v>-6.5289115966893352E-3</v>
      </c>
      <c r="D10" s="4">
        <f>IFERROR(AAPL_US[[#This Row],[Close]]/AAPL_US!B9-1,"")</f>
        <v>2.2869461920894008E-2</v>
      </c>
      <c r="E10" s="4">
        <f t="shared" si="0"/>
        <v>-5.0324037303249641E-3</v>
      </c>
      <c r="I10" s="7" t="s">
        <v>8</v>
      </c>
      <c r="J10" s="13">
        <v>1.579405876507246E-4</v>
      </c>
      <c r="K10" s="14">
        <v>3.7105672155699599E-6</v>
      </c>
      <c r="L10" s="13">
        <f>VARP(Parametric!$D$3:$D$251)</f>
        <v>4.1462690208347527E-4</v>
      </c>
    </row>
    <row r="11" spans="1:12" x14ac:dyDescent="0.25">
      <c r="A11" s="1">
        <v>45566</v>
      </c>
      <c r="B11" s="4">
        <f>IFERROR(BTCUSD[[#This Row],[Close]]/BTCUSD!B10-1,"")</f>
        <v>-3.9779231077229915E-2</v>
      </c>
      <c r="C11" s="4">
        <f>IFERROR(XAUUSD[[#This Row],[Close]]/XAUUSD!B10-1, "")</f>
        <v>1.0892936101733142E-2</v>
      </c>
      <c r="D11" s="4">
        <f>IFERROR(AAPL_US[[#This Row],[Close]]/AAPL_US!B10-1,"")</f>
        <v>-2.9141289012766247E-2</v>
      </c>
      <c r="E11" s="4">
        <f t="shared" si="0"/>
        <v>-1.6318981586305591E-2</v>
      </c>
    </row>
    <row r="12" spans="1:12" x14ac:dyDescent="0.25">
      <c r="A12" s="1">
        <v>45567</v>
      </c>
      <c r="B12" s="4">
        <f>IFERROR(BTCUSD[[#This Row],[Close]]/BTCUSD!B11-1,"")</f>
        <v>-5.5173000224028046E-3</v>
      </c>
      <c r="C12" s="4">
        <f>IFERROR(XAUUSD[[#This Row],[Close]]/XAUUSD!B11-1, "")</f>
        <v>-1.7364793959679936E-3</v>
      </c>
      <c r="D12" s="4">
        <f>IFERROR(AAPL_US[[#This Row],[Close]]/AAPL_US!B11-1,"")</f>
        <v>2.5209004355088993E-3</v>
      </c>
      <c r="E12" s="4">
        <f t="shared" si="0"/>
        <v>-1.5935116344553692E-3</v>
      </c>
      <c r="I12" s="7" t="s">
        <v>24</v>
      </c>
      <c r="J12" s="16" cm="1">
        <f t="array" ref="J12">SQRT(MMULT(MMULT($J$2:$L$2,J8:L10),TRANSPOSE($J$2:$L$2)))</f>
        <v>1.2476227716500822E-2</v>
      </c>
    </row>
    <row r="13" spans="1:12" x14ac:dyDescent="0.25">
      <c r="A13" s="1">
        <v>45568</v>
      </c>
      <c r="B13" s="4">
        <f>IFERROR(BTCUSD[[#This Row],[Close]]/BTCUSD!B12-1,"")</f>
        <v>-2.6144564643659773E-4</v>
      </c>
      <c r="C13" s="4">
        <f>IFERROR(XAUUSD[[#This Row],[Close]]/XAUUSD!B12-1, "")</f>
        <v>-9.7788108213825442E-4</v>
      </c>
      <c r="D13" s="4">
        <f>IFERROR(AAPL_US[[#This Row],[Close]]/AAPL_US!B12-1,"")</f>
        <v>-4.8965450190470161E-3</v>
      </c>
      <c r="E13" s="4">
        <f t="shared" si="0"/>
        <v>-1.9385496325003857E-3</v>
      </c>
    </row>
    <row r="14" spans="1:12" x14ac:dyDescent="0.25">
      <c r="A14" s="1">
        <v>45569</v>
      </c>
      <c r="B14" s="4">
        <f>IFERROR(BTCUSD[[#This Row],[Close]]/BTCUSD!B13-1,"")</f>
        <v>2.5393175635445964E-2</v>
      </c>
      <c r="C14" s="4">
        <f>IFERROR(XAUUSD[[#This Row],[Close]]/XAUUSD!B13-1, "")</f>
        <v>-1.7204964968884351E-3</v>
      </c>
      <c r="D14" s="4">
        <f>IFERROR(AAPL_US[[#This Row],[Close]]/AAPL_US!B13-1,"")</f>
        <v>5.0094593514349306E-3</v>
      </c>
      <c r="E14" s="4">
        <f t="shared" si="0"/>
        <v>8.4325918973088936E-3</v>
      </c>
      <c r="I14" s="3" t="s">
        <v>25</v>
      </c>
      <c r="J14" s="7"/>
      <c r="K14" s="7"/>
      <c r="L14" s="7"/>
    </row>
    <row r="15" spans="1:12" x14ac:dyDescent="0.25">
      <c r="A15" s="1">
        <v>45572</v>
      </c>
      <c r="B15" s="4">
        <f>IFERROR(BTCUSD[[#This Row],[Close]]/BTCUSD!B14-1,"")</f>
        <v>1.62245744156988E-2</v>
      </c>
      <c r="C15" s="4">
        <f>IFERROR(XAUUSD[[#This Row],[Close]]/XAUUSD!B14-1, "")</f>
        <v>-3.3865833974445758E-3</v>
      </c>
      <c r="D15" s="4">
        <f>IFERROR(AAPL_US[[#This Row],[Close]]/AAPL_US!B14-1,"")</f>
        <v>-2.2531837986407455E-2</v>
      </c>
      <c r="E15" s="4">
        <f t="shared" si="0"/>
        <v>-3.2468124301904258E-3</v>
      </c>
      <c r="I15" s="7" t="s">
        <v>21</v>
      </c>
      <c r="J15" s="4">
        <f>J5</f>
        <v>1.5801430582885038E-3</v>
      </c>
      <c r="K15" s="4">
        <f>J5</f>
        <v>1.5801430582885038E-3</v>
      </c>
    </row>
    <row r="16" spans="1:12" x14ac:dyDescent="0.25">
      <c r="A16" s="1">
        <v>45573</v>
      </c>
      <c r="B16" s="4">
        <f>IFERROR(BTCUSD[[#This Row],[Close]]/BTCUSD!B15-1,"")</f>
        <v>-1.5056380533878699E-2</v>
      </c>
      <c r="C16" s="4">
        <f>IFERROR(XAUUSD[[#This Row],[Close]]/XAUUSD!B15-1, "")</f>
        <v>-7.8349087661674366E-3</v>
      </c>
      <c r="D16" s="4">
        <f>IFERROR(AAPL_US[[#This Row],[Close]]/AAPL_US!B15-1,"")</f>
        <v>1.8403909531064189E-2</v>
      </c>
      <c r="E16" s="4">
        <f t="shared" si="0"/>
        <v>-2.1297048073113277E-3</v>
      </c>
      <c r="I16" s="7" t="s">
        <v>23</v>
      </c>
      <c r="J16" s="4">
        <f>J12</f>
        <v>1.2476227716500822E-2</v>
      </c>
      <c r="K16" s="4">
        <f>J12</f>
        <v>1.2476227716500822E-2</v>
      </c>
    </row>
    <row r="17" spans="1:12" x14ac:dyDescent="0.25">
      <c r="A17" s="1">
        <v>45574</v>
      </c>
      <c r="B17" s="4">
        <f>IFERROR(BTCUSD[[#This Row],[Close]]/BTCUSD!B16-1,"")</f>
        <v>-2.4845636228732482E-2</v>
      </c>
      <c r="C17" s="4">
        <f>IFERROR(XAUUSD[[#This Row],[Close]]/XAUUSD!B16-1, "")</f>
        <v>-5.3891085087273138E-3</v>
      </c>
      <c r="D17" s="4">
        <f>IFERROR(AAPL_US[[#This Row],[Close]]/AAPL_US!B16-1,"")</f>
        <v>1.6699663520867825E-2</v>
      </c>
      <c r="E17" s="4">
        <f t="shared" si="0"/>
        <v>-4.5994352158503227E-3</v>
      </c>
      <c r="I17" s="7" t="s">
        <v>26</v>
      </c>
      <c r="J17" s="2">
        <v>0.99</v>
      </c>
      <c r="K17" s="2">
        <v>0.95</v>
      </c>
    </row>
    <row r="18" spans="1:12" x14ac:dyDescent="0.25">
      <c r="A18" s="1">
        <v>45575</v>
      </c>
      <c r="B18" s="4">
        <f>IFERROR(BTCUSD[[#This Row],[Close]]/BTCUSD!B17-1,"")</f>
        <v>-1.1976815462055646E-2</v>
      </c>
      <c r="C18" s="4">
        <f>IFERROR(XAUUSD[[#This Row],[Close]]/XAUUSD!B17-1, "")</f>
        <v>8.5626911314986565E-3</v>
      </c>
      <c r="D18" s="4">
        <f>IFERROR(AAPL_US[[#This Row],[Close]]/AAPL_US!B17-1,"")</f>
        <v>-2.1786967987564854E-3</v>
      </c>
      <c r="E18" s="4">
        <f t="shared" si="0"/>
        <v>-8.215772256441764E-4</v>
      </c>
      <c r="I18" s="7" t="s">
        <v>14</v>
      </c>
      <c r="J18" s="2">
        <v>0.01</v>
      </c>
      <c r="K18" s="2">
        <v>0.05</v>
      </c>
    </row>
    <row r="19" spans="1:12" x14ac:dyDescent="0.25">
      <c r="A19" s="1">
        <v>45576</v>
      </c>
      <c r="B19" s="4">
        <f>IFERROR(BTCUSD[[#This Row],[Close]]/BTCUSD!B18-1,"")</f>
        <v>4.8243491162151653E-2</v>
      </c>
      <c r="C19" s="4">
        <f>IFERROR(XAUUSD[[#This Row],[Close]]/XAUUSD!B18-1, "")</f>
        <v>9.9005571914962953E-3</v>
      </c>
      <c r="D19" s="4">
        <f>IFERROR(AAPL_US[[#This Row],[Close]]/AAPL_US!B18-1,"")</f>
        <v>-6.5066050573867606E-3</v>
      </c>
      <c r="E19" s="4">
        <f t="shared" si="0"/>
        <v>1.6481288708027984E-2</v>
      </c>
      <c r="I19" s="7" t="s">
        <v>27</v>
      </c>
      <c r="J19">
        <f>_xlfn.NORM.S.INV(J18)</f>
        <v>-2.3263478740408408</v>
      </c>
      <c r="K19">
        <f>_xlfn.NORM.S.INV(K18)</f>
        <v>-1.6448536269514726</v>
      </c>
    </row>
    <row r="20" spans="1:12" x14ac:dyDescent="0.25">
      <c r="A20" s="1">
        <v>45579</v>
      </c>
      <c r="B20" s="4">
        <f>IFERROR(BTCUSD[[#This Row],[Close]]/BTCUSD!B19-1,"")</f>
        <v>4.371606376125392E-2</v>
      </c>
      <c r="C20" s="4">
        <f>IFERROR(XAUUSD[[#This Row],[Close]]/XAUUSD!B19-1, "")</f>
        <v>-2.8518237554095993E-3</v>
      </c>
      <c r="D20" s="4">
        <f>IFERROR(AAPL_US[[#This Row],[Close]]/AAPL_US!B19-1,"")</f>
        <v>1.6480951332305649E-2</v>
      </c>
      <c r="E20" s="4">
        <f t="shared" si="0"/>
        <v>1.6918375025904028E-2</v>
      </c>
      <c r="I20" s="7" t="s">
        <v>17</v>
      </c>
      <c r="J20" s="12">
        <f>Historical!J6</f>
        <v>1000000</v>
      </c>
      <c r="K20" s="12">
        <f>J20</f>
        <v>1000000</v>
      </c>
    </row>
    <row r="21" spans="1:12" x14ac:dyDescent="0.25">
      <c r="A21" s="1">
        <v>45580</v>
      </c>
      <c r="B21" s="4">
        <f>IFERROR(BTCUSD[[#This Row],[Close]]/BTCUSD!B20-1,"")</f>
        <v>9.7844710289354264E-3</v>
      </c>
      <c r="C21" s="4">
        <f>IFERROR(XAUUSD[[#This Row],[Close]]/XAUUSD!B20-1, "")</f>
        <v>5.374496907823767E-3</v>
      </c>
      <c r="D21" s="4">
        <f>IFERROR(AAPL_US[[#This Row],[Close]]/AAPL_US!B20-1,"")</f>
        <v>1.1022912405975971E-2</v>
      </c>
      <c r="E21" s="4">
        <f t="shared" si="0"/>
        <v>8.3920137936029249E-3</v>
      </c>
      <c r="I21" s="7" t="s">
        <v>18</v>
      </c>
      <c r="J21" s="10">
        <f>ABS((J15+(J16*J19))*J20)</f>
        <v>27443.902766042593</v>
      </c>
      <c r="K21" s="10">
        <f>ABS(K15+(K16*K19))*K20</f>
        <v>18941.425351870359</v>
      </c>
      <c r="L21" s="9"/>
    </row>
    <row r="22" spans="1:12" x14ac:dyDescent="0.25">
      <c r="A22" s="1">
        <v>45581</v>
      </c>
      <c r="B22" s="4">
        <f>IFERROR(BTCUSD[[#This Row],[Close]]/BTCUSD!B21-1,"")</f>
        <v>1.7092408609888698E-2</v>
      </c>
      <c r="C22" s="4">
        <f>IFERROR(XAUUSD[[#This Row],[Close]]/XAUUSD!B21-1, "")</f>
        <v>4.12527156003617E-3</v>
      </c>
      <c r="D22" s="4">
        <f>IFERROR(AAPL_US[[#This Row],[Close]]/AAPL_US!B21-1,"")</f>
        <v>-8.8498988582988991E-3</v>
      </c>
      <c r="E22" s="4">
        <f t="shared" si="0"/>
        <v>4.1228615494914083E-3</v>
      </c>
    </row>
    <row r="23" spans="1:12" x14ac:dyDescent="0.25">
      <c r="A23" s="1">
        <v>45582</v>
      </c>
      <c r="B23" s="4">
        <f>IFERROR(BTCUSD[[#This Row],[Close]]/BTCUSD!B22-1,"")</f>
        <v>-7.2842623814698415E-3</v>
      </c>
      <c r="C23" s="4">
        <f>IFERROR(XAUUSD[[#This Row],[Close]]/XAUUSD!B22-1, "")</f>
        <v>7.2031235975225094E-3</v>
      </c>
      <c r="D23" s="4">
        <f>IFERROR(AAPL_US[[#This Row],[Close]]/AAPL_US!B22-1,"")</f>
        <v>1.5955307842314692E-3</v>
      </c>
      <c r="E23" s="4">
        <f t="shared" si="0"/>
        <v>1.1746299598374924E-3</v>
      </c>
    </row>
    <row r="24" spans="1:12" x14ac:dyDescent="0.25">
      <c r="A24" s="1">
        <v>45583</v>
      </c>
      <c r="B24" s="4">
        <f>IFERROR(BTCUSD[[#This Row],[Close]]/BTCUSD!B23-1,"")</f>
        <v>2.2675185828567868E-2</v>
      </c>
      <c r="C24" s="4">
        <f>IFERROR(XAUUSD[[#This Row],[Close]]/XAUUSD!B23-1, "")</f>
        <v>9.92536482120987E-3</v>
      </c>
      <c r="D24" s="4">
        <f>IFERROR(AAPL_US[[#This Row],[Close]]/AAPL_US!B23-1,"")</f>
        <v>1.2277672250043281E-2</v>
      </c>
      <c r="E24" s="4">
        <f t="shared" si="0"/>
        <v>1.4456003352067292E-2</v>
      </c>
    </row>
    <row r="25" spans="1:12" x14ac:dyDescent="0.25">
      <c r="A25" s="1">
        <v>45586</v>
      </c>
      <c r="B25" s="4">
        <f>IFERROR(BTCUSD[[#This Row],[Close]]/BTCUSD!B24-1,"")</f>
        <v>-1.1646827595457987E-2</v>
      </c>
      <c r="C25" s="4">
        <f>IFERROR(XAUUSD[[#This Row],[Close]]/XAUUSD!B24-1, "")</f>
        <v>-3.1251953247046771E-5</v>
      </c>
      <c r="D25" s="4">
        <f>IFERROR(AAPL_US[[#This Row],[Close]]/AAPL_US!B24-1,"")</f>
        <v>6.2989372409205657E-3</v>
      </c>
      <c r="E25" s="4">
        <f t="shared" si="0"/>
        <v>-1.616867887660045E-3</v>
      </c>
    </row>
    <row r="26" spans="1:12" x14ac:dyDescent="0.25">
      <c r="A26" s="1">
        <v>45587</v>
      </c>
      <c r="B26" s="4">
        <f>IFERROR(BTCUSD[[#This Row],[Close]]/BTCUSD!B25-1,"")</f>
        <v>-4.4256665053756805E-3</v>
      </c>
      <c r="C26" s="4">
        <f>IFERROR(XAUUSD[[#This Row],[Close]]/XAUUSD!B25-1, "")</f>
        <v>1.0762038352860381E-2</v>
      </c>
      <c r="D26" s="4">
        <f>IFERROR(AAPL_US[[#This Row],[Close]]/AAPL_US!B25-1,"")</f>
        <v>-2.6233148698301401E-3</v>
      </c>
      <c r="E26" s="4">
        <f t="shared" si="0"/>
        <v>2.1901209285824065E-3</v>
      </c>
    </row>
    <row r="27" spans="1:12" x14ac:dyDescent="0.25">
      <c r="A27" s="1">
        <v>45588</v>
      </c>
      <c r="B27" s="4">
        <f>IFERROR(BTCUSD[[#This Row],[Close]]/BTCUSD!B26-1,"")</f>
        <v>-1.6932300433865177E-2</v>
      </c>
      <c r="C27" s="4">
        <f>IFERROR(XAUUSD[[#This Row],[Close]]/XAUUSD!B26-1, "")</f>
        <v>-1.2184364217728838E-2</v>
      </c>
      <c r="D27" s="4">
        <f>IFERROR(AAPL_US[[#This Row],[Close]]/AAPL_US!B26-1,"")</f>
        <v>-2.1623849546617335E-2</v>
      </c>
      <c r="E27" s="4">
        <f t="shared" si="0"/>
        <v>-1.6440590681236288E-2</v>
      </c>
    </row>
    <row r="28" spans="1:12" x14ac:dyDescent="0.25">
      <c r="A28" s="1">
        <v>45589</v>
      </c>
      <c r="B28" s="4">
        <f>IFERROR(BTCUSD[[#This Row],[Close]]/BTCUSD!B27-1,"")</f>
        <v>2.9583818810226203E-2</v>
      </c>
      <c r="C28" s="4">
        <f>IFERROR(XAUUSD[[#This Row],[Close]]/XAUUSD!B27-1, "")</f>
        <v>7.5363098043836896E-3</v>
      </c>
      <c r="D28" s="4">
        <f>IFERROR(AAPL_US[[#This Row],[Close]]/AAPL_US!B27-1,"")</f>
        <v>-8.2083621060313749E-4</v>
      </c>
      <c r="E28" s="4">
        <f t="shared" si="0"/>
        <v>1.1643418701640394E-2</v>
      </c>
    </row>
    <row r="29" spans="1:12" x14ac:dyDescent="0.25">
      <c r="A29" s="1">
        <v>45590</v>
      </c>
      <c r="B29" s="4">
        <f>IFERROR(BTCUSD[[#This Row],[Close]]/BTCUSD!B28-1,"")</f>
        <v>-2.2252673248773225E-2</v>
      </c>
      <c r="C29" s="4">
        <f>IFERROR(XAUUSD[[#This Row],[Close]]/XAUUSD!B28-1, "")</f>
        <v>2.3940189730571326E-3</v>
      </c>
      <c r="D29" s="4">
        <f>IFERROR(AAPL_US[[#This Row],[Close]]/AAPL_US!B28-1,"")</f>
        <v>3.6424647054731363E-3</v>
      </c>
      <c r="E29" s="4">
        <f t="shared" si="0"/>
        <v>-4.6254549737671739E-3</v>
      </c>
    </row>
    <row r="30" spans="1:12" x14ac:dyDescent="0.25">
      <c r="A30" s="1">
        <v>45593</v>
      </c>
      <c r="B30" s="4">
        <f>IFERROR(BTCUSD[[#This Row],[Close]]/BTCUSD!B29-1,"")</f>
        <v>4.6813423092126438E-2</v>
      </c>
      <c r="C30" s="4">
        <f>IFERROR(XAUUSD[[#This Row],[Close]]/XAUUSD!B29-1, "")</f>
        <v>-1.130341089539133E-4</v>
      </c>
      <c r="D30" s="4">
        <f>IFERROR(AAPL_US[[#This Row],[Close]]/AAPL_US!B29-1,"")</f>
        <v>8.596720686698367E-3</v>
      </c>
      <c r="E30" s="4">
        <f t="shared" si="0"/>
        <v>1.6577829490065876E-2</v>
      </c>
    </row>
    <row r="31" spans="1:12" x14ac:dyDescent="0.25">
      <c r="A31" s="1">
        <v>45594</v>
      </c>
      <c r="B31" s="4">
        <f>IFERROR(BTCUSD[[#This Row],[Close]]/BTCUSD!B30-1,"")</f>
        <v>3.8675265938045822E-2</v>
      </c>
      <c r="C31" s="4">
        <f>IFERROR(XAUUSD[[#This Row],[Close]]/XAUUSD!B30-1, "")</f>
        <v>1.1835279745462168E-2</v>
      </c>
      <c r="D31" s="4">
        <f>IFERROR(AAPL_US[[#This Row],[Close]]/AAPL_US!B30-1,"")</f>
        <v>1.1593605482487224E-3</v>
      </c>
      <c r="E31" s="4">
        <f t="shared" si="0"/>
        <v>1.668449984407323E-2</v>
      </c>
    </row>
    <row r="32" spans="1:12" x14ac:dyDescent="0.25">
      <c r="A32" s="1">
        <v>45595</v>
      </c>
      <c r="B32" s="4">
        <f>IFERROR(BTCUSD[[#This Row],[Close]]/BTCUSD!B31-1,"")</f>
        <v>-3.3353163455288604E-3</v>
      </c>
      <c r="C32" s="4">
        <f>IFERROR(XAUUSD[[#This Row],[Close]]/XAUUSD!B31-1, "")</f>
        <v>4.6527887900587039E-3</v>
      </c>
      <c r="D32" s="4">
        <f>IFERROR(AAPL_US[[#This Row],[Close]]/AAPL_US!B31-1,"")</f>
        <v>-1.5277259528986953E-2</v>
      </c>
      <c r="E32" s="4">
        <f t="shared" si="0"/>
        <v>-3.7226572463312617E-3</v>
      </c>
    </row>
    <row r="33" spans="1:5" x14ac:dyDescent="0.25">
      <c r="A33" s="1">
        <v>45596</v>
      </c>
      <c r="B33" s="4">
        <f>IFERROR(BTCUSD[[#This Row],[Close]]/BTCUSD!B32-1,"")</f>
        <v>-2.7671310100505053E-2</v>
      </c>
      <c r="C33" s="4">
        <f>IFERROR(XAUUSD[[#This Row],[Close]]/XAUUSD!B32-1, "")</f>
        <v>-1.4846157433482055E-2</v>
      </c>
      <c r="D33" s="4">
        <f>IFERROR(AAPL_US[[#This Row],[Close]]/AAPL_US!B32-1,"")</f>
        <v>-1.8210326879940841E-2</v>
      </c>
      <c r="E33" s="4">
        <f t="shared" si="0"/>
        <v>-1.970295406752659E-2</v>
      </c>
    </row>
    <row r="34" spans="1:5" x14ac:dyDescent="0.25">
      <c r="A34" s="1">
        <v>45597</v>
      </c>
      <c r="B34" s="4">
        <f>IFERROR(BTCUSD[[#This Row],[Close]]/BTCUSD!B33-1,"")</f>
        <v>-1.6758109415832001E-2</v>
      </c>
      <c r="C34" s="4">
        <f>IFERROR(XAUUSD[[#This Row],[Close]]/XAUUSD!B33-1, "")</f>
        <v>-3.5285057015044252E-3</v>
      </c>
      <c r="D34" s="4">
        <f>IFERROR(AAPL_US[[#This Row],[Close]]/AAPL_US!B33-1,"")</f>
        <v>-1.3282227368308974E-2</v>
      </c>
      <c r="E34" s="4">
        <f t="shared" si="0"/>
        <v>-1.0423503315844063E-2</v>
      </c>
    </row>
    <row r="35" spans="1:5" x14ac:dyDescent="0.25">
      <c r="A35" s="1">
        <v>45600</v>
      </c>
      <c r="B35" s="4">
        <f>IFERROR(BTCUSD[[#This Row],[Close]]/BTCUSD!B34-1,"")</f>
        <v>-1.8892193673890167E-2</v>
      </c>
      <c r="C35" s="4">
        <f>IFERROR(XAUUSD[[#This Row],[Close]]/XAUUSD!B34-1, "")</f>
        <v>6.2122809485920527E-5</v>
      </c>
      <c r="D35" s="4">
        <f>IFERROR(AAPL_US[[#This Row],[Close]]/AAPL_US!B34-1,"")</f>
        <v>-4.0374067080298781E-3</v>
      </c>
      <c r="E35" s="4">
        <f t="shared" si="0"/>
        <v>-6.8540309907816448E-3</v>
      </c>
    </row>
    <row r="36" spans="1:5" x14ac:dyDescent="0.25">
      <c r="A36" s="1">
        <v>45601</v>
      </c>
      <c r="B36" s="4">
        <f>IFERROR(BTCUSD[[#This Row],[Close]]/BTCUSD!B35-1,"")</f>
        <v>2.5051041902971916E-2</v>
      </c>
      <c r="C36" s="4">
        <f>IFERROR(XAUUSD[[#This Row],[Close]]/XAUUSD!B35-1, "")</f>
        <v>2.6711148707285748E-3</v>
      </c>
      <c r="D36" s="4">
        <f>IFERROR(AAPL_US[[#This Row],[Close]]/AAPL_US!B35-1,"")</f>
        <v>6.4869403490399602E-3</v>
      </c>
      <c r="E36" s="4">
        <f t="shared" si="0"/>
        <v>1.0529840623894992E-2</v>
      </c>
    </row>
    <row r="37" spans="1:5" x14ac:dyDescent="0.25">
      <c r="A37" s="1">
        <v>45602</v>
      </c>
      <c r="B37" s="4">
        <f>IFERROR(BTCUSD[[#This Row],[Close]]/BTCUSD!B36-1,"")</f>
        <v>8.7634006840456413E-2</v>
      </c>
      <c r="C37" s="4">
        <f>IFERROR(XAUUSD[[#This Row],[Close]]/XAUUSD!B36-1, "")</f>
        <v>-3.0954866900267719E-2</v>
      </c>
      <c r="D37" s="4">
        <f>IFERROR(AAPL_US[[#This Row],[Close]]/AAPL_US!B36-1,"")</f>
        <v>-3.265174314560082E-3</v>
      </c>
      <c r="E37" s="4">
        <f t="shared" si="0"/>
        <v>1.2928702997661809E-2</v>
      </c>
    </row>
    <row r="38" spans="1:5" x14ac:dyDescent="0.25">
      <c r="A38" s="1">
        <v>45603</v>
      </c>
      <c r="B38" s="4">
        <f>IFERROR(BTCUSD[[#This Row],[Close]]/BTCUSD!B37-1,"")</f>
        <v>2.9609918067334817E-3</v>
      </c>
      <c r="C38" s="4">
        <f>IFERROR(XAUUSD[[#This Row],[Close]]/XAUUSD!B37-1, "")</f>
        <v>1.7846565791230562E-2</v>
      </c>
      <c r="D38" s="4">
        <f>IFERROR(AAPL_US[[#This Row],[Close]]/AAPL_US!B37-1,"")</f>
        <v>2.1369655898592077E-2</v>
      </c>
      <c r="E38" s="4">
        <f t="shared" si="0"/>
        <v>1.4437820628089893E-2</v>
      </c>
    </row>
    <row r="39" spans="1:5" x14ac:dyDescent="0.25">
      <c r="A39" s="1">
        <v>45604</v>
      </c>
      <c r="B39" s="4">
        <f>IFERROR(BTCUSD[[#This Row],[Close]]/BTCUSD!B38-1,"")</f>
        <v>1.0137244724548911E-2</v>
      </c>
      <c r="C39" s="4">
        <f>IFERROR(XAUUSD[[#This Row],[Close]]/XAUUSD!B38-1, "")</f>
        <v>-7.8846928332059196E-3</v>
      </c>
      <c r="D39" s="4">
        <f>IFERROR(AAPL_US[[#This Row],[Close]]/AAPL_US!B38-1,"")</f>
        <v>-1.1851264428582864E-3</v>
      </c>
      <c r="E39" s="4">
        <f t="shared" si="0"/>
        <v>-4.6824164877518087E-4</v>
      </c>
    </row>
    <row r="40" spans="1:5" x14ac:dyDescent="0.25">
      <c r="A40" s="1">
        <v>45607</v>
      </c>
      <c r="B40" s="4">
        <f>IFERROR(BTCUSD[[#This Row],[Close]]/BTCUSD!B39-1,"")</f>
        <v>0.14953500170192902</v>
      </c>
      <c r="C40" s="4">
        <f>IFERROR(XAUUSD[[#This Row],[Close]]/XAUUSD!B39-1, "")</f>
        <v>-2.4441655463155021E-2</v>
      </c>
      <c r="D40" s="4">
        <f>IFERROR(AAPL_US[[#This Row],[Close]]/AAPL_US!B39-1,"")</f>
        <v>-1.2028529714041225E-2</v>
      </c>
      <c r="E40" s="4">
        <f t="shared" si="0"/>
        <v>3.1475279411104326E-2</v>
      </c>
    </row>
    <row r="41" spans="1:5" x14ac:dyDescent="0.25">
      <c r="A41" s="1">
        <v>45608</v>
      </c>
      <c r="B41" s="4">
        <f>IFERROR(BTCUSD[[#This Row],[Close]]/BTCUSD!B40-1,"")</f>
        <v>5.6112915613935055E-3</v>
      </c>
      <c r="C41" s="4">
        <f>IFERROR(XAUUSD[[#This Row],[Close]]/XAUUSD!B40-1, "")</f>
        <v>-8.1178374829168343E-3</v>
      </c>
      <c r="D41" s="4">
        <f>IFERROR(AAPL_US[[#This Row],[Close]]/AAPL_US!B40-1,"")</f>
        <v>0</v>
      </c>
      <c r="E41" s="4">
        <f t="shared" si="0"/>
        <v>-1.5637475247486821E-3</v>
      </c>
    </row>
    <row r="42" spans="1:5" x14ac:dyDescent="0.25">
      <c r="A42" s="1">
        <v>45609</v>
      </c>
      <c r="B42" s="4">
        <f>IFERROR(BTCUSD[[#This Row],[Close]]/BTCUSD!B41-1,"")</f>
        <v>1.2937973765291044E-2</v>
      </c>
      <c r="C42" s="4">
        <f>IFERROR(XAUUSD[[#This Row],[Close]]/XAUUSD!B41-1, "")</f>
        <v>-9.7526243373007304E-3</v>
      </c>
      <c r="D42" s="4">
        <f>IFERROR(AAPL_US[[#This Row],[Close]]/AAPL_US!B41-1,"")</f>
        <v>3.9690335023929713E-3</v>
      </c>
      <c r="E42" s="4">
        <f t="shared" si="0"/>
        <v>1.171052445384912E-3</v>
      </c>
    </row>
    <row r="43" spans="1:5" x14ac:dyDescent="0.25">
      <c r="A43" s="1">
        <v>45610</v>
      </c>
      <c r="B43" s="4">
        <f>IFERROR(BTCUSD[[#This Row],[Close]]/BTCUSD!B42-1,"")</f>
        <v>-2.3017182138239001E-2</v>
      </c>
      <c r="C43" s="4">
        <f>IFERROR(XAUUSD[[#This Row],[Close]]/XAUUSD!B42-1, "")</f>
        <v>-3.0645935478353925E-3</v>
      </c>
      <c r="D43" s="4">
        <f>IFERROR(AAPL_US[[#This Row],[Close]]/AAPL_US!B42-1,"")</f>
        <v>1.3767771141933505E-2</v>
      </c>
      <c r="E43" s="4">
        <f t="shared" si="0"/>
        <v>-4.000660718025806E-3</v>
      </c>
    </row>
    <row r="44" spans="1:5" x14ac:dyDescent="0.25">
      <c r="A44" s="1">
        <v>45611</v>
      </c>
      <c r="B44" s="4">
        <f>IFERROR(BTCUSD[[#This Row],[Close]]/BTCUSD!B43-1,"")</f>
        <v>4.06390898157174E-2</v>
      </c>
      <c r="C44" s="4">
        <f>IFERROR(XAUUSD[[#This Row],[Close]]/XAUUSD!B43-1, "")</f>
        <v>-1.0604081791778519E-3</v>
      </c>
      <c r="D44" s="4">
        <f>IFERROR(AAPL_US[[#This Row],[Close]]/AAPL_US!B43-1,"")</f>
        <v>-1.4107181239554567E-2</v>
      </c>
      <c r="E44" s="4">
        <f t="shared" si="0"/>
        <v>7.5354093011777085E-3</v>
      </c>
    </row>
    <row r="45" spans="1:5" x14ac:dyDescent="0.25">
      <c r="A45" s="1">
        <v>45614</v>
      </c>
      <c r="B45" s="4">
        <f>IFERROR(BTCUSD[[#This Row],[Close]]/BTCUSD!B44-1,"")</f>
        <v>-4.8311136867318361E-4</v>
      </c>
      <c r="C45" s="4">
        <f>IFERROR(XAUUSD[[#This Row],[Close]]/XAUUSD!B44-1, "")</f>
        <v>1.9333965570398792E-2</v>
      </c>
      <c r="D45" s="4">
        <f>IFERROR(AAPL_US[[#This Row],[Close]]/AAPL_US!B44-1,"")</f>
        <v>1.3423625046161902E-2</v>
      </c>
      <c r="E45" s="4">
        <f t="shared" si="0"/>
        <v>1.1615740331406133E-2</v>
      </c>
    </row>
    <row r="46" spans="1:5" x14ac:dyDescent="0.25">
      <c r="A46" s="1">
        <v>45615</v>
      </c>
      <c r="B46" s="4">
        <f>IFERROR(BTCUSD[[#This Row],[Close]]/BTCUSD!B45-1,"")</f>
        <v>7.703925505703868E-3</v>
      </c>
      <c r="C46" s="4">
        <f>IFERROR(XAUUSD[[#This Row],[Close]]/XAUUSD!B45-1, "")</f>
        <v>7.8085815909674228E-3</v>
      </c>
      <c r="D46" s="4">
        <f>IFERROR(AAPL_US[[#This Row],[Close]]/AAPL_US!B45-1,"")</f>
        <v>1.137111998946283E-3</v>
      </c>
      <c r="E46" s="4">
        <f t="shared" si="0"/>
        <v>5.7757438877820144E-3</v>
      </c>
    </row>
    <row r="47" spans="1:5" x14ac:dyDescent="0.25">
      <c r="A47" s="1">
        <v>45616</v>
      </c>
      <c r="B47" s="4">
        <f>IFERROR(BTCUSD[[#This Row],[Close]]/BTCUSD!B46-1,"")</f>
        <v>2.4838458116575479E-2</v>
      </c>
      <c r="C47" s="4">
        <f>IFERROR(XAUUSD[[#This Row],[Close]]/XAUUSD!B46-1, "")</f>
        <v>6.8382172767560423E-3</v>
      </c>
      <c r="D47" s="4">
        <f>IFERROR(AAPL_US[[#This Row],[Close]]/AAPL_US!B46-1,"")</f>
        <v>3.1531077187549883E-3</v>
      </c>
      <c r="E47" s="4">
        <f t="shared" si="0"/>
        <v>1.1132756661301558E-2</v>
      </c>
    </row>
    <row r="48" spans="1:5" x14ac:dyDescent="0.25">
      <c r="A48" s="1">
        <v>45617</v>
      </c>
      <c r="B48" s="4">
        <f>IFERROR(BTCUSD[[#This Row],[Close]]/BTCUSD!B47-1,"")</f>
        <v>4.4587575801956714E-2</v>
      </c>
      <c r="C48" s="4">
        <f>IFERROR(XAUUSD[[#This Row],[Close]]/XAUUSD!B47-1, "")</f>
        <v>7.3200227147096619E-3</v>
      </c>
      <c r="D48" s="4">
        <f>IFERROR(AAPL_US[[#This Row],[Close]]/AAPL_US!B47-1,"")</f>
        <v>-2.094007379299434E-3</v>
      </c>
      <c r="E48" s="4">
        <f t="shared" si="0"/>
        <v>1.5676079612681047E-2</v>
      </c>
    </row>
    <row r="49" spans="1:5" x14ac:dyDescent="0.25">
      <c r="A49" s="1">
        <v>45618</v>
      </c>
      <c r="B49" s="4">
        <f>IFERROR(BTCUSD[[#This Row],[Close]]/BTCUSD!B48-1,"")</f>
        <v>7.7468502069044654E-3</v>
      </c>
      <c r="C49" s="4">
        <f>IFERROR(XAUUSD[[#This Row],[Close]]/XAUUSD!B48-1, "")</f>
        <v>1.3591592952673759E-2</v>
      </c>
      <c r="D49" s="4">
        <f>IFERROR(AAPL_US[[#This Row],[Close]]/AAPL_US!B48-1,"")</f>
        <v>5.9096942642233863E-3</v>
      </c>
      <c r="E49" s="4">
        <f t="shared" si="0"/>
        <v>9.5336005224078597E-3</v>
      </c>
    </row>
    <row r="50" spans="1:5" x14ac:dyDescent="0.25">
      <c r="A50" s="1">
        <v>45621</v>
      </c>
      <c r="B50" s="4">
        <f>IFERROR(BTCUSD[[#This Row],[Close]]/BTCUSD!B49-1,"")</f>
        <v>-4.8555493721116005E-2</v>
      </c>
      <c r="C50" s="4">
        <f>IFERROR(XAUUSD[[#This Row],[Close]]/XAUUSD!B49-1, "")</f>
        <v>-2.9830558583861411E-2</v>
      </c>
      <c r="D50" s="4">
        <f>IFERROR(AAPL_US[[#This Row],[Close]]/AAPL_US!B49-1,"")</f>
        <v>1.3047757579980779E-2</v>
      </c>
      <c r="E50" s="4">
        <f t="shared" si="0"/>
        <v>-2.2584544275885132E-2</v>
      </c>
    </row>
    <row r="51" spans="1:5" x14ac:dyDescent="0.25">
      <c r="A51" s="1">
        <v>45622</v>
      </c>
      <c r="B51" s="4">
        <f>IFERROR(BTCUSD[[#This Row],[Close]]/BTCUSD!B50-1,"")</f>
        <v>-2.7746165762810304E-2</v>
      </c>
      <c r="C51" s="4">
        <f>IFERROR(XAUUSD[[#This Row],[Close]]/XAUUSD!B50-1, "")</f>
        <v>3.0454474465093639E-3</v>
      </c>
      <c r="D51" s="4">
        <f>IFERROR(AAPL_US[[#This Row],[Close]]/AAPL_US!B50-1,"")</f>
        <v>9.4061406450169915E-3</v>
      </c>
      <c r="E51" s="4">
        <f t="shared" si="0"/>
        <v>-4.2838285567342489E-3</v>
      </c>
    </row>
    <row r="52" spans="1:5" x14ac:dyDescent="0.25">
      <c r="A52" s="1">
        <v>45623</v>
      </c>
      <c r="B52" s="4">
        <f>IFERROR(BTCUSD[[#This Row],[Close]]/BTCUSD!B51-1,"")</f>
        <v>4.7709713595677217E-2</v>
      </c>
      <c r="C52" s="4">
        <f>IFERROR(XAUUSD[[#This Row],[Close]]/XAUUSD!B51-1, "")</f>
        <v>1.0329538873434796E-3</v>
      </c>
      <c r="D52" s="4">
        <f>IFERROR(AAPL_US[[#This Row],[Close]]/AAPL_US!B51-1,"")</f>
        <v>-5.5365797565609665E-4</v>
      </c>
      <c r="E52" s="4">
        <f t="shared" si="0"/>
        <v>1.4559998240943728E-2</v>
      </c>
    </row>
    <row r="53" spans="1:5" x14ac:dyDescent="0.25">
      <c r="A53" s="1">
        <v>45625</v>
      </c>
      <c r="B53" s="4">
        <f>IFERROR(BTCUSD[[#This Row],[Close]]/BTCUSD!B52-1,"")</f>
        <v>-5.0118326268432378E-3</v>
      </c>
      <c r="C53" s="4">
        <f>IFERROR(XAUUSD[[#This Row],[Close]]/XAUUSD!B52-1, "")</f>
        <v>6.2216776146684083E-4</v>
      </c>
      <c r="D53" s="4">
        <f>IFERROR(AAPL_US[[#This Row],[Close]]/AAPL_US!B52-1,"")</f>
        <v>1.0214256494170515E-2</v>
      </c>
      <c r="E53" s="4">
        <f t="shared" si="0"/>
        <v>1.8095942647849196E-3</v>
      </c>
    </row>
    <row r="54" spans="1:5" x14ac:dyDescent="0.25">
      <c r="A54" s="1">
        <v>45628</v>
      </c>
      <c r="B54" s="4">
        <f>IFERROR(BTCUSD[[#This Row],[Close]]/BTCUSD!B53-1,"")</f>
        <v>1.8014504859870328E-2</v>
      </c>
      <c r="C54" s="4">
        <f>IFERROR(XAUUSD[[#This Row],[Close]]/XAUUSD!B53-1, "")</f>
        <v>4.8794636002251757E-3</v>
      </c>
      <c r="D54" s="4">
        <f>IFERROR(AAPL_US[[#This Row],[Close]]/AAPL_US!B53-1,"")</f>
        <v>9.5246531600505779E-3</v>
      </c>
      <c r="E54" s="4">
        <f t="shared" si="0"/>
        <v>1.0213532846066343E-2</v>
      </c>
    </row>
    <row r="55" spans="1:5" x14ac:dyDescent="0.25">
      <c r="A55" s="1">
        <v>45629</v>
      </c>
      <c r="B55" s="4">
        <f>IFERROR(BTCUSD[[#This Row],[Close]]/BTCUSD!B54-1,"")</f>
        <v>-2.0207694472229698E-2</v>
      </c>
      <c r="C55" s="4">
        <f>IFERROR(XAUUSD[[#This Row],[Close]]/XAUUSD!B54-1, "")</f>
        <v>-4.2992618248565151E-3</v>
      </c>
      <c r="D55" s="4">
        <f>IFERROR(AAPL_US[[#This Row],[Close]]/AAPL_US!B54-1,"")</f>
        <v>1.2773318513999543E-2</v>
      </c>
      <c r="E55" s="4">
        <f t="shared" si="0"/>
        <v>-3.9500175174116527E-3</v>
      </c>
    </row>
    <row r="56" spans="1:5" x14ac:dyDescent="0.25">
      <c r="A56" s="1">
        <v>45630</v>
      </c>
      <c r="B56" s="4">
        <f>IFERROR(BTCUSD[[#This Row],[Close]]/BTCUSD!B55-1,"")</f>
        <v>7.8076768676216268E-3</v>
      </c>
      <c r="C56" s="4">
        <f>IFERROR(XAUUSD[[#This Row],[Close]]/XAUUSD!B55-1, "")</f>
        <v>1.7449394860291623E-3</v>
      </c>
      <c r="D56" s="4">
        <f>IFERROR(AAPL_US[[#This Row],[Close]]/AAPL_US!B55-1,"")</f>
        <v>1.4811208660638897E-3</v>
      </c>
      <c r="E56" s="4">
        <f t="shared" si="0"/>
        <v>3.48461511451732E-3</v>
      </c>
    </row>
    <row r="57" spans="1:5" x14ac:dyDescent="0.25">
      <c r="A57" s="1">
        <v>45631</v>
      </c>
      <c r="B57" s="4">
        <f>IFERROR(BTCUSD[[#This Row],[Close]]/BTCUSD!B56-1,"")</f>
        <v>2.2484425538995989E-2</v>
      </c>
      <c r="C57" s="4">
        <f>IFERROR(XAUUSD[[#This Row],[Close]]/XAUUSD!B56-1, "")</f>
        <v>2.4322294995773319E-3</v>
      </c>
      <c r="D57" s="4">
        <f>IFERROR(AAPL_US[[#This Row],[Close]]/AAPL_US!B56-1,"")</f>
        <v>1.2358749788865531E-4</v>
      </c>
      <c r="E57" s="4">
        <f t="shared" si="0"/>
        <v>7.7552957108963259E-3</v>
      </c>
    </row>
    <row r="58" spans="1:5" x14ac:dyDescent="0.25">
      <c r="A58" s="1">
        <v>45632</v>
      </c>
      <c r="B58" s="4">
        <f>IFERROR(BTCUSD[[#This Row],[Close]]/BTCUSD!B57-1,"")</f>
        <v>-1.6020278112027997E-2</v>
      </c>
      <c r="C58" s="4">
        <f>IFERROR(XAUUSD[[#This Row],[Close]]/XAUUSD!B57-1, "")</f>
        <v>-6.8337172818331293E-3</v>
      </c>
      <c r="D58" s="4">
        <f>IFERROR(AAPL_US[[#This Row],[Close]]/AAPL_US!B57-1,"")</f>
        <v>-8.2381483937665756E-4</v>
      </c>
      <c r="E58" s="4">
        <f t="shared" si="0"/>
        <v>-7.7867147981546484E-3</v>
      </c>
    </row>
    <row r="59" spans="1:5" x14ac:dyDescent="0.25">
      <c r="A59" s="1">
        <v>45635</v>
      </c>
      <c r="B59" s="4">
        <f>IFERROR(BTCUSD[[#This Row],[Close]]/BTCUSD!B58-1,"")</f>
        <v>4.9402560940438045E-2</v>
      </c>
      <c r="C59" s="4">
        <f>IFERROR(XAUUSD[[#This Row],[Close]]/XAUUSD!B58-1, "")</f>
        <v>0</v>
      </c>
      <c r="D59" s="4">
        <f>IFERROR(AAPL_US[[#This Row],[Close]]/AAPL_US!B58-1,"")</f>
        <v>1.6102369183709664E-2</v>
      </c>
      <c r="E59" s="4">
        <f t="shared" si="0"/>
        <v>1.9651479037244311E-2</v>
      </c>
    </row>
    <row r="60" spans="1:5" x14ac:dyDescent="0.25">
      <c r="A60" s="1">
        <v>45636</v>
      </c>
      <c r="B60" s="4">
        <f>IFERROR(BTCUSD[[#This Row],[Close]]/BTCUSD!B59-1,"")</f>
        <v>-4.4561994542785976E-2</v>
      </c>
      <c r="C60" s="4">
        <f>IFERROR(XAUUSD[[#This Row],[Close]]/XAUUSD!B59-1, "")</f>
        <v>1.0794134465051952E-2</v>
      </c>
      <c r="D60" s="4">
        <f>IFERROR(AAPL_US[[#This Row],[Close]]/AAPL_US!B59-1,"")</f>
        <v>4.1342264452548516E-3</v>
      </c>
      <c r="E60" s="4">
        <f t="shared" si="0"/>
        <v>-7.8106766432385569E-3</v>
      </c>
    </row>
    <row r="61" spans="1:5" x14ac:dyDescent="0.25">
      <c r="A61" s="1">
        <v>45637</v>
      </c>
      <c r="B61" s="4">
        <f>IFERROR(BTCUSD[[#This Row],[Close]]/BTCUSD!B60-1,"")</f>
        <v>-9.7945010578059932E-4</v>
      </c>
      <c r="C61" s="4">
        <f>IFERROR(XAUUSD[[#This Row],[Close]]/XAUUSD!B60-1, "")</f>
        <v>1.2610909282268379E-2</v>
      </c>
      <c r="D61" s="4">
        <f>IFERROR(AAPL_US[[#This Row],[Close]]/AAPL_US!B60-1,"")</f>
        <v>-5.1677185270183612E-3</v>
      </c>
      <c r="E61" s="4">
        <f t="shared" si="0"/>
        <v>3.2002131230676641E-3</v>
      </c>
    </row>
    <row r="62" spans="1:5" x14ac:dyDescent="0.25">
      <c r="A62" s="1">
        <v>45638</v>
      </c>
      <c r="B62" s="4">
        <f>IFERROR(BTCUSD[[#This Row],[Close]]/BTCUSD!B61-1,"")</f>
        <v>4.4931691197566126E-2</v>
      </c>
      <c r="C62" s="4">
        <f>IFERROR(XAUUSD[[#This Row],[Close]]/XAUUSD!B61-1, "")</f>
        <v>8.9775403729475123E-3</v>
      </c>
      <c r="D62" s="4">
        <f>IFERROR(AAPL_US[[#This Row],[Close]]/AAPL_US!B61-1,"")</f>
        <v>5.9662333126200284E-3</v>
      </c>
      <c r="E62" s="4">
        <f t="shared" si="0"/>
        <v>1.8860393502234851E-2</v>
      </c>
    </row>
    <row r="63" spans="1:5" x14ac:dyDescent="0.25">
      <c r="A63" s="1">
        <v>45639</v>
      </c>
      <c r="B63" s="4">
        <f>IFERROR(BTCUSD[[#This Row],[Close]]/BTCUSD!B62-1,"")</f>
        <v>-7.7529332753920599E-3</v>
      </c>
      <c r="C63" s="4">
        <f>IFERROR(XAUUSD[[#This Row],[Close]]/XAUUSD!B62-1, "")</f>
        <v>-1.3709793129835668E-2</v>
      </c>
      <c r="D63" s="4">
        <f>IFERROR(AAPL_US[[#This Row],[Close]]/AAPL_US!B62-1,"")</f>
        <v>6.8231000290697175E-4</v>
      </c>
      <c r="E63" s="4">
        <f t="shared" si="0"/>
        <v>-7.6051042336797939E-3</v>
      </c>
    </row>
    <row r="64" spans="1:5" x14ac:dyDescent="0.25">
      <c r="A64" s="1">
        <v>45642</v>
      </c>
      <c r="B64" s="4">
        <f>IFERROR(BTCUSD[[#This Row],[Close]]/BTCUSD!B63-1,"")</f>
        <v>1.158589387560105E-2</v>
      </c>
      <c r="C64" s="4">
        <f>IFERROR(XAUUSD[[#This Row],[Close]]/XAUUSD!B63-1, "")</f>
        <v>-1.2363546840292172E-2</v>
      </c>
      <c r="D64" s="4">
        <f>IFERROR(AAPL_US[[#This Row],[Close]]/AAPL_US!B63-1,"")</f>
        <v>1.1728537019329632E-2</v>
      </c>
      <c r="E64" s="4">
        <f t="shared" si="0"/>
        <v>2.0489105323623353E-3</v>
      </c>
    </row>
    <row r="65" spans="1:5" x14ac:dyDescent="0.25">
      <c r="A65" s="1">
        <v>45643</v>
      </c>
      <c r="B65" s="4">
        <f>IFERROR(BTCUSD[[#This Row],[Close]]/BTCUSD!B64-1,"")</f>
        <v>4.1453887101376541E-2</v>
      </c>
      <c r="C65" s="4">
        <f>IFERROR(XAUUSD[[#This Row],[Close]]/XAUUSD!B64-1, "")</f>
        <v>1.8903056214403247E-3</v>
      </c>
      <c r="D65" s="4">
        <f>IFERROR(AAPL_US[[#This Row],[Close]]/AAPL_US!B64-1,"")</f>
        <v>9.7222886857761814E-3</v>
      </c>
      <c r="E65" s="4">
        <f t="shared" si="0"/>
        <v>1.6108974984721948E-2</v>
      </c>
    </row>
    <row r="66" spans="1:5" x14ac:dyDescent="0.25">
      <c r="A66" s="1">
        <v>45644</v>
      </c>
      <c r="B66" s="4">
        <f>IFERROR(BTCUSD[[#This Row],[Close]]/BTCUSD!B65-1,"")</f>
        <v>1.303805600695318E-3</v>
      </c>
      <c r="C66" s="4">
        <f>IFERROR(XAUUSD[[#This Row],[Close]]/XAUUSD!B65-1, "")</f>
        <v>-2.297637335192948E-3</v>
      </c>
      <c r="D66" s="4">
        <f>IFERROR(AAPL_US[[#This Row],[Close]]/AAPL_US!B65-1,"")</f>
        <v>-2.1421631740665581E-2</v>
      </c>
      <c r="E66" s="4">
        <f t="shared" si="0"/>
        <v>-6.9544027760682576E-3</v>
      </c>
    </row>
    <row r="67" spans="1:5" x14ac:dyDescent="0.25">
      <c r="A67" s="1">
        <v>45645</v>
      </c>
      <c r="B67" s="4">
        <f>IFERROR(BTCUSD[[#This Row],[Close]]/BTCUSD!B66-1,"")</f>
        <v>-4.5970070389311446E-2</v>
      </c>
      <c r="C67" s="4">
        <f>IFERROR(XAUUSD[[#This Row],[Close]]/XAUUSD!B66-1, "")</f>
        <v>-2.315775155575206E-2</v>
      </c>
      <c r="D67" s="4">
        <f>IFERROR(AAPL_US[[#This Row],[Close]]/AAPL_US!B66-1,"")</f>
        <v>7.0143434848937147E-3</v>
      </c>
      <c r="E67" s="4">
        <f t="shared" si="0"/>
        <v>-2.0949818693626141E-2</v>
      </c>
    </row>
    <row r="68" spans="1:5" x14ac:dyDescent="0.25">
      <c r="A68" s="1">
        <v>45646</v>
      </c>
      <c r="B68" s="4">
        <f>IFERROR(BTCUSD[[#This Row],[Close]]/BTCUSD!B67-1,"")</f>
        <v>-2.8590643853229181E-2</v>
      </c>
      <c r="C68" s="4">
        <f>IFERROR(XAUUSD[[#This Row],[Close]]/XAUUSD!B67-1, "")</f>
        <v>3.4598930894969016E-3</v>
      </c>
      <c r="D68" s="4">
        <f>IFERROR(AAPL_US[[#This Row],[Close]]/AAPL_US!B67-1,"")</f>
        <v>1.8816428605780811E-2</v>
      </c>
      <c r="E68" s="4">
        <f t="shared" ref="E68:E131" si="1">SUMPRODUCT(B68:D68,$J$2:$L$2)</f>
        <v>-1.5483073384357504E-3</v>
      </c>
    </row>
    <row r="69" spans="1:5" x14ac:dyDescent="0.25">
      <c r="A69" s="1">
        <v>45649</v>
      </c>
      <c r="B69" s="4">
        <f>IFERROR(BTCUSD[[#This Row],[Close]]/BTCUSD!B68-1,"")</f>
        <v>-1.8385407333800341E-2</v>
      </c>
      <c r="C69" s="4">
        <f>IFERROR(XAUUSD[[#This Row],[Close]]/XAUUSD!B68-1, "")</f>
        <v>1.1103251955741245E-2</v>
      </c>
      <c r="D69" s="4">
        <f>IFERROR(AAPL_US[[#This Row],[Close]]/AAPL_US!B68-1,"")</f>
        <v>3.0643835239230199E-3</v>
      </c>
      <c r="E69" s="4">
        <f t="shared" si="1"/>
        <v>-1.5500636066669796E-4</v>
      </c>
    </row>
    <row r="70" spans="1:5" x14ac:dyDescent="0.25">
      <c r="A70" s="1">
        <v>45650</v>
      </c>
      <c r="B70" s="4">
        <f>IFERROR(BTCUSD[[#This Row],[Close]]/BTCUSD!B69-1,"")</f>
        <v>-1.4143262243629939E-2</v>
      </c>
      <c r="C70" s="4">
        <f>IFERROR(XAUUSD[[#This Row],[Close]]/XAUUSD!B69-1, "")</f>
        <v>-3.8675760267470327E-3</v>
      </c>
      <c r="D70" s="4">
        <f>IFERROR(AAPL_US[[#This Row],[Close]]/AAPL_US!B69-1,"")</f>
        <v>1.1474959802345142E-2</v>
      </c>
      <c r="E70" s="4">
        <f t="shared" si="1"/>
        <v>-2.3475211430842523E-3</v>
      </c>
    </row>
    <row r="71" spans="1:5" x14ac:dyDescent="0.25">
      <c r="A71" s="1">
        <v>45652</v>
      </c>
      <c r="B71" s="4">
        <f>IFERROR(BTCUSD[[#This Row],[Close]]/BTCUSD!B70-1,"")</f>
        <v>3.846509934792075E-2</v>
      </c>
      <c r="C71" s="4">
        <f>IFERROR(XAUUSD[[#This Row],[Close]]/XAUUSD!B70-1, "")</f>
        <v>1.238066625971701E-3</v>
      </c>
      <c r="D71" s="4">
        <f>IFERROR(AAPL_US[[#This Row],[Close]]/AAPL_US!B70-1,"")</f>
        <v>3.1793297042448376E-3</v>
      </c>
      <c r="E71" s="4">
        <f t="shared" si="1"/>
        <v>1.2988555366038356E-2</v>
      </c>
    </row>
    <row r="72" spans="1:5" x14ac:dyDescent="0.25">
      <c r="A72" s="1">
        <v>45653</v>
      </c>
      <c r="B72" s="4">
        <f>IFERROR(BTCUSD[[#This Row],[Close]]/BTCUSD!B71-1,"")</f>
        <v>-3.0367992186890569E-2</v>
      </c>
      <c r="C72" s="4">
        <f>IFERROR(XAUUSD[[#This Row],[Close]]/XAUUSD!B71-1, "")</f>
        <v>6.7330994044754178E-3</v>
      </c>
      <c r="D72" s="4">
        <f>IFERROR(AAPL_US[[#This Row],[Close]]/AAPL_US!B71-1,"")</f>
        <v>-1.3245161090841617E-2</v>
      </c>
      <c r="E72" s="4">
        <f t="shared" si="1"/>
        <v>-1.0390706221529489E-2</v>
      </c>
    </row>
    <row r="73" spans="1:5" x14ac:dyDescent="0.25">
      <c r="A73" s="1">
        <v>45656</v>
      </c>
      <c r="B73" s="4">
        <f>IFERROR(BTCUSD[[#This Row],[Close]]/BTCUSD!B72-1,"")</f>
        <v>-1.2625851022480705E-2</v>
      </c>
      <c r="C73" s="4">
        <f>IFERROR(XAUUSD[[#This Row],[Close]]/XAUUSD!B72-1, "")</f>
        <v>-6.9253681474831241E-3</v>
      </c>
      <c r="D73" s="4">
        <f>IFERROR(AAPL_US[[#This Row],[Close]]/AAPL_US!B72-1,"")</f>
        <v>-1.3262360512163673E-2</v>
      </c>
      <c r="E73" s="4">
        <f t="shared" si="1"/>
        <v>-1.0536610719386563E-2</v>
      </c>
    </row>
    <row r="74" spans="1:5" x14ac:dyDescent="0.25">
      <c r="A74" s="1">
        <v>45657</v>
      </c>
      <c r="B74" s="4">
        <f>IFERROR(BTCUSD[[#This Row],[Close]]/BTCUSD!B73-1,"")</f>
        <v>-1.9985185185185217E-2</v>
      </c>
      <c r="C74" s="4">
        <f>IFERROR(XAUUSD[[#This Row],[Close]]/XAUUSD!B73-1, "")</f>
        <v>-3.6665258425074843E-3</v>
      </c>
      <c r="D74" s="4">
        <f>IFERROR(AAPL_US[[#This Row],[Close]]/AAPL_US!B73-1,"")</f>
        <v>-7.0577120786906589E-3</v>
      </c>
      <c r="E74" s="4">
        <f t="shared" si="1"/>
        <v>-9.5794795161657561E-3</v>
      </c>
    </row>
    <row r="75" spans="1:5" x14ac:dyDescent="0.25">
      <c r="A75" s="1">
        <v>45659</v>
      </c>
      <c r="B75" s="4">
        <f>IFERROR(BTCUSD[[#This Row],[Close]]/BTCUSD!B74-1,"")</f>
        <v>7.6048952936680347E-3</v>
      </c>
      <c r="C75" s="4">
        <f>IFERROR(XAUUSD[[#This Row],[Close]]/XAUUSD!B74-1, "")</f>
        <v>7.1451458480831231E-3</v>
      </c>
      <c r="D75" s="4">
        <f>IFERROR(AAPL_US[[#This Row],[Close]]/AAPL_US!B74-1,"")</f>
        <v>-2.6236782666053782E-2</v>
      </c>
      <c r="E75" s="4">
        <f t="shared" si="1"/>
        <v>-2.7315078724824745E-3</v>
      </c>
    </row>
    <row r="76" spans="1:5" x14ac:dyDescent="0.25">
      <c r="A76" s="1">
        <v>45660</v>
      </c>
      <c r="B76" s="4">
        <f>IFERROR(BTCUSD[[#This Row],[Close]]/BTCUSD!B75-1,"")</f>
        <v>3.7477080491278514E-2</v>
      </c>
      <c r="C76" s="4">
        <f>IFERROR(XAUUSD[[#This Row],[Close]]/XAUUSD!B75-1, "")</f>
        <v>1.2735346731006958E-2</v>
      </c>
      <c r="D76" s="4">
        <f>IFERROR(AAPL_US[[#This Row],[Close]]/AAPL_US!B75-1,"")</f>
        <v>-2.0075375027711617E-3</v>
      </c>
      <c r="E76" s="4">
        <f t="shared" si="1"/>
        <v>1.5735001588954987E-2</v>
      </c>
    </row>
    <row r="77" spans="1:5" x14ac:dyDescent="0.25">
      <c r="A77" s="1">
        <v>45663</v>
      </c>
      <c r="B77" s="4">
        <f>IFERROR(BTCUSD[[#This Row],[Close]]/BTCUSD!B76-1,"")</f>
        <v>1.5393609735892655E-2</v>
      </c>
      <c r="C77" s="4">
        <f>IFERROR(XAUUSD[[#This Row],[Close]]/XAUUSD!B76-1, "")</f>
        <v>-7.4303708413436809E-3</v>
      </c>
      <c r="D77" s="4">
        <f>IFERROR(AAPL_US[[#This Row],[Close]]/AAPL_US!B76-1,"")</f>
        <v>6.73816193802379E-3</v>
      </c>
      <c r="E77" s="4">
        <f t="shared" si="1"/>
        <v>3.6673831656374605E-3</v>
      </c>
    </row>
    <row r="78" spans="1:5" x14ac:dyDescent="0.25">
      <c r="A78" s="1">
        <v>45664</v>
      </c>
      <c r="B78" s="4">
        <f>IFERROR(BTCUSD[[#This Row],[Close]]/BTCUSD!B77-1,"")</f>
        <v>3.8023177271950592E-2</v>
      </c>
      <c r="C78" s="4">
        <f>IFERROR(XAUUSD[[#This Row],[Close]]/XAUUSD!B77-1, "")</f>
        <v>-8.244069955198885E-4</v>
      </c>
      <c r="D78" s="4">
        <f>IFERROR(AAPL_US[[#This Row],[Close]]/AAPL_US!B77-1,"")</f>
        <v>-1.1388013778393491E-2</v>
      </c>
      <c r="E78" s="4">
        <f t="shared" si="1"/>
        <v>7.6607862498591743E-3</v>
      </c>
    </row>
    <row r="79" spans="1:5" x14ac:dyDescent="0.25">
      <c r="A79" s="1">
        <v>45665</v>
      </c>
      <c r="B79" s="4">
        <f>IFERROR(BTCUSD[[#This Row],[Close]]/BTCUSD!B78-1,"")</f>
        <v>-4.813947334894797E-2</v>
      </c>
      <c r="C79" s="4">
        <f>IFERROR(XAUUSD[[#This Row],[Close]]/XAUUSD!B78-1, "")</f>
        <v>4.7987830437941081E-3</v>
      </c>
      <c r="D79" s="4">
        <f>IFERROR(AAPL_US[[#This Row],[Close]]/AAPL_US!B78-1,"")</f>
        <v>2.0211288562643759E-3</v>
      </c>
      <c r="E79" s="4">
        <f t="shared" si="1"/>
        <v>-1.1915990130287433E-2</v>
      </c>
    </row>
    <row r="80" spans="1:5" x14ac:dyDescent="0.25">
      <c r="A80" s="1">
        <v>45667</v>
      </c>
      <c r="B80" s="4">
        <f>IFERROR(BTCUSD[[#This Row],[Close]]/BTCUSD!B79-1,"")</f>
        <v>-1.9223958290434884E-2</v>
      </c>
      <c r="C80" s="4">
        <f>IFERROR(XAUUSD[[#This Row],[Close]]/XAUUSD!B79-1, "")</f>
        <v>5.0458048842181302E-3</v>
      </c>
      <c r="D80" s="4">
        <f>IFERROR(AAPL_US[[#This Row],[Close]]/AAPL_US!B79-1,"")</f>
        <v>-2.4101504333155943E-2</v>
      </c>
      <c r="E80" s="4">
        <f t="shared" si="1"/>
        <v>-1.0979316833389995E-2</v>
      </c>
    </row>
    <row r="81" spans="1:5" x14ac:dyDescent="0.25">
      <c r="A81" s="1">
        <v>45670</v>
      </c>
      <c r="B81" s="4">
        <f>IFERROR(BTCUSD[[#This Row],[Close]]/BTCUSD!B80-1,"")</f>
        <v>-2.9339209083198314E-2</v>
      </c>
      <c r="C81" s="4">
        <f>IFERROR(XAUUSD[[#This Row],[Close]]/XAUUSD!B80-1, "")</f>
        <v>3.1028135682356073E-3</v>
      </c>
      <c r="D81" s="4">
        <f>IFERROR(AAPL_US[[#This Row],[Close]]/AAPL_US!B80-1,"")</f>
        <v>-1.0342787100046547E-2</v>
      </c>
      <c r="E81" s="4">
        <f t="shared" si="1"/>
        <v>-1.0663473427679216E-2</v>
      </c>
    </row>
    <row r="82" spans="1:5" x14ac:dyDescent="0.25">
      <c r="A82" s="1">
        <v>45671</v>
      </c>
      <c r="B82" s="4">
        <f>IFERROR(BTCUSD[[#This Row],[Close]]/BTCUSD!B81-1,"")</f>
        <v>2.3247287942578243E-2</v>
      </c>
      <c r="C82" s="4">
        <f>IFERROR(XAUUSD[[#This Row],[Close]]/XAUUSD!B81-1, "")</f>
        <v>7.5869920160576143E-3</v>
      </c>
      <c r="D82" s="4">
        <f>IFERROR(AAPL_US[[#This Row],[Close]]/AAPL_US!B81-1,"")</f>
        <v>-4.7791307021777252E-3</v>
      </c>
      <c r="E82" s="4">
        <f t="shared" si="1"/>
        <v>8.5752439785432011E-3</v>
      </c>
    </row>
    <row r="83" spans="1:5" x14ac:dyDescent="0.25">
      <c r="A83" s="1">
        <v>45672</v>
      </c>
      <c r="B83" s="4">
        <f>IFERROR(BTCUSD[[#This Row],[Close]]/BTCUSD!B82-1,"")</f>
        <v>-2.6993234780899877E-3</v>
      </c>
      <c r="C83" s="4">
        <f>IFERROR(XAUUSD[[#This Row],[Close]]/XAUUSD!B82-1, "")</f>
        <v>-1.0248567244724227E-2</v>
      </c>
      <c r="D83" s="4">
        <f>IFERROR(AAPL_US[[#This Row],[Close]]/AAPL_US!B82-1,"")</f>
        <v>1.9676084866794952E-2</v>
      </c>
      <c r="E83" s="4">
        <f t="shared" si="1"/>
        <v>9.9360151872179749E-4</v>
      </c>
    </row>
    <row r="84" spans="1:5" x14ac:dyDescent="0.25">
      <c r="A84" s="1">
        <v>45673</v>
      </c>
      <c r="B84" s="4">
        <f>IFERROR(BTCUSD[[#This Row],[Close]]/BTCUSD!B83-1,"")</f>
        <v>2.4665936844604053E-2</v>
      </c>
      <c r="C84" s="4">
        <f>IFERROR(XAUUSD[[#This Row],[Close]]/XAUUSD!B83-1, "")</f>
        <v>5.3754254997568918E-3</v>
      </c>
      <c r="D84" s="4">
        <f>IFERROR(AAPL_US[[#This Row],[Close]]/AAPL_US!B83-1,"")</f>
        <v>-4.04025100059342E-2</v>
      </c>
      <c r="E84" s="4">
        <f t="shared" si="1"/>
        <v>-2.5708017484962868E-3</v>
      </c>
    </row>
    <row r="85" spans="1:5" x14ac:dyDescent="0.25">
      <c r="A85" s="1">
        <v>45674</v>
      </c>
      <c r="B85" s="4">
        <f>IFERROR(BTCUSD[[#This Row],[Close]]/BTCUSD!B84-1,"")</f>
        <v>3.1238493966184278E-2</v>
      </c>
      <c r="C85" s="4">
        <f>IFERROR(XAUUSD[[#This Row],[Close]]/XAUUSD!B84-1, "")</f>
        <v>7.1581707353511881E-3</v>
      </c>
      <c r="D85" s="4">
        <f>IFERROR(AAPL_US[[#This Row],[Close]]/AAPL_US!B84-1,"")</f>
        <v>7.5347902933657895E-3</v>
      </c>
      <c r="E85" s="4">
        <f t="shared" si="1"/>
        <v>1.4495253572005496E-2</v>
      </c>
    </row>
    <row r="86" spans="1:5" x14ac:dyDescent="0.25">
      <c r="A86" s="1">
        <v>45678</v>
      </c>
      <c r="B86" s="4">
        <f>IFERROR(BTCUSD[[#This Row],[Close]]/BTCUSD!B85-1,"")</f>
        <v>1.1182563625276032E-3</v>
      </c>
      <c r="C86" s="4">
        <f>IFERROR(XAUUSD[[#This Row],[Close]]/XAUUSD!B85-1, "")</f>
        <v>6.7345935973150972E-3</v>
      </c>
      <c r="D86" s="4">
        <f>IFERROR(AAPL_US[[#This Row],[Close]]/AAPL_US!B85-1,"")</f>
        <v>-3.191614394476916E-2</v>
      </c>
      <c r="E86" s="4">
        <f t="shared" si="1"/>
        <v>-6.5455288357464279E-3</v>
      </c>
    </row>
    <row r="87" spans="1:5" x14ac:dyDescent="0.25">
      <c r="A87" s="1">
        <v>45679</v>
      </c>
      <c r="B87" s="4">
        <f>IFERROR(BTCUSD[[#This Row],[Close]]/BTCUSD!B86-1,"")</f>
        <v>4.936571018119551E-2</v>
      </c>
      <c r="C87" s="4">
        <f>IFERROR(XAUUSD[[#This Row],[Close]]/XAUUSD!B86-1, "")</f>
        <v>-5.0908300594728617E-3</v>
      </c>
      <c r="D87" s="4">
        <f>IFERROR(AAPL_US[[#This Row],[Close]]/AAPL_US!B86-1,"")</f>
        <v>5.3463432181477533E-3</v>
      </c>
      <c r="E87" s="4">
        <f t="shared" si="1"/>
        <v>1.4377283996013833E-2</v>
      </c>
    </row>
    <row r="88" spans="1:5" x14ac:dyDescent="0.25">
      <c r="A88" s="1">
        <v>45680</v>
      </c>
      <c r="B88" s="4">
        <f>IFERROR(BTCUSD[[#This Row],[Close]]/BTCUSD!B87-1,"")</f>
        <v>-1.2238897162714313E-2</v>
      </c>
      <c r="C88" s="4">
        <f>IFERROR(XAUUSD[[#This Row],[Close]]/XAUUSD!B87-1, "")</f>
        <v>2.0585997448967497E-3</v>
      </c>
      <c r="D88" s="4">
        <f>IFERROR(AAPL_US[[#This Row],[Close]]/AAPL_US!B87-1,"")</f>
        <v>-7.6034063260344009E-4</v>
      </c>
      <c r="E88" s="4">
        <f t="shared" si="1"/>
        <v>-3.0763314406366256E-3</v>
      </c>
    </row>
    <row r="89" spans="1:5" x14ac:dyDescent="0.25">
      <c r="A89" s="1">
        <v>45681</v>
      </c>
      <c r="B89" s="4">
        <f>IFERROR(BTCUSD[[#This Row],[Close]]/BTCUSD!B88-1,"")</f>
        <v>2.4616782324628383E-2</v>
      </c>
      <c r="C89" s="4">
        <f>IFERROR(XAUUSD[[#This Row],[Close]]/XAUUSD!B88-1, "")</f>
        <v>1.4182916578142635E-2</v>
      </c>
      <c r="D89" s="4">
        <f>IFERROR(AAPL_US[[#This Row],[Close]]/AAPL_US!B88-1,"")</f>
        <v>-3.9343998137985059E-3</v>
      </c>
      <c r="E89" s="4">
        <f t="shared" si="1"/>
        <v>1.1877881384506015E-2</v>
      </c>
    </row>
    <row r="90" spans="1:5" x14ac:dyDescent="0.25">
      <c r="A90" s="1">
        <v>45684</v>
      </c>
      <c r="B90" s="4">
        <f>IFERROR(BTCUSD[[#This Row],[Close]]/BTCUSD!B89-1,"")</f>
        <v>-2.0846499957552389E-2</v>
      </c>
      <c r="C90" s="4">
        <f>IFERROR(XAUUSD[[#This Row],[Close]]/XAUUSD!B89-1, "")</f>
        <v>4.1879037164684885E-3</v>
      </c>
      <c r="D90" s="4">
        <f>IFERROR(AAPL_US[[#This Row],[Close]]/AAPL_US!B89-1,"")</f>
        <v>3.1783764351674959E-2</v>
      </c>
      <c r="E90" s="4">
        <f t="shared" si="1"/>
        <v>4.9563408048241674E-3</v>
      </c>
    </row>
    <row r="91" spans="1:5" x14ac:dyDescent="0.25">
      <c r="A91" s="1">
        <v>45685</v>
      </c>
      <c r="B91" s="4">
        <f>IFERROR(BTCUSD[[#This Row],[Close]]/BTCUSD!B90-1,"")</f>
        <v>1.8592911572883342E-3</v>
      </c>
      <c r="C91" s="4">
        <f>IFERROR(XAUUSD[[#This Row],[Close]]/XAUUSD!B90-1, "")</f>
        <v>-5.1518246347903585E-4</v>
      </c>
      <c r="D91" s="4">
        <f>IFERROR(AAPL_US[[#This Row],[Close]]/AAPL_US!B90-1,"")</f>
        <v>3.6540538657189536E-2</v>
      </c>
      <c r="E91" s="4">
        <f t="shared" si="1"/>
        <v>1.1313875958951745E-2</v>
      </c>
    </row>
    <row r="92" spans="1:5" x14ac:dyDescent="0.25">
      <c r="A92" s="1">
        <v>45686</v>
      </c>
      <c r="B92" s="4">
        <f>IFERROR(BTCUSD[[#This Row],[Close]]/BTCUSD!B91-1,"")</f>
        <v>9.8465325589445207E-3</v>
      </c>
      <c r="C92" s="4">
        <f>IFERROR(XAUUSD[[#This Row],[Close]]/XAUUSD!B91-1, "")</f>
        <v>5.8877230809997183E-3</v>
      </c>
      <c r="D92" s="4">
        <f>IFERROR(AAPL_US[[#This Row],[Close]]/AAPL_US!B91-1,"")</f>
        <v>4.617685862906562E-3</v>
      </c>
      <c r="E92" s="4">
        <f t="shared" si="1"/>
        <v>6.6943547589552125E-3</v>
      </c>
    </row>
    <row r="93" spans="1:5" x14ac:dyDescent="0.25">
      <c r="A93" s="1">
        <v>45687</v>
      </c>
      <c r="B93" s="4">
        <f>IFERROR(BTCUSD[[#This Row],[Close]]/BTCUSD!B92-1,"")</f>
        <v>-3.249857170062842E-2</v>
      </c>
      <c r="C93" s="4">
        <f>IFERROR(XAUUSD[[#This Row],[Close]]/XAUUSD!B92-1, "")</f>
        <v>-1.0889157935191962E-2</v>
      </c>
      <c r="D93" s="4">
        <f>IFERROR(AAPL_US[[#This Row],[Close]]/AAPL_US!B92-1,"")</f>
        <v>-7.3944884293821733E-3</v>
      </c>
      <c r="E93" s="4">
        <f t="shared" si="1"/>
        <v>-1.6323581213079964E-2</v>
      </c>
    </row>
    <row r="94" spans="1:5" x14ac:dyDescent="0.25">
      <c r="A94" s="1">
        <v>45688</v>
      </c>
      <c r="B94" s="4">
        <f>IFERROR(BTCUSD[[#This Row],[Close]]/BTCUSD!B93-1,"")</f>
        <v>-4.0154713750036874E-3</v>
      </c>
      <c r="C94" s="4">
        <f>IFERROR(XAUUSD[[#This Row],[Close]]/XAUUSD!B93-1, "")</f>
        <v>8.376718850900966E-3</v>
      </c>
      <c r="D94" s="4">
        <f>IFERROR(AAPL_US[[#This Row],[Close]]/AAPL_US!B93-1,"")</f>
        <v>-6.6911334055256289E-3</v>
      </c>
      <c r="E94" s="4">
        <f t="shared" si="1"/>
        <v>1.3870610620159152E-4</v>
      </c>
    </row>
    <row r="95" spans="1:5" x14ac:dyDescent="0.25">
      <c r="A95" s="1">
        <v>45691</v>
      </c>
      <c r="B95" s="4">
        <f>IFERROR(BTCUSD[[#This Row],[Close]]/BTCUSD!B94-1,"")</f>
        <v>2.2618800581033494E-2</v>
      </c>
      <c r="C95" s="4">
        <f>IFERROR(XAUUSD[[#This Row],[Close]]/XAUUSD!B94-1, "")</f>
        <v>-1.5449240020406485E-3</v>
      </c>
      <c r="D95" s="4">
        <f>IFERROR(AAPL_US[[#This Row],[Close]]/AAPL_US!B94-1,"")</f>
        <v>-3.3854950984343102E-2</v>
      </c>
      <c r="E95" s="4">
        <f t="shared" si="1"/>
        <v>-3.9888147218091405E-3</v>
      </c>
    </row>
    <row r="96" spans="1:5" x14ac:dyDescent="0.25">
      <c r="A96" s="1">
        <v>45692</v>
      </c>
      <c r="B96" s="4">
        <f>IFERROR(BTCUSD[[#This Row],[Close]]/BTCUSD!B95-1,"")</f>
        <v>1.5760281385281294E-2</v>
      </c>
      <c r="C96" s="4">
        <f>IFERROR(XAUUSD[[#This Row],[Close]]/XAUUSD!B95-1, "")</f>
        <v>1.2528898906371211E-2</v>
      </c>
      <c r="D96" s="4">
        <f>IFERROR(AAPL_US[[#This Row],[Close]]/AAPL_US!B95-1,"")</f>
        <v>2.1004566210045761E-2</v>
      </c>
      <c r="E96" s="4">
        <f t="shared" si="1"/>
        <v>1.60410138411466E-2</v>
      </c>
    </row>
    <row r="97" spans="1:5" x14ac:dyDescent="0.25">
      <c r="A97" s="1">
        <v>45693</v>
      </c>
      <c r="B97" s="4">
        <f>IFERROR(BTCUSD[[#This Row],[Close]]/BTCUSD!B96-1,"")</f>
        <v>-3.3504884939925206E-2</v>
      </c>
      <c r="C97" s="4">
        <f>IFERROR(XAUUSD[[#This Row],[Close]]/XAUUSD!B96-1, "")</f>
        <v>2.5356140140542216E-3</v>
      </c>
      <c r="D97" s="4">
        <f>IFERROR(AAPL_US[[#This Row],[Close]]/AAPL_US!B96-1,"")</f>
        <v>-1.414786018990033E-3</v>
      </c>
      <c r="E97" s="4">
        <f t="shared" si="1"/>
        <v>-9.4616556820528823E-3</v>
      </c>
    </row>
    <row r="98" spans="1:5" x14ac:dyDescent="0.25">
      <c r="A98" s="1">
        <v>45694</v>
      </c>
      <c r="B98" s="4">
        <f>IFERROR(BTCUSD[[#This Row],[Close]]/BTCUSD!B97-1,"")</f>
        <v>1.1614516176658984E-3</v>
      </c>
      <c r="C98" s="4">
        <f>IFERROR(XAUUSD[[#This Row],[Close]]/XAUUSD!B97-1, "")</f>
        <v>4.8977610235321212E-3</v>
      </c>
      <c r="D98" s="4">
        <f>IFERROR(AAPL_US[[#This Row],[Close]]/AAPL_US!B97-1,"")</f>
        <v>3.2254591649978348E-3</v>
      </c>
      <c r="E98" s="4">
        <f t="shared" si="1"/>
        <v>3.2751776442119683E-3</v>
      </c>
    </row>
    <row r="99" spans="1:5" x14ac:dyDescent="0.25">
      <c r="A99" s="1">
        <v>45695</v>
      </c>
      <c r="B99" s="4">
        <f>IFERROR(BTCUSD[[#This Row],[Close]]/BTCUSD!B98-1,"")</f>
        <v>-3.9585115273066851E-2</v>
      </c>
      <c r="C99" s="4">
        <f>IFERROR(XAUUSD[[#This Row],[Close]]/XAUUSD!B98-1, "")</f>
        <v>9.7975133214920351E-3</v>
      </c>
      <c r="D99" s="4">
        <f>IFERROR(AAPL_US[[#This Row],[Close]]/AAPL_US!B98-1,"")</f>
        <v>-2.3969368657818402E-2</v>
      </c>
      <c r="E99" s="4">
        <f t="shared" si="1"/>
        <v>-1.514733985066876E-2</v>
      </c>
    </row>
    <row r="100" spans="1:5" x14ac:dyDescent="0.25">
      <c r="A100" s="1">
        <v>45698</v>
      </c>
      <c r="B100" s="4">
        <f>IFERROR(BTCUSD[[#This Row],[Close]]/BTCUSD!B99-1,"")</f>
        <v>-1.2139594589337999E-2</v>
      </c>
      <c r="C100" s="4">
        <f>IFERROR(XAUUSD[[#This Row],[Close]]/XAUUSD!B99-1, "")</f>
        <v>8.4746955230812215E-3</v>
      </c>
      <c r="D100" s="4">
        <f>IFERROR(AAPL_US[[#This Row],[Close]]/AAPL_US!B99-1,"")</f>
        <v>1.1874395285424999E-3</v>
      </c>
      <c r="E100" s="4">
        <f t="shared" si="1"/>
        <v>1.0423169099383934E-4</v>
      </c>
    </row>
    <row r="101" spans="1:5" x14ac:dyDescent="0.25">
      <c r="A101" s="1">
        <v>45699</v>
      </c>
      <c r="B101" s="4">
        <f>IFERROR(BTCUSD[[#This Row],[Close]]/BTCUSD!B100-1,"")</f>
        <v>4.5853639328226059E-3</v>
      </c>
      <c r="C101" s="4">
        <f>IFERROR(XAUUSD[[#This Row],[Close]]/XAUUSD!B100-1, "")</f>
        <v>-3.7098794071170893E-3</v>
      </c>
      <c r="D101" s="4">
        <f>IFERROR(AAPL_US[[#This Row],[Close]]/AAPL_US!B100-1,"")</f>
        <v>2.1831759279595797E-2</v>
      </c>
      <c r="E101" s="4">
        <f t="shared" si="1"/>
        <v>6.4411852008786847E-3</v>
      </c>
    </row>
    <row r="102" spans="1:5" x14ac:dyDescent="0.25">
      <c r="A102" s="1">
        <v>45700</v>
      </c>
      <c r="B102" s="4">
        <f>IFERROR(BTCUSD[[#This Row],[Close]]/BTCUSD!B101-1,"")</f>
        <v>-1.0580204074054134E-2</v>
      </c>
      <c r="C102" s="4">
        <f>IFERROR(XAUUSD[[#This Row],[Close]]/XAUUSD!B101-1, "")</f>
        <v>1.6176272349603948E-3</v>
      </c>
      <c r="D102" s="4">
        <f>IFERROR(AAPL_US[[#This Row],[Close]]/AAPL_US!B101-1,"")</f>
        <v>1.8270140142722102E-2</v>
      </c>
      <c r="E102" s="4">
        <f t="shared" si="1"/>
        <v>2.9540317145845488E-3</v>
      </c>
    </row>
    <row r="103" spans="1:5" x14ac:dyDescent="0.25">
      <c r="A103" s="1">
        <v>45701</v>
      </c>
      <c r="B103" s="4">
        <f>IFERROR(BTCUSD[[#This Row],[Close]]/BTCUSD!B102-1,"")</f>
        <v>1.5725686643487391E-2</v>
      </c>
      <c r="C103" s="4">
        <f>IFERROR(XAUUSD[[#This Row],[Close]]/XAUUSD!B102-1, "")</f>
        <v>1.6566136077227123E-2</v>
      </c>
      <c r="D103" s="4">
        <f>IFERROR(AAPL_US[[#This Row],[Close]]/AAPL_US!B102-1,"")</f>
        <v>1.9673238485245159E-2</v>
      </c>
      <c r="E103" s="4">
        <f t="shared" si="1"/>
        <v>1.7246131969510616E-2</v>
      </c>
    </row>
    <row r="104" spans="1:5" x14ac:dyDescent="0.25">
      <c r="A104" s="1">
        <v>45702</v>
      </c>
      <c r="B104" s="4">
        <f>IFERROR(BTCUSD[[#This Row],[Close]]/BTCUSD!B103-1,"")</f>
        <v>-1.9404092667500761E-2</v>
      </c>
      <c r="C104" s="4">
        <f>IFERROR(XAUUSD[[#This Row],[Close]]/XAUUSD!B103-1, "")</f>
        <v>-3.5986375726648756E-3</v>
      </c>
      <c r="D104" s="4">
        <f>IFERROR(AAPL_US[[#This Row],[Close]]/AAPL_US!B103-1,"")</f>
        <v>1.2710636359872352E-2</v>
      </c>
      <c r="E104" s="4">
        <f t="shared" si="1"/>
        <v>-3.4474919213544732E-3</v>
      </c>
    </row>
    <row r="105" spans="1:5" x14ac:dyDescent="0.25">
      <c r="A105" s="1">
        <v>45706</v>
      </c>
      <c r="B105" s="4">
        <f>IFERROR(BTCUSD[[#This Row],[Close]]/BTCUSD!B104-1,"")</f>
        <v>2.3867092887183583E-2</v>
      </c>
      <c r="C105" s="4">
        <f>IFERROR(XAUUSD[[#This Row],[Close]]/XAUUSD!B104-1, "")</f>
        <v>2.184581616383241E-3</v>
      </c>
      <c r="D105" s="4">
        <f>IFERROR(AAPL_US[[#This Row],[Close]]/AAPL_US!B104-1,"")</f>
        <v>-5.3147996729352442E-4</v>
      </c>
      <c r="E105" s="4">
        <f t="shared" si="1"/>
        <v>7.8745165225203133E-3</v>
      </c>
    </row>
    <row r="106" spans="1:5" x14ac:dyDescent="0.25">
      <c r="A106" s="1">
        <v>45707</v>
      </c>
      <c r="B106" s="4">
        <f>IFERROR(BTCUSD[[#This Row],[Close]]/BTCUSD!B105-1,"")</f>
        <v>-1.4897114629678243E-2</v>
      </c>
      <c r="C106" s="4">
        <f>IFERROR(XAUUSD[[#This Row],[Close]]/XAUUSD!B105-1, "")</f>
        <v>8.343922504485235E-3</v>
      </c>
      <c r="D106" s="4">
        <f>IFERROR(AAPL_US[[#This Row],[Close]]/AAPL_US!B105-1,"")</f>
        <v>1.636192579866691E-3</v>
      </c>
      <c r="E106" s="4">
        <f t="shared" si="1"/>
        <v>-6.4070761314937092E-4</v>
      </c>
    </row>
    <row r="107" spans="1:5" x14ac:dyDescent="0.25">
      <c r="A107" s="1">
        <v>45708</v>
      </c>
      <c r="B107" s="4">
        <f>IFERROR(BTCUSD[[#This Row],[Close]]/BTCUSD!B106-1,"")</f>
        <v>8.2295216707277685E-3</v>
      </c>
      <c r="C107" s="4">
        <f>IFERROR(XAUUSD[[#This Row],[Close]]/XAUUSD!B106-1, "")</f>
        <v>-1.467825991926619E-2</v>
      </c>
      <c r="D107" s="4">
        <f>IFERROR(AAPL_US[[#This Row],[Close]]/AAPL_US!B106-1,"")</f>
        <v>3.9204475844325515E-3</v>
      </c>
      <c r="E107" s="4">
        <f t="shared" si="1"/>
        <v>-2.2263131911583805E-3</v>
      </c>
    </row>
    <row r="108" spans="1:5" x14ac:dyDescent="0.25">
      <c r="A108" s="1">
        <v>45709</v>
      </c>
      <c r="B108" s="4">
        <f>IFERROR(BTCUSD[[#This Row],[Close]]/BTCUSD!B107-1,"")</f>
        <v>-1.3239886612305796E-2</v>
      </c>
      <c r="C108" s="4">
        <f>IFERROR(XAUUSD[[#This Row],[Close]]/XAUUSD!B107-1, "")</f>
        <v>4.8888103259439042E-3</v>
      </c>
      <c r="D108" s="4">
        <f>IFERROR(AAPL_US[[#This Row],[Close]]/AAPL_US!B107-1,"")</f>
        <v>-1.1389984948948495E-3</v>
      </c>
      <c r="E108" s="4">
        <f t="shared" si="1"/>
        <v>-2.3581414017826313E-3</v>
      </c>
    </row>
    <row r="109" spans="1:5" x14ac:dyDescent="0.25">
      <c r="A109" s="1">
        <v>45712</v>
      </c>
      <c r="B109" s="4">
        <f>IFERROR(BTCUSD[[#This Row],[Close]]/BTCUSD!B108-1,"")</f>
        <v>-6.2586643384435758E-3</v>
      </c>
      <c r="C109" s="4">
        <f>IFERROR(XAUUSD[[#This Row],[Close]]/XAUUSD!B108-1, "")</f>
        <v>1.2425563030630249E-2</v>
      </c>
      <c r="D109" s="4">
        <f>IFERROR(AAPL_US[[#This Row],[Close]]/AAPL_US!B108-1,"")</f>
        <v>6.605579311748988E-3</v>
      </c>
      <c r="E109" s="4">
        <f t="shared" si="1"/>
        <v>5.0742997042437232E-3</v>
      </c>
    </row>
    <row r="110" spans="1:5" x14ac:dyDescent="0.25">
      <c r="A110" s="1">
        <v>45713</v>
      </c>
      <c r="B110" s="4">
        <f>IFERROR(BTCUSD[[#This Row],[Close]]/BTCUSD!B109-1,"")</f>
        <v>1.3233319792457232E-2</v>
      </c>
      <c r="C110" s="4">
        <f>IFERROR(XAUUSD[[#This Row],[Close]]/XAUUSD!B109-1, "")</f>
        <v>-8.0060232549417076E-4</v>
      </c>
      <c r="D110" s="4">
        <f>IFERROR(AAPL_US[[#This Row],[Close]]/AAPL_US!B109-1,"")</f>
        <v>-5.340410726134559E-4</v>
      </c>
      <c r="E110" s="4">
        <f t="shared" si="1"/>
        <v>3.4895426857554646E-3</v>
      </c>
    </row>
    <row r="111" spans="1:5" x14ac:dyDescent="0.25">
      <c r="A111" s="1">
        <v>45714</v>
      </c>
      <c r="B111" s="4">
        <f>IFERROR(BTCUSD[[#This Row],[Close]]/BTCUSD!B110-1,"")</f>
        <v>1.6803449368990142E-2</v>
      </c>
      <c r="C111" s="4">
        <f>IFERROR(XAUUSD[[#This Row],[Close]]/XAUUSD!B110-1, "")</f>
        <v>2.2963306443364306E-3</v>
      </c>
      <c r="D111" s="4">
        <f>IFERROR(AAPL_US[[#This Row],[Close]]/AAPL_US!B110-1,"")</f>
        <v>-2.7040155440414382E-2</v>
      </c>
      <c r="E111" s="4">
        <f t="shared" si="1"/>
        <v>-2.1524795636926998E-3</v>
      </c>
    </row>
    <row r="112" spans="1:5" x14ac:dyDescent="0.25">
      <c r="A112" s="1">
        <v>45715</v>
      </c>
      <c r="B112" s="4">
        <f>IFERROR(BTCUSD[[#This Row],[Close]]/BTCUSD!B111-1,"")</f>
        <v>-3.062665435894929E-2</v>
      </c>
      <c r="C112" s="4">
        <f>IFERROR(XAUUSD[[#This Row],[Close]]/XAUUSD!B111-1, "")</f>
        <v>-1.6175257468937776E-3</v>
      </c>
      <c r="D112" s="4">
        <f>IFERROR(AAPL_US[[#This Row],[Close]]/AAPL_US!B111-1,"")</f>
        <v>-1.273090364453322E-2</v>
      </c>
      <c r="E112" s="4">
        <f t="shared" si="1"/>
        <v>-1.3654277699802264E-2</v>
      </c>
    </row>
    <row r="113" spans="1:5" x14ac:dyDescent="0.25">
      <c r="A113" s="1">
        <v>45716</v>
      </c>
      <c r="B113" s="4">
        <f>IFERROR(BTCUSD[[#This Row],[Close]]/BTCUSD!B112-1,"")</f>
        <v>-2.8443261673382736E-2</v>
      </c>
      <c r="C113" s="4">
        <f>IFERROR(XAUUSD[[#This Row],[Close]]/XAUUSD!B112-1, "")</f>
        <v>6.0785302495469651E-3</v>
      </c>
      <c r="D113" s="4">
        <f>IFERROR(AAPL_US[[#This Row],[Close]]/AAPL_US!B112-1,"")</f>
        <v>1.913190054782965E-2</v>
      </c>
      <c r="E113" s="4">
        <f t="shared" si="1"/>
        <v>-3.619962378471394E-4</v>
      </c>
    </row>
    <row r="114" spans="1:5" x14ac:dyDescent="0.25">
      <c r="A114" s="1">
        <v>45719</v>
      </c>
      <c r="B114" s="4">
        <f>IFERROR(BTCUSD[[#This Row],[Close]]/BTCUSD!B113-1,"")</f>
        <v>-4.0224973387452789E-2</v>
      </c>
      <c r="C114" s="4">
        <f>IFERROR(XAUUSD[[#This Row],[Close]]/XAUUSD!B113-1, "")</f>
        <v>-1.2789728931576039E-2</v>
      </c>
      <c r="D114" s="4">
        <f>IFERROR(AAPL_US[[#This Row],[Close]]/AAPL_US!B113-1,"")</f>
        <v>-1.5754217664571635E-2</v>
      </c>
      <c r="E114" s="4">
        <f t="shared" si="1"/>
        <v>-2.1909648888237741E-2</v>
      </c>
    </row>
    <row r="115" spans="1:5" x14ac:dyDescent="0.25">
      <c r="A115" s="1">
        <v>45720</v>
      </c>
      <c r="B115" s="4">
        <f>IFERROR(BTCUSD[[#This Row],[Close]]/BTCUSD!B114-1,"")</f>
        <v>-5.0717262196613433E-2</v>
      </c>
      <c r="C115" s="4">
        <f>IFERROR(XAUUSD[[#This Row],[Close]]/XAUUSD!B114-1, "")</f>
        <v>4.7512945991345923E-4</v>
      </c>
      <c r="D115" s="4">
        <f>IFERROR(AAPL_US[[#This Row],[Close]]/AAPL_US!B114-1,"")</f>
        <v>-8.8224173423517849E-3</v>
      </c>
      <c r="E115" s="4">
        <f t="shared" si="1"/>
        <v>-1.7671852077724183E-2</v>
      </c>
    </row>
    <row r="116" spans="1:5" x14ac:dyDescent="0.25">
      <c r="A116" s="1">
        <v>45721</v>
      </c>
      <c r="B116" s="4">
        <f>IFERROR(BTCUSD[[#This Row],[Close]]/BTCUSD!B115-1,"")</f>
        <v>4.5690022643158912E-3</v>
      </c>
      <c r="C116" s="4">
        <f>IFERROR(XAUUSD[[#This Row],[Close]]/XAUUSD!B115-1, "")</f>
        <v>-1.347903908269843E-2</v>
      </c>
      <c r="D116" s="4">
        <f>IFERROR(AAPL_US[[#This Row],[Close]]/AAPL_US!B115-1,"")</f>
        <v>-8.053236129360597E-4</v>
      </c>
      <c r="E116" s="4">
        <f t="shared" si="1"/>
        <v>-4.2625120376654233E-3</v>
      </c>
    </row>
    <row r="117" spans="1:5" x14ac:dyDescent="0.25">
      <c r="A117" s="1">
        <v>45722</v>
      </c>
      <c r="B117" s="4">
        <f>IFERROR(BTCUSD[[#This Row],[Close]]/BTCUSD!B116-1,"")</f>
        <v>-5.6285422170214705E-3</v>
      </c>
      <c r="C117" s="4">
        <f>IFERROR(XAUUSD[[#This Row],[Close]]/XAUUSD!B116-1, "")</f>
        <v>-7.6901152909035764E-3</v>
      </c>
      <c r="D117" s="4">
        <f>IFERROR(AAPL_US[[#This Row],[Close]]/AAPL_US!B116-1,"")</f>
        <v>-1.7392042080257575E-3</v>
      </c>
      <c r="E117" s="4">
        <f t="shared" si="1"/>
        <v>-5.2863700438755988E-3</v>
      </c>
    </row>
    <row r="118" spans="1:5" x14ac:dyDescent="0.25">
      <c r="A118" s="1">
        <v>45723</v>
      </c>
      <c r="B118" s="4">
        <f>IFERROR(BTCUSD[[#This Row],[Close]]/BTCUSD!B117-1,"")</f>
        <v>2.9080582871637617E-2</v>
      </c>
      <c r="C118" s="4">
        <f>IFERROR(XAUUSD[[#This Row],[Close]]/XAUUSD!B117-1, "")</f>
        <v>1.3266455220678486E-2</v>
      </c>
      <c r="D118" s="4">
        <f>IFERROR(AAPL_US[[#This Row],[Close]]/AAPL_US!B117-1,"")</f>
        <v>1.589257638210162E-2</v>
      </c>
      <c r="E118" s="4">
        <f t="shared" si="1"/>
        <v>1.8798529864393163E-2</v>
      </c>
    </row>
    <row r="119" spans="1:5" x14ac:dyDescent="0.25">
      <c r="A119" s="1">
        <v>45726</v>
      </c>
      <c r="B119" s="4">
        <f>IFERROR(BTCUSD[[#This Row],[Close]]/BTCUSD!B118-1,"")</f>
        <v>1.0188877132837559E-2</v>
      </c>
      <c r="C119" s="4">
        <f>IFERROR(XAUUSD[[#This Row],[Close]]/XAUUSD!B118-1, "")</f>
        <v>8.7008524553893185E-3</v>
      </c>
      <c r="D119" s="4">
        <f>IFERROR(AAPL_US[[#This Row],[Close]]/AAPL_US!B118-1,"")</f>
        <v>-4.8479524825364995E-2</v>
      </c>
      <c r="E119" s="4">
        <f t="shared" si="1"/>
        <v>-8.0068533256025028E-3</v>
      </c>
    </row>
    <row r="120" spans="1:5" x14ac:dyDescent="0.25">
      <c r="A120" s="1">
        <v>45727</v>
      </c>
      <c r="B120" s="4">
        <f>IFERROR(BTCUSD[[#This Row],[Close]]/BTCUSD!B119-1,"")</f>
        <v>3.4188268735800165E-2</v>
      </c>
      <c r="C120" s="4">
        <f>IFERROR(XAUUSD[[#This Row],[Close]]/XAUUSD!B119-1, "")</f>
        <v>4.0438795198083355E-4</v>
      </c>
      <c r="D120" s="4">
        <f>IFERROR(AAPL_US[[#This Row],[Close]]/AAPL_US!B119-1,"")</f>
        <v>-2.9189379286091E-2</v>
      </c>
      <c r="E120" s="4">
        <f t="shared" si="1"/>
        <v>1.661422015705084E-3</v>
      </c>
    </row>
    <row r="121" spans="1:5" x14ac:dyDescent="0.25">
      <c r="A121" s="1">
        <v>45728</v>
      </c>
      <c r="B121" s="4">
        <f>IFERROR(BTCUSD[[#This Row],[Close]]/BTCUSD!B120-1,"")</f>
        <v>-1.6517979057324439E-3</v>
      </c>
      <c r="C121" s="4">
        <f>IFERROR(XAUUSD[[#This Row],[Close]]/XAUUSD!B120-1, "")</f>
        <v>-2.7507819003347311E-3</v>
      </c>
      <c r="D121" s="4">
        <f>IFERROR(AAPL_US[[#This Row],[Close]]/AAPL_US!B120-1,"")</f>
        <v>-1.7478717623618967E-2</v>
      </c>
      <c r="E121" s="4">
        <f t="shared" si="1"/>
        <v>-6.8394674189393156E-3</v>
      </c>
    </row>
    <row r="122" spans="1:5" x14ac:dyDescent="0.25">
      <c r="A122" s="1">
        <v>45729</v>
      </c>
      <c r="B122" s="4">
        <f>IFERROR(BTCUSD[[#This Row],[Close]]/BTCUSD!B121-1,"")</f>
        <v>-2.8715080705445817E-2</v>
      </c>
      <c r="C122" s="4">
        <f>IFERROR(XAUUSD[[#This Row],[Close]]/XAUUSD!B121-1, "")</f>
        <v>-6.1144431391124687E-4</v>
      </c>
      <c r="D122" s="4">
        <f>IFERROR(AAPL_US[[#This Row],[Close]]/AAPL_US!B121-1,"")</f>
        <v>-3.364365379297618E-2</v>
      </c>
      <c r="E122" s="4">
        <f t="shared" si="1"/>
        <v>-1.8952198075091096E-2</v>
      </c>
    </row>
    <row r="123" spans="1:5" x14ac:dyDescent="0.25">
      <c r="A123" s="1">
        <v>45730</v>
      </c>
      <c r="B123" s="4">
        <f>IFERROR(BTCUSD[[#This Row],[Close]]/BTCUSD!B122-1,"")</f>
        <v>-9.4080584142678947E-2</v>
      </c>
      <c r="C123" s="4">
        <f>IFERROR(XAUUSD[[#This Row],[Close]]/XAUUSD!B122-1, "")</f>
        <v>-8.3798498638876229E-3</v>
      </c>
      <c r="D123" s="4">
        <f>IFERROR(AAPL_US[[#This Row],[Close]]/AAPL_US!B122-1,"")</f>
        <v>1.8170545593285015E-2</v>
      </c>
      <c r="E123" s="4">
        <f t="shared" si="1"/>
        <v>-2.612495151037323E-2</v>
      </c>
    </row>
    <row r="124" spans="1:5" x14ac:dyDescent="0.25">
      <c r="A124" s="1">
        <v>45733</v>
      </c>
      <c r="B124" s="4">
        <f>IFERROR(BTCUSD[[#This Row],[Close]]/BTCUSD!B123-1,"")</f>
        <v>4.6044657679416678E-2</v>
      </c>
      <c r="C124" s="4">
        <f>IFERROR(XAUUSD[[#This Row],[Close]]/XAUUSD!B123-1, "")</f>
        <v>1.1275641425590566E-2</v>
      </c>
      <c r="D124" s="4">
        <f>IFERROR(AAPL_US[[#This Row],[Close]]/AAPL_US!B123-1,"")</f>
        <v>2.3888706730994524E-3</v>
      </c>
      <c r="E124" s="4">
        <f t="shared" si="1"/>
        <v>1.9040315075991063E-2</v>
      </c>
    </row>
    <row r="125" spans="1:5" x14ac:dyDescent="0.25">
      <c r="A125" s="1">
        <v>45734</v>
      </c>
      <c r="B125" s="4">
        <f>IFERROR(BTCUSD[[#This Row],[Close]]/BTCUSD!B124-1,"")</f>
        <v>6.2891265610016678E-3</v>
      </c>
      <c r="C125" s="4">
        <f>IFERROR(XAUUSD[[#This Row],[Close]]/XAUUSD!B124-1, "")</f>
        <v>7.0779534603135907E-3</v>
      </c>
      <c r="D125" s="4">
        <f>IFERROR(AAPL_US[[#This Row],[Close]]/AAPL_US!B124-1,"")</f>
        <v>-6.1214953271028216E-3</v>
      </c>
      <c r="E125" s="4">
        <f t="shared" si="1"/>
        <v>2.8814707542950905E-3</v>
      </c>
    </row>
    <row r="126" spans="1:5" x14ac:dyDescent="0.25">
      <c r="A126" s="1">
        <v>45735</v>
      </c>
      <c r="B126" s="4">
        <f>IFERROR(BTCUSD[[#This Row],[Close]]/BTCUSD!B125-1,"")</f>
        <v>-2.716705087858573E-2</v>
      </c>
      <c r="C126" s="4">
        <f>IFERROR(XAUUSD[[#This Row],[Close]]/XAUUSD!B125-1, "")</f>
        <v>1.6733261633130825E-2</v>
      </c>
      <c r="D126" s="4">
        <f>IFERROR(AAPL_US[[#This Row],[Close]]/AAPL_US!B125-1,"")</f>
        <v>1.1989280173021921E-2</v>
      </c>
      <c r="E126" s="4">
        <f t="shared" si="1"/>
        <v>2.1399734415831887E-3</v>
      </c>
    </row>
    <row r="127" spans="1:5" x14ac:dyDescent="0.25">
      <c r="A127" s="1">
        <v>45736</v>
      </c>
      <c r="B127" s="4">
        <f>IFERROR(BTCUSD[[#This Row],[Close]]/BTCUSD!B126-1,"")</f>
        <v>3.4230841556838865E-2</v>
      </c>
      <c r="C127" s="4">
        <f>IFERROR(XAUUSD[[#This Row],[Close]]/XAUUSD!B126-1, "")</f>
        <v>-7.6322462403644042E-4</v>
      </c>
      <c r="D127" s="4">
        <f>IFERROR(AAPL_US[[#This Row],[Close]]/AAPL_US!B126-1,"")</f>
        <v>-5.2964133060769969E-3</v>
      </c>
      <c r="E127" s="4">
        <f t="shared" si="1"/>
        <v>8.3750386256139838E-3</v>
      </c>
    </row>
    <row r="128" spans="1:5" x14ac:dyDescent="0.25">
      <c r="A128" s="1">
        <v>45737</v>
      </c>
      <c r="B128" s="4">
        <f>IFERROR(BTCUSD[[#This Row],[Close]]/BTCUSD!B127-1,"")</f>
        <v>-1.0921311888423268E-3</v>
      </c>
      <c r="C128" s="4">
        <f>IFERROR(XAUUSD[[#This Row],[Close]]/XAUUSD!B127-1, "")</f>
        <v>5.1054506715977332E-3</v>
      </c>
      <c r="D128" s="4">
        <f>IFERROR(AAPL_US[[#This Row],[Close]]/AAPL_US!B127-1,"")</f>
        <v>1.9476879962634364E-2</v>
      </c>
      <c r="E128" s="4">
        <f t="shared" si="1"/>
        <v>7.557604900776704E-3</v>
      </c>
    </row>
    <row r="129" spans="1:5" x14ac:dyDescent="0.25">
      <c r="A129" s="1">
        <v>45740</v>
      </c>
      <c r="B129" s="4">
        <f>IFERROR(BTCUSD[[#This Row],[Close]]/BTCUSD!B128-1,"")</f>
        <v>-2.0049848017083982E-2</v>
      </c>
      <c r="C129" s="4">
        <f>IFERROR(XAUUSD[[#This Row],[Close]]/XAUUSD!B128-1, "")</f>
        <v>1.1420581711404143E-2</v>
      </c>
      <c r="D129" s="4">
        <f>IFERROR(AAPL_US[[#This Row],[Close]]/AAPL_US!B128-1,"")</f>
        <v>1.1270444861868123E-2</v>
      </c>
      <c r="E129" s="4">
        <f t="shared" si="1"/>
        <v>1.9344117379969002E-3</v>
      </c>
    </row>
    <row r="130" spans="1:5" x14ac:dyDescent="0.25">
      <c r="A130" s="1">
        <v>45741</v>
      </c>
      <c r="B130" s="4">
        <f>IFERROR(BTCUSD[[#This Row],[Close]]/BTCUSD!B129-1,"")</f>
        <v>4.5874600280198408E-2</v>
      </c>
      <c r="C130" s="4">
        <f>IFERROR(XAUUSD[[#This Row],[Close]]/XAUUSD!B129-1, "")</f>
        <v>5.1605674646981736E-3</v>
      </c>
      <c r="D130" s="4">
        <f>IFERROR(AAPL_US[[#This Row],[Close]]/AAPL_US!B129-1,"")</f>
        <v>1.3681873782449117E-2</v>
      </c>
      <c r="E130" s="4">
        <f t="shared" si="1"/>
        <v>1.9931169204673527E-2</v>
      </c>
    </row>
    <row r="131" spans="1:5" x14ac:dyDescent="0.25">
      <c r="A131" s="1">
        <v>45742</v>
      </c>
      <c r="B131" s="4">
        <f>IFERROR(BTCUSD[[#This Row],[Close]]/BTCUSD!B130-1,"")</f>
        <v>-2.3865655858635426E-2</v>
      </c>
      <c r="C131" s="4">
        <f>IFERROR(XAUUSD[[#This Row],[Close]]/XAUUSD!B130-1, "")</f>
        <v>-1.4425236295205757E-3</v>
      </c>
      <c r="D131" s="4">
        <f>IFERROR(AAPL_US[[#This Row],[Close]]/AAPL_US!B130-1,"")</f>
        <v>-9.921787709497254E-3</v>
      </c>
      <c r="E131" s="4">
        <f t="shared" si="1"/>
        <v>-1.0713242522248034E-2</v>
      </c>
    </row>
    <row r="132" spans="1:5" x14ac:dyDescent="0.25">
      <c r="A132" s="1">
        <v>45743</v>
      </c>
      <c r="B132" s="4">
        <f>IFERROR(BTCUSD[[#This Row],[Close]]/BTCUSD!B131-1,"")</f>
        <v>9.263564462635987E-4</v>
      </c>
      <c r="C132" s="4">
        <f>IFERROR(XAUUSD[[#This Row],[Close]]/XAUUSD!B131-1, "")</f>
        <v>-7.2131879532866261E-3</v>
      </c>
      <c r="D132" s="4">
        <f>IFERROR(AAPL_US[[#This Row],[Close]]/AAPL_US!B131-1,"")</f>
        <v>1.047262221820966E-2</v>
      </c>
      <c r="E132" s="4">
        <f t="shared" ref="E132:E195" si="2">SUMPRODUCT(B132:D132,$J$2:$L$2)</f>
        <v>5.3441841802732678E-4</v>
      </c>
    </row>
    <row r="133" spans="1:5" x14ac:dyDescent="0.25">
      <c r="A133" s="1">
        <v>45744</v>
      </c>
      <c r="B133" s="4">
        <f>IFERROR(BTCUSD[[#This Row],[Close]]/BTCUSD!B132-1,"")</f>
        <v>3.8804430990319716E-2</v>
      </c>
      <c r="C133" s="4">
        <f>IFERROR(XAUUSD[[#This Row],[Close]]/XAUUSD!B132-1, "")</f>
        <v>-4.061061431821833E-3</v>
      </c>
      <c r="D133" s="4">
        <f>IFERROR(AAPL_US[[#This Row],[Close]]/AAPL_US!B132-1,"")</f>
        <v>-2.6580299307571997E-2</v>
      </c>
      <c r="E133" s="4">
        <f t="shared" si="2"/>
        <v>2.0428149320955817E-3</v>
      </c>
    </row>
    <row r="134" spans="1:5" x14ac:dyDescent="0.25">
      <c r="A134" s="1">
        <v>45747</v>
      </c>
      <c r="B134" s="4">
        <f>IFERROR(BTCUSD[[#This Row],[Close]]/BTCUSD!B133-1,"")</f>
        <v>6.3817377082941995E-4</v>
      </c>
      <c r="C134" s="4">
        <f>IFERROR(XAUUSD[[#This Row],[Close]]/XAUUSD!B133-1, "")</f>
        <v>3.2740506581308004E-3</v>
      </c>
      <c r="D134" s="4">
        <f>IFERROR(AAPL_US[[#This Row],[Close]]/AAPL_US!B133-1,"")</f>
        <v>1.9412574575493391E-2</v>
      </c>
      <c r="E134" s="4">
        <f t="shared" si="2"/>
        <v>7.3248447671491633E-3</v>
      </c>
    </row>
    <row r="135" spans="1:5" x14ac:dyDescent="0.25">
      <c r="A135" s="1">
        <v>45748</v>
      </c>
      <c r="B135" s="4">
        <f>IFERROR(BTCUSD[[#This Row],[Close]]/BTCUSD!B134-1,"")</f>
        <v>-7.5286194978329002E-3</v>
      </c>
      <c r="C135" s="4">
        <f>IFERROR(XAUUSD[[#This Row],[Close]]/XAUUSD!B134-1, "")</f>
        <v>-6.9503743273024998E-4</v>
      </c>
      <c r="D135" s="4">
        <f>IFERROR(AAPL_US[[#This Row],[Close]]/AAPL_US!B134-1,"")</f>
        <v>4.7719803718542231E-3</v>
      </c>
      <c r="E135" s="4">
        <f t="shared" si="2"/>
        <v>-1.1050067108857031E-3</v>
      </c>
    </row>
    <row r="136" spans="1:5" x14ac:dyDescent="0.25">
      <c r="A136" s="1">
        <v>45749</v>
      </c>
      <c r="B136" s="4">
        <f>IFERROR(BTCUSD[[#This Row],[Close]]/BTCUSD!B135-1,"")</f>
        <v>6.0022502680399104E-3</v>
      </c>
      <c r="C136" s="4">
        <f>IFERROR(XAUUSD[[#This Row],[Close]]/XAUUSD!B135-1, "")</f>
        <v>1.189009445835465E-2</v>
      </c>
      <c r="D136" s="4">
        <f>IFERROR(AAPL_US[[#This Row],[Close]]/AAPL_US!B135-1,"")</f>
        <v>3.1363412339262542E-3</v>
      </c>
      <c r="E136" s="4">
        <f t="shared" si="2"/>
        <v>7.4976152339317099E-3</v>
      </c>
    </row>
    <row r="137" spans="1:5" x14ac:dyDescent="0.25">
      <c r="A137" s="1">
        <v>45750</v>
      </c>
      <c r="B137" s="4">
        <f>IFERROR(BTCUSD[[#This Row],[Close]]/BTCUSD!B136-1,"")</f>
        <v>-4.1135454860781295E-2</v>
      </c>
      <c r="C137" s="4">
        <f>IFERROR(XAUUSD[[#This Row],[Close]]/XAUUSD!B136-1, "")</f>
        <v>9.8290794116300262E-3</v>
      </c>
      <c r="D137" s="4">
        <f>IFERROR(AAPL_US[[#This Row],[Close]]/AAPL_US!B136-1,"")</f>
        <v>-9.2456116843092517E-2</v>
      </c>
      <c r="E137" s="4">
        <f t="shared" si="2"/>
        <v>-3.6145839746510131E-2</v>
      </c>
    </row>
    <row r="138" spans="1:5" x14ac:dyDescent="0.25">
      <c r="A138" s="1">
        <v>45751</v>
      </c>
      <c r="B138" s="4">
        <f>IFERROR(BTCUSD[[#This Row],[Close]]/BTCUSD!B137-1,"")</f>
        <v>-1.4837294760505548E-2</v>
      </c>
      <c r="C138" s="4">
        <f>IFERROR(XAUUSD[[#This Row],[Close]]/XAUUSD!B137-1, "")</f>
        <v>1.232477108824237E-2</v>
      </c>
      <c r="D138" s="4">
        <f>IFERROR(AAPL_US[[#This Row],[Close]]/AAPL_US!B137-1,"")</f>
        <v>-7.2887445248289828E-2</v>
      </c>
      <c r="E138" s="4">
        <f t="shared" si="2"/>
        <v>-2.1387513567341664E-2</v>
      </c>
    </row>
    <row r="139" spans="1:5" x14ac:dyDescent="0.25">
      <c r="A139" s="1">
        <v>45754</v>
      </c>
      <c r="B139" s="4">
        <f>IFERROR(BTCUSD[[#This Row],[Close]]/BTCUSD!B138-1,"")</f>
        <v>3.2204665344144567E-2</v>
      </c>
      <c r="C139" s="4">
        <f>IFERROR(XAUUSD[[#This Row],[Close]]/XAUUSD!B138-1, "")</f>
        <v>-2.8543756153396327E-3</v>
      </c>
      <c r="D139" s="4">
        <f>IFERROR(AAPL_US[[#This Row],[Close]]/AAPL_US!B138-1,"")</f>
        <v>-3.673426053721196E-2</v>
      </c>
      <c r="E139" s="4">
        <f t="shared" si="2"/>
        <v>-2.5006288040560713E-3</v>
      </c>
    </row>
    <row r="140" spans="1:5" x14ac:dyDescent="0.25">
      <c r="A140" s="1">
        <v>45755</v>
      </c>
      <c r="B140" s="4">
        <f>IFERROR(BTCUSD[[#This Row],[Close]]/BTCUSD!B139-1,"")</f>
        <v>-4.5106285059512974E-3</v>
      </c>
      <c r="C140" s="4">
        <f>IFERROR(XAUUSD[[#This Row],[Close]]/XAUUSD!B139-1, "")</f>
        <v>6.8087825428018167E-3</v>
      </c>
      <c r="D140" s="4">
        <f>IFERROR(AAPL_US[[#This Row],[Close]]/AAPL_US!B139-1,"")</f>
        <v>-4.9818141739226385E-2</v>
      </c>
      <c r="E140" s="4">
        <f t="shared" si="2"/>
        <v>-1.3575118056432578E-2</v>
      </c>
    </row>
    <row r="141" spans="1:5" x14ac:dyDescent="0.25">
      <c r="A141" s="1">
        <v>45756</v>
      </c>
      <c r="B141" s="4">
        <f>IFERROR(BTCUSD[[#This Row],[Close]]/BTCUSD!B140-1,"")</f>
        <v>-2.4814723961109619E-2</v>
      </c>
      <c r="C141" s="4">
        <f>IFERROR(XAUUSD[[#This Row],[Close]]/XAUUSD!B140-1, "")</f>
        <v>-6.643140869348918E-3</v>
      </c>
      <c r="D141" s="4">
        <f>IFERROR(AAPL_US[[#This Row],[Close]]/AAPL_US!B140-1,"")</f>
        <v>0.15328848161466202</v>
      </c>
      <c r="E141" s="4">
        <f t="shared" si="2"/>
        <v>3.5884870948326153E-2</v>
      </c>
    </row>
    <row r="142" spans="1:5" x14ac:dyDescent="0.25">
      <c r="A142" s="1">
        <v>45757</v>
      </c>
      <c r="B142" s="4">
        <f>IFERROR(BTCUSD[[#This Row],[Close]]/BTCUSD!B141-1,"")</f>
        <v>1.6063941331482257E-2</v>
      </c>
      <c r="C142" s="4">
        <f>IFERROR(XAUUSD[[#This Row],[Close]]/XAUUSD!B141-1, "")</f>
        <v>-2.5154627921797457E-2</v>
      </c>
      <c r="D142" s="4">
        <f>IFERROR(AAPL_US[[#This Row],[Close]]/AAPL_US!B141-1,"")</f>
        <v>-4.2393764143827006E-2</v>
      </c>
      <c r="E142" s="4">
        <f t="shared" si="2"/>
        <v>-1.796079801242241E-2</v>
      </c>
    </row>
    <row r="143" spans="1:5" x14ac:dyDescent="0.25">
      <c r="A143" s="1">
        <v>45758</v>
      </c>
      <c r="B143" s="4">
        <f>IFERROR(BTCUSD[[#This Row],[Close]]/BTCUSD!B142-1,"")</f>
        <v>-5.7414844209358606E-2</v>
      </c>
      <c r="C143" s="4">
        <f>IFERROR(XAUUSD[[#This Row],[Close]]/XAUUSD!B142-1, "")</f>
        <v>-1.7504367858489633E-2</v>
      </c>
      <c r="D143" s="4">
        <f>IFERROR(AAPL_US[[#This Row],[Close]]/AAPL_US!B142-1,"")</f>
        <v>4.0594475370234306E-2</v>
      </c>
      <c r="E143" s="4">
        <f t="shared" si="2"/>
        <v>-1.2047857795133144E-2</v>
      </c>
    </row>
    <row r="144" spans="1:5" x14ac:dyDescent="0.25">
      <c r="A144" s="1">
        <v>45761</v>
      </c>
      <c r="B144" s="4">
        <f>IFERROR(BTCUSD[[#This Row],[Close]]/BTCUSD!B143-1,"")</f>
        <v>-2.7479770888262478E-2</v>
      </c>
      <c r="C144" s="4">
        <f>IFERROR(XAUUSD[[#This Row],[Close]]/XAUUSD!B143-1, "")</f>
        <v>-1.340826317739463E-4</v>
      </c>
      <c r="D144" s="4">
        <f>IFERROR(AAPL_US[[#This Row],[Close]]/AAPL_US!B143-1,"")</f>
        <v>2.2053999495331933E-2</v>
      </c>
      <c r="E144" s="4">
        <f t="shared" si="2"/>
        <v>-1.6813644705887419E-3</v>
      </c>
    </row>
    <row r="145" spans="1:5" x14ac:dyDescent="0.25">
      <c r="A145" s="1">
        <v>45762</v>
      </c>
      <c r="B145" s="4">
        <f>IFERROR(BTCUSD[[#This Row],[Close]]/BTCUSD!B144-1,"")</f>
        <v>8.1296759399921426E-2</v>
      </c>
      <c r="C145" s="4">
        <f>IFERROR(XAUUSD[[#This Row],[Close]]/XAUUSD!B144-1, "")</f>
        <v>3.3560354494968747E-2</v>
      </c>
      <c r="D145" s="4">
        <f>IFERROR(AAPL_US[[#This Row],[Close]]/AAPL_US!B144-1,"")</f>
        <v>-1.8763578905788281E-3</v>
      </c>
      <c r="E145" s="4">
        <f t="shared" si="2"/>
        <v>3.7250262250790277E-2</v>
      </c>
    </row>
    <row r="146" spans="1:5" x14ac:dyDescent="0.25">
      <c r="A146" s="1">
        <v>45763</v>
      </c>
      <c r="B146" s="4">
        <f>IFERROR(BTCUSD[[#This Row],[Close]]/BTCUSD!B145-1,"")</f>
        <v>-4.3294851689165692E-2</v>
      </c>
      <c r="C146" s="4">
        <f>IFERROR(XAUUSD[[#This Row],[Close]]/XAUUSD!B145-1, "")</f>
        <v>3.0057347856267125E-2</v>
      </c>
      <c r="D146" s="4">
        <f>IFERROR(AAPL_US[[#This Row],[Close]]/AAPL_US!B145-1,"")</f>
        <v>-3.893341248639548E-2</v>
      </c>
      <c r="E146" s="4">
        <f t="shared" si="2"/>
        <v>-1.2645540110161502E-2</v>
      </c>
    </row>
    <row r="147" spans="1:5" x14ac:dyDescent="0.25">
      <c r="A147" s="1">
        <v>45764</v>
      </c>
      <c r="B147" s="4">
        <f>IFERROR(BTCUSD[[#This Row],[Close]]/BTCUSD!B146-1,"")</f>
        <v>5.2678283418452931E-2</v>
      </c>
      <c r="C147" s="4">
        <f>IFERROR(XAUUSD[[#This Row],[Close]]/XAUUSD!B146-1, "")</f>
        <v>1.7437622122398633E-2</v>
      </c>
      <c r="D147" s="4">
        <f>IFERROR(AAPL_US[[#This Row],[Close]]/AAPL_US!B146-1,"")</f>
        <v>1.3949657692901463E-2</v>
      </c>
      <c r="E147" s="4">
        <f t="shared" si="2"/>
        <v>2.6963431182365768E-2</v>
      </c>
    </row>
    <row r="148" spans="1:5" x14ac:dyDescent="0.25">
      <c r="A148" s="1">
        <v>45768</v>
      </c>
      <c r="B148" s="4">
        <f>IFERROR(BTCUSD[[#This Row],[Close]]/BTCUSD!B147-1,"")</f>
        <v>1.0158663539578949E-2</v>
      </c>
      <c r="C148" s="4">
        <f>IFERROR(XAUUSD[[#This Row],[Close]]/XAUUSD!B147-1, "")</f>
        <v>-6.2751858569226604E-3</v>
      </c>
      <c r="D148" s="4">
        <f>IFERROR(AAPL_US[[#This Row],[Close]]/AAPL_US!B147-1,"")</f>
        <v>-1.9392831759569518E-2</v>
      </c>
      <c r="E148" s="4">
        <f t="shared" si="2"/>
        <v>-5.2803248087662348E-3</v>
      </c>
    </row>
    <row r="149" spans="1:5" x14ac:dyDescent="0.25">
      <c r="A149" s="1">
        <v>45769</v>
      </c>
      <c r="B149" s="4">
        <f>IFERROR(BTCUSD[[#This Row],[Close]]/BTCUSD!B148-1,"")</f>
        <v>-6.0126556131694375E-3</v>
      </c>
      <c r="C149" s="4">
        <f>IFERROR(XAUUSD[[#This Row],[Close]]/XAUUSD!B148-1, "")</f>
        <v>6.0298283398818597E-3</v>
      </c>
      <c r="D149" s="4">
        <f>IFERROR(AAPL_US[[#This Row],[Close]]/AAPL_US!B148-1,"")</f>
        <v>3.406502381445442E-2</v>
      </c>
      <c r="E149" s="4">
        <f t="shared" si="2"/>
        <v>1.0827641796338237E-2</v>
      </c>
    </row>
    <row r="150" spans="1:5" x14ac:dyDescent="0.25">
      <c r="A150" s="1">
        <v>45770</v>
      </c>
      <c r="B150" s="4">
        <f>IFERROR(BTCUSD[[#This Row],[Close]]/BTCUSD!B149-1,"")</f>
        <v>3.549379600745306E-3</v>
      </c>
      <c r="C150" s="4">
        <f>IFERROR(XAUUSD[[#This Row],[Close]]/XAUUSD!B149-1, "")</f>
        <v>3.498072020222498E-2</v>
      </c>
      <c r="D150" s="4">
        <f>IFERROR(AAPL_US[[#This Row],[Close]]/AAPL_US!B149-1,"")</f>
        <v>2.4331631120456443E-2</v>
      </c>
      <c r="E150" s="4">
        <f t="shared" si="2"/>
        <v>2.2356591297250518E-2</v>
      </c>
    </row>
    <row r="151" spans="1:5" x14ac:dyDescent="0.25">
      <c r="A151" s="1">
        <v>45771</v>
      </c>
      <c r="B151" s="4">
        <f>IFERROR(BTCUSD[[#This Row],[Close]]/BTCUSD!B150-1,"")</f>
        <v>6.6180890489737632E-3</v>
      </c>
      <c r="C151" s="4">
        <f>IFERROR(XAUUSD[[#This Row],[Close]]/XAUUSD!B150-1, "")</f>
        <v>-4.6933119556812342E-3</v>
      </c>
      <c r="D151" s="4">
        <f>IFERROR(AAPL_US[[#This Row],[Close]]/AAPL_US!B150-1,"")</f>
        <v>1.842619745845564E-2</v>
      </c>
      <c r="E151" s="4">
        <f t="shared" si="2"/>
        <v>5.6359611699563269E-3</v>
      </c>
    </row>
    <row r="152" spans="1:5" x14ac:dyDescent="0.25">
      <c r="A152" s="1">
        <v>45772</v>
      </c>
      <c r="B152" s="4">
        <f>IFERROR(BTCUSD[[#This Row],[Close]]/BTCUSD!B151-1,"")</f>
        <v>2.6029121865379201E-2</v>
      </c>
      <c r="C152" s="4">
        <f>IFERROR(XAUUSD[[#This Row],[Close]]/XAUUSD!B151-1, "")</f>
        <v>2.9164218533283881E-2</v>
      </c>
      <c r="D152" s="4">
        <f>IFERROR(AAPL_US[[#This Row],[Close]]/AAPL_US!B151-1,"")</f>
        <v>4.367231367279345E-3</v>
      </c>
      <c r="E152" s="4">
        <f t="shared" si="2"/>
        <v>2.0784593383111116E-2</v>
      </c>
    </row>
    <row r="153" spans="1:5" x14ac:dyDescent="0.25">
      <c r="A153" s="1">
        <v>45775</v>
      </c>
      <c r="B153" s="4">
        <f>IFERROR(BTCUSD[[#This Row],[Close]]/BTCUSD!B152-1,"")</f>
        <v>6.5599351086792268E-2</v>
      </c>
      <c r="C153" s="4">
        <f>IFERROR(XAUUSD[[#This Row],[Close]]/XAUUSD!B152-1, "")</f>
        <v>-1.2628471223468107E-2</v>
      </c>
      <c r="D153" s="4">
        <f>IFERROR(AAPL_US[[#This Row],[Close]]/AAPL_US!B152-1,"")</f>
        <v>4.1093272171253137E-3</v>
      </c>
      <c r="E153" s="4">
        <f t="shared" si="2"/>
        <v>1.5861215001788033E-2</v>
      </c>
    </row>
    <row r="154" spans="1:5" x14ac:dyDescent="0.25">
      <c r="A154" s="1">
        <v>45776</v>
      </c>
      <c r="B154" s="4">
        <f>IFERROR(BTCUSD[[#This Row],[Close]]/BTCUSD!B153-1,"")</f>
        <v>5.4144599194496656E-3</v>
      </c>
      <c r="C154" s="4">
        <f>IFERROR(XAUUSD[[#This Row],[Close]]/XAUUSD!B153-1, "")</f>
        <v>-2.7455074589785688E-2</v>
      </c>
      <c r="D154" s="4">
        <f>IFERROR(AAPL_US[[#This Row],[Close]]/AAPL_US!B153-1,"")</f>
        <v>5.0918435328828338E-3</v>
      </c>
      <c r="E154" s="4">
        <f t="shared" si="2"/>
        <v>-7.830138800214527E-3</v>
      </c>
    </row>
    <row r="155" spans="1:5" x14ac:dyDescent="0.25">
      <c r="A155" s="1">
        <v>45777</v>
      </c>
      <c r="B155" s="4">
        <f>IFERROR(BTCUSD[[#This Row],[Close]]/BTCUSD!B154-1,"")</f>
        <v>-1.4094176474488407E-3</v>
      </c>
      <c r="C155" s="4">
        <f>IFERROR(XAUUSD[[#This Row],[Close]]/XAUUSD!B154-1, "")</f>
        <v>1.8631037639166292E-2</v>
      </c>
      <c r="D155" s="4">
        <f>IFERROR(AAPL_US[[#This Row],[Close]]/AAPL_US!B154-1,"")</f>
        <v>6.1076653567539996E-3</v>
      </c>
      <c r="E155" s="4">
        <f t="shared" si="2"/>
        <v>8.8618893684580639E-3</v>
      </c>
    </row>
    <row r="156" spans="1:5" x14ac:dyDescent="0.25">
      <c r="A156" s="1">
        <v>45778</v>
      </c>
      <c r="B156" s="4">
        <f>IFERROR(BTCUSD[[#This Row],[Close]]/BTCUSD!B155-1,"")</f>
        <v>2.0896960870403269E-2</v>
      </c>
      <c r="C156" s="4">
        <f>IFERROR(XAUUSD[[#This Row],[Close]]/XAUUSD!B155-1, "")</f>
        <v>-1.331802800039994E-2</v>
      </c>
      <c r="D156" s="4">
        <f>IFERROR(AAPL_US[[#This Row],[Close]]/AAPL_US!B155-1,"")</f>
        <v>3.8588235294116924E-3</v>
      </c>
      <c r="E156" s="4">
        <f t="shared" si="2"/>
        <v>2.0995241197845119E-3</v>
      </c>
    </row>
    <row r="157" spans="1:5" x14ac:dyDescent="0.25">
      <c r="A157" s="1">
        <v>45779</v>
      </c>
      <c r="B157" s="4">
        <f>IFERROR(BTCUSD[[#This Row],[Close]]/BTCUSD!B156-1,"")</f>
        <v>-8.3108333490674591E-3</v>
      </c>
      <c r="C157" s="4">
        <f>IFERROR(XAUUSD[[#This Row],[Close]]/XAUUSD!B156-1, "")</f>
        <v>1.1770098805289564E-2</v>
      </c>
      <c r="D157" s="4">
        <f>IFERROR(AAPL_US[[#This Row],[Close]]/AAPL_US!B156-1,"")</f>
        <v>-3.7361710106881718E-2</v>
      </c>
      <c r="E157" s="4">
        <f t="shared" si="2"/>
        <v>-8.9937235146689276E-3</v>
      </c>
    </row>
    <row r="158" spans="1:5" x14ac:dyDescent="0.25">
      <c r="A158" s="1">
        <v>45782</v>
      </c>
      <c r="B158" s="4">
        <f>IFERROR(BTCUSD[[#This Row],[Close]]/BTCUSD!B157-1,"")</f>
        <v>1.9610518599846305E-3</v>
      </c>
      <c r="C158" s="4">
        <f>IFERROR(XAUUSD[[#This Row],[Close]]/XAUUSD!B157-1, "")</f>
        <v>-7.9667811542563083E-3</v>
      </c>
      <c r="D158" s="4">
        <f>IFERROR(AAPL_US[[#This Row],[Close]]/AAPL_US!B157-1,"")</f>
        <v>-3.1458485512539602E-2</v>
      </c>
      <c r="E158" s="4">
        <f t="shared" si="2"/>
        <v>-1.2035942557469015E-2</v>
      </c>
    </row>
    <row r="159" spans="1:5" x14ac:dyDescent="0.25">
      <c r="A159" s="1">
        <v>45783</v>
      </c>
      <c r="B159" s="4">
        <f>IFERROR(BTCUSD[[#This Row],[Close]]/BTCUSD!B158-1,"")</f>
        <v>-3.4457094899525975E-3</v>
      </c>
      <c r="C159" s="4">
        <f>IFERROR(XAUUSD[[#This Row],[Close]]/XAUUSD!B158-1, "")</f>
        <v>-8.6954686795819303E-3</v>
      </c>
      <c r="D159" s="4">
        <f>IFERROR(AAPL_US[[#This Row],[Close]]/AAPL_US!B158-1,"")</f>
        <v>-1.9106038513750923E-3</v>
      </c>
      <c r="E159" s="4">
        <f t="shared" si="2"/>
        <v>-5.0850814742310789E-3</v>
      </c>
    </row>
    <row r="160" spans="1:5" x14ac:dyDescent="0.25">
      <c r="A160" s="1">
        <v>45784</v>
      </c>
      <c r="B160" s="4">
        <f>IFERROR(BTCUSD[[#This Row],[Close]]/BTCUSD!B159-1,"")</f>
        <v>2.1770104057093009E-2</v>
      </c>
      <c r="C160" s="4">
        <f>IFERROR(XAUUSD[[#This Row],[Close]]/XAUUSD!B159-1, "")</f>
        <v>-1.5037708307991782E-2</v>
      </c>
      <c r="D160" s="4">
        <f>IFERROR(AAPL_US[[#This Row],[Close]]/AAPL_US!B159-1,"")</f>
        <v>-1.1384816885799176E-2</v>
      </c>
      <c r="E160" s="4">
        <f t="shared" si="2"/>
        <v>-2.899497171808563E-3</v>
      </c>
    </row>
    <row r="161" spans="1:5" x14ac:dyDescent="0.25">
      <c r="A161" s="1">
        <v>45785</v>
      </c>
      <c r="B161" s="4">
        <f>IFERROR(BTCUSD[[#This Row],[Close]]/BTCUSD!B160-1,"")</f>
        <v>4.9826240575936431E-3</v>
      </c>
      <c r="C161" s="4">
        <f>IFERROR(XAUUSD[[#This Row],[Close]]/XAUUSD!B160-1, "")</f>
        <v>-1.6301579215485251E-3</v>
      </c>
      <c r="D161" s="4">
        <f>IFERROR(AAPL_US[[#This Row],[Close]]/AAPL_US!B160-1,"")</f>
        <v>6.3184713375796786E-3</v>
      </c>
      <c r="E161" s="4">
        <f t="shared" si="2"/>
        <v>2.7382654499325861E-3</v>
      </c>
    </row>
    <row r="162" spans="1:5" x14ac:dyDescent="0.25">
      <c r="A162" s="1">
        <v>45786</v>
      </c>
      <c r="B162" s="4">
        <f>IFERROR(BTCUSD[[#This Row],[Close]]/BTCUSD!B161-1,"")</f>
        <v>-2.3438193113380246E-2</v>
      </c>
      <c r="C162" s="4">
        <f>IFERROR(XAUUSD[[#This Row],[Close]]/XAUUSD!B161-1, "")</f>
        <v>3.1000380372765202E-2</v>
      </c>
      <c r="D162" s="4">
        <f>IFERROR(AAPL_US[[#This Row],[Close]]/AAPL_US!B161-1,"")</f>
        <v>5.2660894222491539E-3</v>
      </c>
      <c r="E162" s="4">
        <f t="shared" si="2"/>
        <v>6.9485210417667542E-3</v>
      </c>
    </row>
    <row r="163" spans="1:5" x14ac:dyDescent="0.25">
      <c r="A163" s="1">
        <v>45789</v>
      </c>
      <c r="B163" s="4">
        <f>IFERROR(BTCUSD[[#This Row],[Close]]/BTCUSD!B162-1,"")</f>
        <v>1.700755727109815E-4</v>
      </c>
      <c r="C163" s="4">
        <f>IFERROR(XAUUSD[[#This Row],[Close]]/XAUUSD!B162-1, "")</f>
        <v>2.9349878446211175E-2</v>
      </c>
      <c r="D163" s="4">
        <f>IFERROR(AAPL_US[[#This Row],[Close]]/AAPL_US!B162-1,"")</f>
        <v>6.1753891099581848E-2</v>
      </c>
      <c r="E163" s="4">
        <f t="shared" si="2"/>
        <v>3.031714138017232E-2</v>
      </c>
    </row>
    <row r="164" spans="1:5" x14ac:dyDescent="0.25">
      <c r="A164" s="1">
        <v>45790</v>
      </c>
      <c r="B164" s="4">
        <f>IFERROR(BTCUSD[[#This Row],[Close]]/BTCUSD!B163-1,"")</f>
        <v>2.5785832050942314E-2</v>
      </c>
      <c r="C164" s="4">
        <f>IFERROR(XAUUSD[[#This Row],[Close]]/XAUUSD!B163-1, "")</f>
        <v>-1.9605072025619341E-2</v>
      </c>
      <c r="D164" s="4">
        <f>IFERROR(AAPL_US[[#This Row],[Close]]/AAPL_US!B163-1,"")</f>
        <v>1.0152284263959421E-2</v>
      </c>
      <c r="E164" s="4">
        <f t="shared" si="2"/>
        <v>2.939406084222784E-3</v>
      </c>
    </row>
    <row r="165" spans="1:5" x14ac:dyDescent="0.25">
      <c r="A165" s="1">
        <v>45791</v>
      </c>
      <c r="B165" s="4">
        <f>IFERROR(BTCUSD[[#This Row],[Close]]/BTCUSD!B164-1,"")</f>
        <v>5.8243660247546014E-2</v>
      </c>
      <c r="C165" s="4">
        <f>IFERROR(XAUUSD[[#This Row],[Close]]/XAUUSD!B164-1, "")</f>
        <v>-1.752868566808885E-2</v>
      </c>
      <c r="D165" s="4">
        <f>IFERROR(AAPL_US[[#This Row],[Close]]/AAPL_US!B164-1,"")</f>
        <v>-2.8178274550321181E-3</v>
      </c>
      <c r="E165" s="4">
        <f t="shared" si="2"/>
        <v>9.6162755705186276E-3</v>
      </c>
    </row>
    <row r="166" spans="1:5" x14ac:dyDescent="0.25">
      <c r="A166" s="1">
        <v>45792</v>
      </c>
      <c r="B166" s="4">
        <f>IFERROR(BTCUSD[[#This Row],[Close]]/BTCUSD!B165-1,"")</f>
        <v>3.9502617291637954E-3</v>
      </c>
      <c r="C166" s="4">
        <f>IFERROR(XAUUSD[[#This Row],[Close]]/XAUUSD!B165-1, "")</f>
        <v>7.0896775384130528E-3</v>
      </c>
      <c r="D166" s="4">
        <f>IFERROR(AAPL_US[[#This Row],[Close]]/AAPL_US!B165-1,"")</f>
        <v>-4.1444920642397243E-3</v>
      </c>
      <c r="E166" s="4">
        <f t="shared" si="2"/>
        <v>2.7776019148424425E-3</v>
      </c>
    </row>
    <row r="167" spans="1:5" x14ac:dyDescent="0.25">
      <c r="A167" s="1">
        <v>45793</v>
      </c>
      <c r="B167" s="4">
        <f>IFERROR(BTCUSD[[#This Row],[Close]]/BTCUSD!B166-1,"")</f>
        <v>-6.8033803690494832E-3</v>
      </c>
      <c r="C167" s="4">
        <f>IFERROR(XAUUSD[[#This Row],[Close]]/XAUUSD!B166-1, "")</f>
        <v>-2.7945790633368883E-2</v>
      </c>
      <c r="D167" s="4">
        <f>IFERROR(AAPL_US[[#This Row],[Close]]/AAPL_US!B166-1,"")</f>
        <v>-8.9855757862378205E-4</v>
      </c>
      <c r="E167" s="4">
        <f t="shared" si="2"/>
        <v>-1.3488897637649532E-2</v>
      </c>
    </row>
    <row r="168" spans="1:5" x14ac:dyDescent="0.25">
      <c r="A168" s="1">
        <v>45796</v>
      </c>
      <c r="B168" s="4">
        <f>IFERROR(BTCUSD[[#This Row],[Close]]/BTCUSD!B167-1,"")</f>
        <v>1.8149528697722461E-2</v>
      </c>
      <c r="C168" s="4">
        <f>IFERROR(XAUUSD[[#This Row],[Close]]/XAUUSD!B167-1, "")</f>
        <v>4.4222422406026141E-3</v>
      </c>
      <c r="D168" s="4">
        <f>IFERROR(AAPL_US[[#This Row],[Close]]/AAPL_US!B167-1,"")</f>
        <v>-1.1739089273880454E-2</v>
      </c>
      <c r="E168" s="4">
        <f t="shared" si="2"/>
        <v>3.6920287233936475E-3</v>
      </c>
    </row>
    <row r="169" spans="1:5" x14ac:dyDescent="0.25">
      <c r="A169" s="1">
        <v>45797</v>
      </c>
      <c r="B169" s="4">
        <f>IFERROR(BTCUSD[[#This Row],[Close]]/BTCUSD!B168-1,"")</f>
        <v>-6.9578884821068776E-3</v>
      </c>
      <c r="C169" s="4">
        <f>IFERROR(XAUUSD[[#This Row],[Close]]/XAUUSD!B168-1, "")</f>
        <v>-2.2366143882346479E-2</v>
      </c>
      <c r="D169" s="4">
        <f>IFERROR(AAPL_US[[#This Row],[Close]]/AAPL_US!B168-1,"")</f>
        <v>-9.196283168885877E-3</v>
      </c>
      <c r="E169" s="4">
        <f t="shared" si="2"/>
        <v>-1.3792709048236419E-2</v>
      </c>
    </row>
    <row r="170" spans="1:5" x14ac:dyDescent="0.25">
      <c r="A170" s="1">
        <v>45798</v>
      </c>
      <c r="B170" s="4">
        <f>IFERROR(BTCUSD[[#This Row],[Close]]/BTCUSD!B169-1,"")</f>
        <v>-3.1655342804199904E-3</v>
      </c>
      <c r="C170" s="4">
        <f>IFERROR(XAUUSD[[#This Row],[Close]]/XAUUSD!B169-1, "")</f>
        <v>1.9606423857524424E-2</v>
      </c>
      <c r="D170" s="4">
        <f>IFERROR(AAPL_US[[#This Row],[Close]]/AAPL_US!B169-1,"")</f>
        <v>-2.3059073769699401E-2</v>
      </c>
      <c r="E170" s="4">
        <f t="shared" si="2"/>
        <v>-2.4812872026046782E-5</v>
      </c>
    </row>
    <row r="171" spans="1:5" x14ac:dyDescent="0.25">
      <c r="A171" s="1">
        <v>45799</v>
      </c>
      <c r="B171" s="4">
        <f>IFERROR(BTCUSD[[#This Row],[Close]]/BTCUSD!B170-1,"")</f>
        <v>6.1575400821005655E-3</v>
      </c>
      <c r="C171" s="4">
        <f>IFERROR(XAUUSD[[#This Row],[Close]]/XAUUSD!B170-1, "")</f>
        <v>-1.4621137528820882E-2</v>
      </c>
      <c r="D171" s="4">
        <f>IFERROR(AAPL_US[[#This Row],[Close]]/AAPL_US!B170-1,"")</f>
        <v>-3.6122519669453679E-3</v>
      </c>
      <c r="E171" s="4">
        <f t="shared" si="2"/>
        <v>-5.0848685769817941E-3</v>
      </c>
    </row>
    <row r="172" spans="1:5" x14ac:dyDescent="0.25">
      <c r="A172" s="1">
        <v>45800</v>
      </c>
      <c r="B172" s="4">
        <f>IFERROR(BTCUSD[[#This Row],[Close]]/BTCUSD!B171-1,"")</f>
        <v>1.4914745390862461E-2</v>
      </c>
      <c r="C172" s="4">
        <f>IFERROR(XAUUSD[[#This Row],[Close]]/XAUUSD!B171-1, "")</f>
        <v>1.168221371606859E-2</v>
      </c>
      <c r="D172" s="4">
        <f>IFERROR(AAPL_US[[#This Row],[Close]]/AAPL_US!B171-1,"")</f>
        <v>-3.0244338498212175E-2</v>
      </c>
      <c r="E172" s="4">
        <f t="shared" si="2"/>
        <v>7.4007554222521241E-5</v>
      </c>
    </row>
    <row r="173" spans="1:5" x14ac:dyDescent="0.25">
      <c r="A173" s="1">
        <v>45804</v>
      </c>
      <c r="B173" s="4">
        <f>IFERROR(BTCUSD[[#This Row],[Close]]/BTCUSD!B172-1,"")</f>
        <v>1.0855755920890386E-2</v>
      </c>
      <c r="C173" s="4">
        <f>IFERROR(XAUUSD[[#This Row],[Close]]/XAUUSD!B172-1, "")</f>
        <v>1.864847333621289E-2</v>
      </c>
      <c r="D173" s="4">
        <f>IFERROR(AAPL_US[[#This Row],[Close]]/AAPL_US!B172-1,"")</f>
        <v>2.5298304911148595E-2</v>
      </c>
      <c r="E173" s="4">
        <f t="shared" si="2"/>
        <v>1.8305607584096849E-2</v>
      </c>
    </row>
    <row r="174" spans="1:5" x14ac:dyDescent="0.25">
      <c r="A174" s="1">
        <v>45805</v>
      </c>
      <c r="B174" s="4">
        <f>IFERROR(BTCUSD[[#This Row],[Close]]/BTCUSD!B173-1,"")</f>
        <v>1.7229574466089526E-2</v>
      </c>
      <c r="C174" s="4">
        <f>IFERROR(XAUUSD[[#This Row],[Close]]/XAUUSD!B173-1, "")</f>
        <v>7.7340778149443956E-3</v>
      </c>
      <c r="D174" s="4">
        <f>IFERROR(AAPL_US[[#This Row],[Close]]/AAPL_US!B173-1,"")</f>
        <v>1.0488986564105574E-3</v>
      </c>
      <c r="E174" s="4">
        <f t="shared" si="2"/>
        <v>8.5771730627277835E-3</v>
      </c>
    </row>
    <row r="175" spans="1:5" x14ac:dyDescent="0.25">
      <c r="A175" s="1">
        <v>45806</v>
      </c>
      <c r="B175" s="4">
        <f>IFERROR(BTCUSD[[#This Row],[Close]]/BTCUSD!B174-1,"")</f>
        <v>2.2239433502987405E-2</v>
      </c>
      <c r="C175" s="4">
        <f>IFERROR(XAUUSD[[#This Row],[Close]]/XAUUSD!B174-1, "")</f>
        <v>-6.2390097212126072E-3</v>
      </c>
      <c r="D175" s="4">
        <f>IFERROR(AAPL_US[[#This Row],[Close]]/AAPL_US!B174-1,"")</f>
        <v>-2.3450753417822989E-3</v>
      </c>
      <c r="E175" s="4">
        <f t="shared" si="2"/>
        <v>3.4727035598764886E-3</v>
      </c>
    </row>
    <row r="176" spans="1:5" x14ac:dyDescent="0.25">
      <c r="A176" s="1">
        <v>45807</v>
      </c>
      <c r="B176" s="4">
        <f>IFERROR(BTCUSD[[#This Row],[Close]]/BTCUSD!B175-1,"")</f>
        <v>-1.9590864812209063E-2</v>
      </c>
      <c r="C176" s="4">
        <f>IFERROR(XAUUSD[[#This Row],[Close]]/XAUUSD!B175-1, "")</f>
        <v>2.0081979030243557E-2</v>
      </c>
      <c r="D176" s="4">
        <f>IFERROR(AAPL_US[[#This Row],[Close]]/AAPL_US!B175-1,"")</f>
        <v>4.5011252813202951E-3</v>
      </c>
      <c r="E176" s="4">
        <f t="shared" si="2"/>
        <v>3.5058697528307938E-3</v>
      </c>
    </row>
    <row r="177" spans="1:5" x14ac:dyDescent="0.25">
      <c r="A177" s="1">
        <v>45810</v>
      </c>
      <c r="B177" s="4">
        <f>IFERROR(BTCUSD[[#This Row],[Close]]/BTCUSD!B176-1,"")</f>
        <v>5.7775815117391272E-3</v>
      </c>
      <c r="C177" s="4">
        <f>IFERROR(XAUUSD[[#This Row],[Close]]/XAUUSD!B176-1, "")</f>
        <v>-5.5520677435575427E-3</v>
      </c>
      <c r="D177" s="4">
        <f>IFERROR(AAPL_US[[#This Row],[Close]]/AAPL_US!B176-1,"")</f>
        <v>4.2320139407516777E-3</v>
      </c>
      <c r="E177" s="4">
        <f t="shared" si="2"/>
        <v>7.8205153832422436E-4</v>
      </c>
    </row>
    <row r="178" spans="1:5" x14ac:dyDescent="0.25">
      <c r="A178" s="1">
        <v>45811</v>
      </c>
      <c r="B178" s="4">
        <f>IFERROR(BTCUSD[[#This Row],[Close]]/BTCUSD!B177-1,"")</f>
        <v>-4.1436464088397962E-3</v>
      </c>
      <c r="C178" s="4">
        <f>IFERROR(XAUUSD[[#This Row],[Close]]/XAUUSD!B177-1, "")</f>
        <v>-1.2430249083701161E-2</v>
      </c>
      <c r="D178" s="4">
        <f>IFERROR(AAPL_US[[#This Row],[Close]]/AAPL_US!B177-1,"")</f>
        <v>7.7838373822509688E-3</v>
      </c>
      <c r="E178" s="4">
        <f t="shared" si="2"/>
        <v>-3.8800423414571132E-3</v>
      </c>
    </row>
    <row r="179" spans="1:5" x14ac:dyDescent="0.25">
      <c r="A179" s="1">
        <v>45812</v>
      </c>
      <c r="B179" s="4">
        <f>IFERROR(BTCUSD[[#This Row],[Close]]/BTCUSD!B178-1,"")</f>
        <v>-1.2207107494190406E-2</v>
      </c>
      <c r="C179" s="4">
        <f>IFERROR(XAUUSD[[#This Row],[Close]]/XAUUSD!B178-1, "")</f>
        <v>-3.9930863254971083E-3</v>
      </c>
      <c r="D179" s="4">
        <f>IFERROR(AAPL_US[[#This Row],[Close]]/AAPL_US!B178-1,"")</f>
        <v>-2.2138042996999729E-3</v>
      </c>
      <c r="E179" s="4">
        <f t="shared" si="2"/>
        <v>-5.9235080683659571E-3</v>
      </c>
    </row>
    <row r="180" spans="1:5" x14ac:dyDescent="0.25">
      <c r="A180" s="1">
        <v>45813</v>
      </c>
      <c r="B180" s="4">
        <f>IFERROR(BTCUSD[[#This Row],[Close]]/BTCUSD!B179-1,"")</f>
        <v>-1.042383440888206E-2</v>
      </c>
      <c r="C180" s="4">
        <f>IFERROR(XAUUSD[[#This Row],[Close]]/XAUUSD!B179-1, "")</f>
        <v>9.1847210287372416E-3</v>
      </c>
      <c r="D180" s="4">
        <f>IFERROR(AAPL_US[[#This Row],[Close]]/AAPL_US!B179-1,"")</f>
        <v>-1.0797751701015712E-2</v>
      </c>
      <c r="E180" s="4">
        <f t="shared" si="2"/>
        <v>-2.6925874214744345E-3</v>
      </c>
    </row>
    <row r="181" spans="1:5" x14ac:dyDescent="0.25">
      <c r="A181" s="1">
        <v>45814</v>
      </c>
      <c r="B181" s="4">
        <f>IFERROR(BTCUSD[[#This Row],[Close]]/BTCUSD!B180-1,"")</f>
        <v>-1.72616306931902E-2</v>
      </c>
      <c r="C181" s="4">
        <f>IFERROR(XAUUSD[[#This Row],[Close]]/XAUUSD!B180-1, "")</f>
        <v>-6.8797246301676163E-3</v>
      </c>
      <c r="D181" s="4">
        <f>IFERROR(AAPL_US[[#This Row],[Close]]/AAPL_US!B180-1,"")</f>
        <v>1.6398345212580434E-2</v>
      </c>
      <c r="E181" s="4">
        <f t="shared" si="2"/>
        <v>-3.0108754962499765E-3</v>
      </c>
    </row>
    <row r="182" spans="1:5" x14ac:dyDescent="0.25">
      <c r="A182" s="1">
        <v>45817</v>
      </c>
      <c r="B182" s="4">
        <f>IFERROR(BTCUSD[[#This Row],[Close]]/BTCUSD!B181-1,"")</f>
        <v>3.5187026696243962E-3</v>
      </c>
      <c r="C182" s="4">
        <f>IFERROR(XAUUSD[[#This Row],[Close]]/XAUUSD!B181-1, "")</f>
        <v>2.6321020851954202E-2</v>
      </c>
      <c r="D182" s="4">
        <f>IFERROR(AAPL_US[[#This Row],[Close]]/AAPL_US!B181-1,"")</f>
        <v>-1.2112593173793651E-2</v>
      </c>
      <c r="E182" s="4">
        <f t="shared" si="2"/>
        <v>7.9502411895309051E-3</v>
      </c>
    </row>
    <row r="183" spans="1:5" x14ac:dyDescent="0.25">
      <c r="A183" s="1">
        <v>45818</v>
      </c>
      <c r="B183" s="4">
        <f>IFERROR(BTCUSD[[#This Row],[Close]]/BTCUSD!B182-1,"")</f>
        <v>4.7926671240186014E-3</v>
      </c>
      <c r="C183" s="4">
        <f>IFERROR(XAUUSD[[#This Row],[Close]]/XAUUSD!B182-1, "")</f>
        <v>-8.330326884747552E-3</v>
      </c>
      <c r="D183" s="4">
        <f>IFERROR(AAPL_US[[#This Row],[Close]]/AAPL_US!B182-1,"")</f>
        <v>6.0560933234052872E-3</v>
      </c>
      <c r="E183" s="4">
        <f t="shared" si="2"/>
        <v>-7.7502619671854537E-5</v>
      </c>
    </row>
    <row r="184" spans="1:5" x14ac:dyDescent="0.25">
      <c r="A184" s="1">
        <v>45819</v>
      </c>
      <c r="B184" s="4">
        <f>IFERROR(BTCUSD[[#This Row],[Close]]/BTCUSD!B183-1,"")</f>
        <v>-4.4758427765397846E-3</v>
      </c>
      <c r="C184" s="4">
        <f>IFERROR(XAUUSD[[#This Row],[Close]]/XAUUSD!B183-1, "")</f>
        <v>5.7388659440278378E-3</v>
      </c>
      <c r="D184" s="4">
        <f>IFERROR(AAPL_US[[#This Row],[Close]]/AAPL_US!B183-1,"")</f>
        <v>-1.9193763260472618E-2</v>
      </c>
      <c r="E184" s="4">
        <f t="shared" si="2"/>
        <v>-4.8053354334925847E-3</v>
      </c>
    </row>
    <row r="185" spans="1:5" x14ac:dyDescent="0.25">
      <c r="A185" s="1">
        <v>45820</v>
      </c>
      <c r="B185" s="4">
        <f>IFERROR(BTCUSD[[#This Row],[Close]]/BTCUSD!B184-1,"")</f>
        <v>-3.2043283198232131E-2</v>
      </c>
      <c r="C185" s="4">
        <f>IFERROR(XAUUSD[[#This Row],[Close]]/XAUUSD!B184-1, "")</f>
        <v>-5.8929135305741953E-3</v>
      </c>
      <c r="D185" s="4">
        <f>IFERROR(AAPL_US[[#This Row],[Close]]/AAPL_US!B184-1,"")</f>
        <v>2.1128886205854513E-3</v>
      </c>
      <c r="E185" s="4">
        <f t="shared" si="2"/>
        <v>-1.1336283785523682E-2</v>
      </c>
    </row>
    <row r="186" spans="1:5" x14ac:dyDescent="0.25">
      <c r="A186" s="1">
        <v>45821</v>
      </c>
      <c r="B186" s="4">
        <f>IFERROR(BTCUSD[[#This Row],[Close]]/BTCUSD!B185-1,"")</f>
        <v>2.6412383510957538E-2</v>
      </c>
      <c r="C186" s="4">
        <f>IFERROR(XAUUSD[[#This Row],[Close]]/XAUUSD!B185-1, "")</f>
        <v>-1.2045084436384967E-2</v>
      </c>
      <c r="D186" s="4">
        <f>IFERROR(AAPL_US[[#This Row],[Close]]/AAPL_US!B185-1,"")</f>
        <v>-1.3805220883534086E-2</v>
      </c>
      <c r="E186" s="4">
        <f t="shared" si="2"/>
        <v>-1.0358849863269515E-3</v>
      </c>
    </row>
    <row r="187" spans="1:5" x14ac:dyDescent="0.25">
      <c r="A187" s="1">
        <v>45824</v>
      </c>
      <c r="B187" s="4">
        <f>IFERROR(BTCUSD[[#This Row],[Close]]/BTCUSD!B186-1,"")</f>
        <v>5.4111578765711377E-2</v>
      </c>
      <c r="C187" s="4">
        <f>IFERROR(XAUUSD[[#This Row],[Close]]/XAUUSD!B186-1, "")</f>
        <v>3.9940406377785287E-3</v>
      </c>
      <c r="D187" s="4">
        <f>IFERROR(AAPL_US[[#This Row],[Close]]/AAPL_US!B186-1,"")</f>
        <v>1.0027996945787709E-2</v>
      </c>
      <c r="E187" s="4">
        <f t="shared" si="2"/>
        <v>2.0839488968561134E-2</v>
      </c>
    </row>
    <row r="188" spans="1:5" x14ac:dyDescent="0.25">
      <c r="A188" s="1">
        <v>45825</v>
      </c>
      <c r="B188" s="4">
        <f>IFERROR(BTCUSD[[#This Row],[Close]]/BTCUSD!B187-1,"")</f>
        <v>-2.6376344966205778E-4</v>
      </c>
      <c r="C188" s="4">
        <f>IFERROR(XAUUSD[[#This Row],[Close]]/XAUUSD!B187-1, "")</f>
        <v>-7.336878488963805E-4</v>
      </c>
      <c r="D188" s="4">
        <f>IFERROR(AAPL_US[[#This Row],[Close]]/AAPL_US!B187-1,"")</f>
        <v>-1.4010684406813856E-2</v>
      </c>
      <c r="E188" s="4">
        <f t="shared" si="2"/>
        <v>-4.5758094965013263E-3</v>
      </c>
    </row>
    <row r="189" spans="1:5" x14ac:dyDescent="0.25">
      <c r="A189" s="1">
        <v>45826</v>
      </c>
      <c r="B189" s="4">
        <f>IFERROR(BTCUSD[[#This Row],[Close]]/BTCUSD!B188-1,"")</f>
        <v>-1.2436543605232941E-2</v>
      </c>
      <c r="C189" s="4">
        <f>IFERROR(XAUUSD[[#This Row],[Close]]/XAUUSD!B188-1, "")</f>
        <v>9.5840636730886164E-3</v>
      </c>
      <c r="D189" s="4">
        <f>IFERROR(AAPL_US[[#This Row],[Close]]/AAPL_US!B188-1,"")</f>
        <v>4.8047434062565841E-3</v>
      </c>
      <c r="E189" s="4">
        <f t="shared" si="2"/>
        <v>1.5440854095425396E-3</v>
      </c>
    </row>
    <row r="190" spans="1:5" x14ac:dyDescent="0.25">
      <c r="A190" s="1">
        <v>45828</v>
      </c>
      <c r="B190" s="4">
        <f>IFERROR(BTCUSD[[#This Row],[Close]]/BTCUSD!B189-1,"")</f>
        <v>-2.3767629961953363E-2</v>
      </c>
      <c r="C190" s="4">
        <f>IFERROR(XAUUSD[[#This Row],[Close]]/XAUUSD!B189-1, "")</f>
        <v>9.1816129296662385E-3</v>
      </c>
      <c r="D190" s="4">
        <f>IFERROR(AAPL_US[[#This Row],[Close]]/AAPL_US!B189-1,"")</f>
        <v>2.248448468816755E-2</v>
      </c>
      <c r="E190" s="4">
        <f t="shared" si="2"/>
        <v>3.2877015897307517E-3</v>
      </c>
    </row>
    <row r="191" spans="1:5" x14ac:dyDescent="0.25">
      <c r="A191" s="1">
        <v>45831</v>
      </c>
      <c r="B191" s="4">
        <f>IFERROR(BTCUSD[[#This Row],[Close]]/BTCUSD!B190-1,"")</f>
        <v>-6.8226212831812294E-3</v>
      </c>
      <c r="C191" s="4">
        <f>IFERROR(XAUUSD[[#This Row],[Close]]/XAUUSD!B190-1, "")</f>
        <v>1.377780665587669E-2</v>
      </c>
      <c r="D191" s="4">
        <f>IFERROR(AAPL_US[[#This Row],[Close]]/AAPL_US!B190-1,"")</f>
        <v>2.4875621890547706E-3</v>
      </c>
      <c r="E191" s="4">
        <f t="shared" si="2"/>
        <v>4.2106049341127383E-3</v>
      </c>
    </row>
    <row r="192" spans="1:5" x14ac:dyDescent="0.25">
      <c r="A192" s="1">
        <v>45832</v>
      </c>
      <c r="B192" s="4">
        <f>IFERROR(BTCUSD[[#This Row],[Close]]/BTCUSD!B191-1,"")</f>
        <v>3.1535041045910539E-2</v>
      </c>
      <c r="C192" s="4">
        <f>IFERROR(XAUUSD[[#This Row],[Close]]/XAUUSD!B191-1, "")</f>
        <v>-1.3777009960583175E-2</v>
      </c>
      <c r="D192" s="4">
        <f>IFERROR(AAPL_US[[#This Row],[Close]]/AAPL_US!B191-1,"")</f>
        <v>-5.9553349875930417E-3</v>
      </c>
      <c r="E192" s="4">
        <f t="shared" si="2"/>
        <v>2.1631078332619786E-3</v>
      </c>
    </row>
    <row r="193" spans="1:5" x14ac:dyDescent="0.25">
      <c r="A193" s="1">
        <v>45833</v>
      </c>
      <c r="B193" s="4">
        <f>IFERROR(BTCUSD[[#This Row],[Close]]/BTCUSD!B192-1,"")</f>
        <v>-3.6733077270257097E-2</v>
      </c>
      <c r="C193" s="4">
        <f>IFERROR(XAUUSD[[#This Row],[Close]]/XAUUSD!B192-1, "")</f>
        <v>1.0014061041463407E-3</v>
      </c>
      <c r="D193" s="4">
        <f>IFERROR(AAPL_US[[#This Row],[Close]]/AAPL_US!B192-1,"")</f>
        <v>6.2905641537693846E-3</v>
      </c>
      <c r="E193" s="4">
        <f t="shared" si="2"/>
        <v>-8.7321914932877772E-3</v>
      </c>
    </row>
    <row r="194" spans="1:5" x14ac:dyDescent="0.25">
      <c r="A194" s="1">
        <v>45834</v>
      </c>
      <c r="B194" s="4">
        <f>IFERROR(BTCUSD[[#This Row],[Close]]/BTCUSD!B193-1,"")</f>
        <v>5.0392526224194434E-3</v>
      </c>
      <c r="C194" s="4">
        <f>IFERROR(XAUUSD[[#This Row],[Close]]/XAUUSD!B193-1, "")</f>
        <v>-5.6719087064684981E-3</v>
      </c>
      <c r="D194" s="4">
        <f>IFERROR(AAPL_US[[#This Row],[Close]]/AAPL_US!B193-1,"")</f>
        <v>-2.7783290335383626E-3</v>
      </c>
      <c r="E194" s="4">
        <f t="shared" si="2"/>
        <v>-1.590486405923075E-3</v>
      </c>
    </row>
    <row r="195" spans="1:5" x14ac:dyDescent="0.25">
      <c r="A195" s="1">
        <v>45835</v>
      </c>
      <c r="B195" s="4">
        <f>IFERROR(BTCUSD[[#This Row],[Close]]/BTCUSD!B194-1,"")</f>
        <v>-6.7645995471238285E-3</v>
      </c>
      <c r="C195" s="4">
        <f>IFERROR(XAUUSD[[#This Row],[Close]]/XAUUSD!B194-1, "")</f>
        <v>3.6059725589954184E-4</v>
      </c>
      <c r="D195" s="4">
        <f>IFERROR(AAPL_US[[#This Row],[Close]]/AAPL_US!B194-1,"")</f>
        <v>3.9800995024874553E-4</v>
      </c>
      <c r="E195" s="4">
        <f t="shared" si="2"/>
        <v>-1.7657379767027082E-3</v>
      </c>
    </row>
    <row r="196" spans="1:5" x14ac:dyDescent="0.25">
      <c r="A196" s="1">
        <v>45838</v>
      </c>
      <c r="B196" s="4">
        <f>IFERROR(BTCUSD[[#This Row],[Close]]/BTCUSD!B195-1,"")</f>
        <v>-9.1766847071219626E-3</v>
      </c>
      <c r="C196" s="4">
        <f>IFERROR(XAUUSD[[#This Row],[Close]]/XAUUSD!B195-1, "")</f>
        <v>-1.5308733543482056E-3</v>
      </c>
      <c r="D196" s="4">
        <f>IFERROR(AAPL_US[[#This Row],[Close]]/AAPL_US!B195-1,"")</f>
        <v>2.0340163119156429E-2</v>
      </c>
      <c r="E196" s="4">
        <f t="shared" ref="E196:E251" si="3">SUMPRODUCT(B196:D196,$J$2:$L$2)</f>
        <v>2.7366941818710577E-3</v>
      </c>
    </row>
    <row r="197" spans="1:5" x14ac:dyDescent="0.25">
      <c r="A197" s="1">
        <v>45839</v>
      </c>
      <c r="B197" s="4">
        <f>IFERROR(BTCUSD[[#This Row],[Close]]/BTCUSD!B196-1,"")</f>
        <v>3.3933698773165322E-3</v>
      </c>
      <c r="C197" s="4">
        <f>IFERROR(XAUUSD[[#This Row],[Close]]/XAUUSD!B196-1, "")</f>
        <v>9.7757664988340487E-4</v>
      </c>
      <c r="D197" s="4">
        <f>IFERROR(AAPL_US[[#This Row],[Close]]/AAPL_US!B196-1,"")</f>
        <v>1.2916118340888127E-2</v>
      </c>
      <c r="E197" s="4">
        <f t="shared" si="3"/>
        <v>5.2838771254147595E-3</v>
      </c>
    </row>
    <row r="198" spans="1:5" x14ac:dyDescent="0.25">
      <c r="A198" s="1">
        <v>45840</v>
      </c>
      <c r="B198" s="4">
        <f>IFERROR(BTCUSD[[#This Row],[Close]]/BTCUSD!B197-1,"")</f>
        <v>2.2324353489806104E-2</v>
      </c>
      <c r="C198" s="4">
        <f>IFERROR(XAUUSD[[#This Row],[Close]]/XAUUSD!B197-1, "")</f>
        <v>-1.3274933914754983E-2</v>
      </c>
      <c r="D198" s="4">
        <f>IFERROR(AAPL_US[[#This Row],[Close]]/AAPL_US!B197-1,"")</f>
        <v>2.2230776633625382E-2</v>
      </c>
      <c r="E198" s="4">
        <f t="shared" si="3"/>
        <v>8.0565654711274512E-3</v>
      </c>
    </row>
    <row r="199" spans="1:5" x14ac:dyDescent="0.25">
      <c r="A199" s="1">
        <v>45841</v>
      </c>
      <c r="B199" s="4">
        <f>IFERROR(BTCUSD[[#This Row],[Close]]/BTCUSD!B198-1,"")</f>
        <v>1.4815512935300035E-2</v>
      </c>
      <c r="C199" s="4">
        <f>IFERROR(XAUUSD[[#This Row],[Close]]/XAUUSD!B198-1, "")</f>
        <v>2.4849317170247964E-3</v>
      </c>
      <c r="D199" s="4">
        <f>IFERROR(AAPL_US[[#This Row],[Close]]/AAPL_US!B198-1,"")</f>
        <v>5.2250047072115446E-3</v>
      </c>
      <c r="E199" s="4">
        <f t="shared" si="3"/>
        <v>7.0061279795633931E-3</v>
      </c>
    </row>
    <row r="200" spans="1:5" x14ac:dyDescent="0.25">
      <c r="A200" s="1">
        <v>45845</v>
      </c>
      <c r="B200" s="4">
        <f>IFERROR(BTCUSD[[#This Row],[Close]]/BTCUSD!B199-1,"")</f>
        <v>-5.3028966260204591E-3</v>
      </c>
      <c r="C200" s="4">
        <f>IFERROR(XAUUSD[[#This Row],[Close]]/XAUUSD!B199-1, "")</f>
        <v>-1.3174103733312181E-3</v>
      </c>
      <c r="D200" s="4">
        <f>IFERROR(AAPL_US[[#This Row],[Close]]/AAPL_US!B199-1,"")</f>
        <v>-1.6857878716928232E-2</v>
      </c>
      <c r="E200" s="4">
        <f t="shared" si="3"/>
        <v>-7.1751967522170942E-3</v>
      </c>
    </row>
    <row r="201" spans="1:5" x14ac:dyDescent="0.25">
      <c r="A201" s="1">
        <v>45846</v>
      </c>
      <c r="B201" s="4">
        <f>IFERROR(BTCUSD[[#This Row],[Close]]/BTCUSD!B200-1,"")</f>
        <v>-2.0820495583814269E-3</v>
      </c>
      <c r="C201" s="4">
        <f>IFERROR(XAUUSD[[#This Row],[Close]]/XAUUSD!B200-1, "")</f>
        <v>-1.7058780223594083E-2</v>
      </c>
      <c r="D201" s="4">
        <f>IFERROR(AAPL_US[[#This Row],[Close]]/AAPL_US!B200-1,"")</f>
        <v>2.8578232912601642E-4</v>
      </c>
      <c r="E201" s="4">
        <f t="shared" si="3"/>
        <v>-7.362392258214257E-3</v>
      </c>
    </row>
    <row r="202" spans="1:5" x14ac:dyDescent="0.25">
      <c r="A202" s="1">
        <v>45847</v>
      </c>
      <c r="B202" s="4">
        <f>IFERROR(BTCUSD[[#This Row],[Close]]/BTCUSD!B201-1,"")</f>
        <v>2.7132471955315651E-3</v>
      </c>
      <c r="C202" s="4">
        <f>IFERROR(XAUUSD[[#This Row],[Close]]/XAUUSD!B201-1, "")</f>
        <v>9.7565523893083927E-3</v>
      </c>
      <c r="D202" s="4">
        <f>IFERROR(AAPL_US[[#This Row],[Close]]/AAPL_US!B201-1,"")</f>
        <v>5.3806961573257261E-3</v>
      </c>
      <c r="E202" s="4">
        <f t="shared" si="3"/>
        <v>6.3308039615805447E-3</v>
      </c>
    </row>
    <row r="203" spans="1:5" x14ac:dyDescent="0.25">
      <c r="A203" s="1">
        <v>45848</v>
      </c>
      <c r="B203" s="4">
        <f>IFERROR(BTCUSD[[#This Row],[Close]]/BTCUSD!B202-1,"")</f>
        <v>-1.273641682140092E-2</v>
      </c>
      <c r="C203" s="4">
        <f>IFERROR(XAUUSD[[#This Row],[Close]]/XAUUSD!B202-1, "")</f>
        <v>1.0740073568368702E-2</v>
      </c>
      <c r="D203" s="4">
        <f>IFERROR(AAPL_US[[#This Row],[Close]]/AAPL_US!B202-1,"")</f>
        <v>6.0149663730226788E-3</v>
      </c>
      <c r="E203" s="4">
        <f t="shared" si="3"/>
        <v>2.279594292834009E-3</v>
      </c>
    </row>
    <row r="204" spans="1:5" x14ac:dyDescent="0.25">
      <c r="A204" s="1">
        <v>45849</v>
      </c>
      <c r="B204" s="4">
        <f>IFERROR(BTCUSD[[#This Row],[Close]]/BTCUSD!B203-1,"")</f>
        <v>3.4855587479207584E-2</v>
      </c>
      <c r="C204" s="4">
        <f>IFERROR(XAUUSD[[#This Row],[Close]]/XAUUSD!B203-1, "")</f>
        <v>5.7360660770848781E-3</v>
      </c>
      <c r="D204" s="4">
        <f>IFERROR(AAPL_US[[#This Row],[Close]]/AAPL_US!B203-1,"")</f>
        <v>-5.8848453462643224E-3</v>
      </c>
      <c r="E204" s="4">
        <f t="shared" si="3"/>
        <v>1.0985649070716929E-2</v>
      </c>
    </row>
    <row r="205" spans="1:5" x14ac:dyDescent="0.25">
      <c r="A205" s="1">
        <v>45852</v>
      </c>
      <c r="B205" s="4">
        <f>IFERROR(BTCUSD[[#This Row],[Close]]/BTCUSD!B204-1,"")</f>
        <v>3.360853364506422E-3</v>
      </c>
      <c r="C205" s="4">
        <f>IFERROR(XAUUSD[[#This Row],[Close]]/XAUUSD!B204-1, "")</f>
        <v>-9.4023394164116647E-3</v>
      </c>
      <c r="D205" s="4">
        <f>IFERROR(AAPL_US[[#This Row],[Close]]/AAPL_US!B204-1,"")</f>
        <v>-1.2028793332070409E-2</v>
      </c>
      <c r="E205" s="4">
        <f t="shared" si="3"/>
        <v>-6.3613177568338621E-3</v>
      </c>
    </row>
    <row r="206" spans="1:5" x14ac:dyDescent="0.25">
      <c r="A206" s="1">
        <v>45853</v>
      </c>
      <c r="B206" s="4">
        <f>IFERROR(BTCUSD[[#This Row],[Close]]/BTCUSD!B205-1,"")</f>
        <v>-2.1663147163766161E-2</v>
      </c>
      <c r="C206" s="4">
        <f>IFERROR(XAUUSD[[#This Row],[Close]]/XAUUSD!B205-1, "")</f>
        <v>3.3793280729261799E-3</v>
      </c>
      <c r="D206" s="4">
        <f>IFERROR(AAPL_US[[#This Row],[Close]]/AAPL_US!B205-1,"")</f>
        <v>2.3487680951010947E-3</v>
      </c>
      <c r="E206" s="4">
        <f t="shared" si="3"/>
        <v>-4.4425824914290472E-3</v>
      </c>
    </row>
    <row r="207" spans="1:5" x14ac:dyDescent="0.25">
      <c r="A207" s="1">
        <v>45854</v>
      </c>
      <c r="B207" s="4">
        <f>IFERROR(BTCUSD[[#This Row],[Close]]/BTCUSD!B206-1,"")</f>
        <v>6.8568345056008173E-3</v>
      </c>
      <c r="C207" s="4">
        <f>IFERROR(XAUUSD[[#This Row],[Close]]/XAUUSD!B206-1, "")</f>
        <v>-1.1386296592041933E-4</v>
      </c>
      <c r="D207" s="4">
        <f>IFERROR(AAPL_US[[#This Row],[Close]]/AAPL_US!B206-1,"")</f>
        <v>5.0212806656781961E-3</v>
      </c>
      <c r="E207" s="4">
        <f t="shared" si="3"/>
        <v>3.5178893650155366E-3</v>
      </c>
    </row>
    <row r="208" spans="1:5" x14ac:dyDescent="0.25">
      <c r="A208" s="1">
        <v>45855</v>
      </c>
      <c r="B208" s="4">
        <f>IFERROR(BTCUSD[[#This Row],[Close]]/BTCUSD!B207-1,"")</f>
        <v>6.2741981685625614E-3</v>
      </c>
      <c r="C208" s="4">
        <f>IFERROR(XAUUSD[[#This Row],[Close]]/XAUUSD!B207-1, "")</f>
        <v>-1.0596455162100948E-2</v>
      </c>
      <c r="D208" s="4">
        <f>IFERROR(AAPL_US[[#This Row],[Close]]/AAPL_US!B207-1,"")</f>
        <v>-6.6615911686329632E-4</v>
      </c>
      <c r="E208" s="4">
        <f t="shared" si="3"/>
        <v>-2.5561703493306004E-3</v>
      </c>
    </row>
    <row r="209" spans="1:5" x14ac:dyDescent="0.25">
      <c r="A209" s="1">
        <v>45856</v>
      </c>
      <c r="B209" s="4">
        <f>IFERROR(BTCUSD[[#This Row],[Close]]/BTCUSD!B208-1,"")</f>
        <v>1.7970615243342536E-2</v>
      </c>
      <c r="C209" s="4">
        <f>IFERROR(XAUUSD[[#This Row],[Close]]/XAUUSD!B208-1, "")</f>
        <v>3.6588265404249309E-3</v>
      </c>
      <c r="D209" s="4">
        <f>IFERROR(AAPL_US[[#This Row],[Close]]/AAPL_US!B208-1,"")</f>
        <v>5.5232834968097499E-3</v>
      </c>
      <c r="E209" s="4">
        <f t="shared" si="3"/>
        <v>8.5117002382156595E-3</v>
      </c>
    </row>
    <row r="210" spans="1:5" x14ac:dyDescent="0.25">
      <c r="A210" s="1">
        <v>45859</v>
      </c>
      <c r="B210" s="4">
        <f>IFERROR(BTCUSD[[#This Row],[Close]]/BTCUSD!B209-1,"")</f>
        <v>5.0741044769387678E-2</v>
      </c>
      <c r="C210" s="4">
        <f>IFERROR(XAUUSD[[#This Row],[Close]]/XAUUSD!B209-1, "")</f>
        <v>3.1264287341736807E-3</v>
      </c>
      <c r="D210" s="4">
        <f>IFERROR(AAPL_US[[#This Row],[Close]]/AAPL_US!B209-1,"")</f>
        <v>6.155885974050479E-3</v>
      </c>
      <c r="E210" s="4">
        <f t="shared" si="3"/>
        <v>1.8319650716700917E-2</v>
      </c>
    </row>
    <row r="211" spans="1:5" x14ac:dyDescent="0.25">
      <c r="A211" s="1">
        <v>45860</v>
      </c>
      <c r="B211" s="4">
        <f>IFERROR(BTCUSD[[#This Row],[Close]]/BTCUSD!B210-1,"")</f>
        <v>1.3272436943047028E-2</v>
      </c>
      <c r="C211" s="4">
        <f>IFERROR(XAUUSD[[#This Row],[Close]]/XAUUSD!B210-1, "")</f>
        <v>9.7471604626291342E-3</v>
      </c>
      <c r="D211" s="4">
        <f>IFERROR(AAPL_US[[#This Row],[Close]]/AAPL_US!B210-1,"")</f>
        <v>9.0361445783133654E-3</v>
      </c>
      <c r="E211" s="4">
        <f t="shared" si="3"/>
        <v>1.0591438641459771E-2</v>
      </c>
    </row>
    <row r="212" spans="1:5" x14ac:dyDescent="0.25">
      <c r="A212" s="1">
        <v>45861</v>
      </c>
      <c r="B212" s="4">
        <f>IFERROR(BTCUSD[[#This Row],[Close]]/BTCUSD!B211-1,"")</f>
        <v>1.7004439624495937E-2</v>
      </c>
      <c r="C212" s="4">
        <f>IFERROR(XAUUSD[[#This Row],[Close]]/XAUUSD!B211-1, "")</f>
        <v>-3.8552694889980588E-3</v>
      </c>
      <c r="D212" s="4">
        <f>IFERROR(AAPL_US[[#This Row],[Close]]/AAPL_US!B211-1,"")</f>
        <v>-1.1660447761193682E-3</v>
      </c>
      <c r="E212" s="4">
        <f t="shared" si="3"/>
        <v>3.2094106589137467E-3</v>
      </c>
    </row>
    <row r="213" spans="1:5" x14ac:dyDescent="0.25">
      <c r="A213" s="1">
        <v>45862</v>
      </c>
      <c r="B213" s="4">
        <f>IFERROR(BTCUSD[[#This Row],[Close]]/BTCUSD!B212-1,"")</f>
        <v>-2.071895697088344E-2</v>
      </c>
      <c r="C213" s="4">
        <f>IFERROR(XAUUSD[[#This Row],[Close]]/XAUUSD!B212-1, "")</f>
        <v>-5.8381847791464381E-3</v>
      </c>
      <c r="D213" s="4">
        <f>IFERROR(AAPL_US[[#This Row],[Close]]/AAPL_US!B212-1,"")</f>
        <v>-1.8211533971516092E-3</v>
      </c>
      <c r="E213" s="4">
        <f t="shared" si="3"/>
        <v>-9.0973070220690903E-3</v>
      </c>
    </row>
    <row r="214" spans="1:5" x14ac:dyDescent="0.25">
      <c r="A214" s="1">
        <v>45863</v>
      </c>
      <c r="B214" s="4">
        <f>IFERROR(BTCUSD[[#This Row],[Close]]/BTCUSD!B213-1,"")</f>
        <v>1.5287371967196428E-2</v>
      </c>
      <c r="C214" s="4">
        <f>IFERROR(XAUUSD[[#This Row],[Close]]/XAUUSD!B213-1, "")</f>
        <v>7.0969032652072883E-3</v>
      </c>
      <c r="D214" s="4">
        <f>IFERROR(AAPL_US[[#This Row],[Close]]/AAPL_US!B213-1,"")</f>
        <v>5.6137724550908707E-4</v>
      </c>
      <c r="E214" s="4">
        <f t="shared" si="3"/>
        <v>7.5933860698945699E-3</v>
      </c>
    </row>
    <row r="215" spans="1:5" x14ac:dyDescent="0.25">
      <c r="A215" s="1">
        <v>45866</v>
      </c>
      <c r="B215" s="4">
        <f>IFERROR(BTCUSD[[#This Row],[Close]]/BTCUSD!B214-1,"")</f>
        <v>8.2868993254849865E-3</v>
      </c>
      <c r="C215" s="4">
        <f>IFERROR(XAUUSD[[#This Row],[Close]]/XAUUSD!B214-1, "")</f>
        <v>-2.5003173939344148E-3</v>
      </c>
      <c r="D215" s="4">
        <f>IFERROR(AAPL_US[[#This Row],[Close]]/AAPL_US!B214-1,"")</f>
        <v>7.9483822704329299E-4</v>
      </c>
      <c r="E215" s="4">
        <f t="shared" si="3"/>
        <v>1.7243943081847175E-3</v>
      </c>
    </row>
    <row r="216" spans="1:5" x14ac:dyDescent="0.25">
      <c r="A216" s="1">
        <v>45867</v>
      </c>
      <c r="B216" s="4">
        <f>IFERROR(BTCUSD[[#This Row],[Close]]/BTCUSD!B215-1,"")</f>
        <v>-2.4074658866155896E-2</v>
      </c>
      <c r="C216" s="4">
        <f>IFERROR(XAUUSD[[#This Row],[Close]]/XAUUSD!B215-1, "")</f>
        <v>2.7222048361810192E-3</v>
      </c>
      <c r="D216" s="4">
        <f>IFERROR(AAPL_US[[#This Row],[Close]]/AAPL_US!B215-1,"")</f>
        <v>-1.2987619715019827E-2</v>
      </c>
      <c r="E216" s="4">
        <f t="shared" si="3"/>
        <v>-1.0029801639880308E-2</v>
      </c>
    </row>
    <row r="217" spans="1:5" x14ac:dyDescent="0.25">
      <c r="A217" s="1">
        <v>45868</v>
      </c>
      <c r="B217" s="4">
        <f>IFERROR(BTCUSD[[#This Row],[Close]]/BTCUSD!B216-1,"")</f>
        <v>-1.3879782351388092E-3</v>
      </c>
      <c r="C217" s="4">
        <f>IFERROR(XAUUSD[[#This Row],[Close]]/XAUUSD!B216-1, "")</f>
        <v>1.4586528367422913E-2</v>
      </c>
      <c r="D217" s="4">
        <f>IFERROR(AAPL_US[[#This Row],[Close]]/AAPL_US!B216-1,"")</f>
        <v>-1.0507880910682998E-2</v>
      </c>
      <c r="E217" s="4">
        <f t="shared" si="3"/>
        <v>2.2658536032226224E-3</v>
      </c>
    </row>
    <row r="218" spans="1:5" x14ac:dyDescent="0.25">
      <c r="A218" s="1">
        <v>45869</v>
      </c>
      <c r="B218" s="4">
        <f>IFERROR(BTCUSD[[#This Row],[Close]]/BTCUSD!B217-1,"")</f>
        <v>1.8426931800740176E-2</v>
      </c>
      <c r="C218" s="4">
        <f>IFERROR(XAUUSD[[#This Row],[Close]]/XAUUSD!B217-1, "")</f>
        <v>1.0187996650118381E-2</v>
      </c>
      <c r="D218" s="4">
        <f>IFERROR(AAPL_US[[#This Row],[Close]]/AAPL_US!B217-1,"")</f>
        <v>-7.0796460176991705E-3</v>
      </c>
      <c r="E218" s="4">
        <f t="shared" si="3"/>
        <v>7.4793843949596539E-3</v>
      </c>
    </row>
    <row r="219" spans="1:5" x14ac:dyDescent="0.25">
      <c r="A219" s="1">
        <v>45870</v>
      </c>
      <c r="B219" s="4">
        <f>IFERROR(BTCUSD[[#This Row],[Close]]/BTCUSD!B218-1,"")</f>
        <v>-1.1010172897391923E-2</v>
      </c>
      <c r="C219" s="4">
        <f>IFERROR(XAUUSD[[#This Row],[Close]]/XAUUSD!B218-1, "")</f>
        <v>-1.2961335996701351E-2</v>
      </c>
      <c r="D219" s="4">
        <f>IFERROR(AAPL_US[[#This Row],[Close]]/AAPL_US!B218-1,"")</f>
        <v>-2.5003613238907318E-2</v>
      </c>
      <c r="E219" s="4">
        <f t="shared" si="3"/>
        <v>-1.5988670239570315E-2</v>
      </c>
    </row>
    <row r="220" spans="1:5" x14ac:dyDescent="0.25">
      <c r="A220" s="1">
        <v>45873</v>
      </c>
      <c r="B220" s="4">
        <f>IFERROR(BTCUSD[[#This Row],[Close]]/BTCUSD!B219-1,"")</f>
        <v>4.0467321368100606E-3</v>
      </c>
      <c r="C220" s="4">
        <f>IFERROR(XAUUSD[[#This Row],[Close]]/XAUUSD!B219-1, "")</f>
        <v>-5.5029647813206184E-3</v>
      </c>
      <c r="D220" s="4">
        <f>IFERROR(AAPL_US[[#This Row],[Close]]/AAPL_US!B219-1,"")</f>
        <v>4.792963731593991E-3</v>
      </c>
      <c r="E220" s="4">
        <f t="shared" si="3"/>
        <v>4.5072284799296792E-4</v>
      </c>
    </row>
    <row r="221" spans="1:5" x14ac:dyDescent="0.25">
      <c r="A221" s="1">
        <v>45874</v>
      </c>
      <c r="B221" s="4">
        <f>IFERROR(BTCUSD[[#This Row],[Close]]/BTCUSD!B220-1,"")</f>
        <v>-1.5514595524376507E-2</v>
      </c>
      <c r="C221" s="4">
        <f>IFERROR(XAUUSD[[#This Row],[Close]]/XAUUSD!B220-1, "")</f>
        <v>-9.2292849456381276E-3</v>
      </c>
      <c r="D221" s="4">
        <f>IFERROR(AAPL_US[[#This Row],[Close]]/AAPL_US!B220-1,"")</f>
        <v>-2.1145807720679421E-3</v>
      </c>
      <c r="E221" s="4">
        <f t="shared" si="3"/>
        <v>-8.980466867188586E-3</v>
      </c>
    </row>
    <row r="222" spans="1:5" x14ac:dyDescent="0.25">
      <c r="A222" s="1">
        <v>45875</v>
      </c>
      <c r="B222" s="4">
        <f>IFERROR(BTCUSD[[#This Row],[Close]]/BTCUSD!B221-1,"")</f>
        <v>1.1648024118261713E-2</v>
      </c>
      <c r="C222" s="4">
        <f>IFERROR(XAUUSD[[#This Row],[Close]]/XAUUSD!B221-1, "")</f>
        <v>-6.8643474899888757E-3</v>
      </c>
      <c r="D222" s="4">
        <f>IFERROR(AAPL_US[[#This Row],[Close]]/AAPL_US!B221-1,"")</f>
        <v>5.0906761285235635E-2</v>
      </c>
      <c r="E222" s="4">
        <f t="shared" si="3"/>
        <v>1.6020696625053652E-2</v>
      </c>
    </row>
    <row r="223" spans="1:5" x14ac:dyDescent="0.25">
      <c r="A223" s="1">
        <v>45876</v>
      </c>
      <c r="B223" s="4">
        <f>IFERROR(BTCUSD[[#This Row],[Close]]/BTCUSD!B222-1,"")</f>
        <v>-4.402377283733161E-3</v>
      </c>
      <c r="C223" s="4">
        <f>IFERROR(XAUUSD[[#This Row],[Close]]/XAUUSD!B222-1, "")</f>
        <v>3.6173021080816437E-3</v>
      </c>
      <c r="D223" s="4">
        <f>IFERROR(AAPL_US[[#This Row],[Close]]/AAPL_US!B222-1,"")</f>
        <v>3.1793669402110147E-2</v>
      </c>
      <c r="E223" s="4">
        <f t="shared" si="3"/>
        <v>9.664308478745753E-3</v>
      </c>
    </row>
    <row r="224" spans="1:5" x14ac:dyDescent="0.25">
      <c r="A224" s="1">
        <v>45877</v>
      </c>
      <c r="B224" s="4">
        <f>IFERROR(BTCUSD[[#This Row],[Close]]/BTCUSD!B223-1,"")</f>
        <v>-2.4065035119644751E-3</v>
      </c>
      <c r="C224" s="4">
        <f>IFERROR(XAUUSD[[#This Row],[Close]]/XAUUSD!B223-1, "")</f>
        <v>-1.5359456985554298E-2</v>
      </c>
      <c r="D224" s="4">
        <f>IFERROR(AAPL_US[[#This Row],[Close]]/AAPL_US!B223-1,"")</f>
        <v>4.235786029177846E-2</v>
      </c>
      <c r="E224" s="4">
        <f t="shared" si="3"/>
        <v>5.8416242397224755E-3</v>
      </c>
    </row>
    <row r="225" spans="1:5" x14ac:dyDescent="0.25">
      <c r="A225" s="1">
        <v>45880</v>
      </c>
      <c r="B225" s="4">
        <f>IFERROR(BTCUSD[[#This Row],[Close]]/BTCUSD!B224-1,"")</f>
        <v>-6.5635255508673662E-3</v>
      </c>
      <c r="C225" s="4">
        <f>IFERROR(XAUUSD[[#This Row],[Close]]/XAUUSD!B224-1, "")</f>
        <v>4.416092711996944E-3</v>
      </c>
      <c r="D225" s="4">
        <f>IFERROR(AAPL_US[[#This Row],[Close]]/AAPL_US!B224-1,"")</f>
        <v>-9.4615216917374179E-3</v>
      </c>
      <c r="E225" s="4">
        <f t="shared" si="3"/>
        <v>-3.0410770879826573E-3</v>
      </c>
    </row>
    <row r="226" spans="1:5" x14ac:dyDescent="0.25">
      <c r="A226" s="1">
        <v>45881</v>
      </c>
      <c r="B226" s="4">
        <f>IFERROR(BTCUSD[[#This Row],[Close]]/BTCUSD!B225-1,"")</f>
        <v>-2.7929126088635292E-2</v>
      </c>
      <c r="C226" s="4">
        <f>IFERROR(XAUUSD[[#This Row],[Close]]/XAUUSD!B225-1, "")</f>
        <v>2.039826929302091E-2</v>
      </c>
      <c r="D226" s="4">
        <f>IFERROR(AAPL_US[[#This Row],[Close]]/AAPL_US!B225-1,"")</f>
        <v>1.0872435953869219E-2</v>
      </c>
      <c r="E226" s="4">
        <f t="shared" si="3"/>
        <v>3.0423006767785442E-3</v>
      </c>
    </row>
    <row r="227" spans="1:5" x14ac:dyDescent="0.25">
      <c r="A227" s="1">
        <v>45882</v>
      </c>
      <c r="B227" s="4">
        <f>IFERROR(BTCUSD[[#This Row],[Close]]/BTCUSD!B226-1,"")</f>
        <v>1.6020831494394816E-2</v>
      </c>
      <c r="C227" s="4">
        <f>IFERROR(XAUUSD[[#This Row],[Close]]/XAUUSD!B226-1, "")</f>
        <v>4.9477301059397405E-3</v>
      </c>
      <c r="D227" s="4">
        <f>IFERROR(AAPL_US[[#This Row],[Close]]/AAPL_US!B226-1,"")</f>
        <v>1.6024384933594593E-2</v>
      </c>
      <c r="E227" s="4">
        <f t="shared" si="3"/>
        <v>1.1592656970772719E-2</v>
      </c>
    </row>
    <row r="228" spans="1:5" x14ac:dyDescent="0.25">
      <c r="A228" s="1">
        <v>45883</v>
      </c>
      <c r="B228" s="4">
        <f>IFERROR(BTCUSD[[#This Row],[Close]]/BTCUSD!B227-1,"")</f>
        <v>-1.3022892141957398E-2</v>
      </c>
      <c r="C228" s="4">
        <f>IFERROR(XAUUSD[[#This Row],[Close]]/XAUUSD!B227-1, "")</f>
        <v>2.1311881151435674E-3</v>
      </c>
      <c r="D228" s="4">
        <f>IFERROR(AAPL_US[[#This Row],[Close]]/AAPL_US!B227-1,"")</f>
        <v>-2.3571765310933523E-3</v>
      </c>
      <c r="E228" s="4">
        <f t="shared" si="3"/>
        <v>-3.7615453558577979E-3</v>
      </c>
    </row>
    <row r="229" spans="1:5" x14ac:dyDescent="0.25">
      <c r="A229" s="1">
        <v>45884</v>
      </c>
      <c r="B229" s="4">
        <f>IFERROR(BTCUSD[[#This Row],[Close]]/BTCUSD!B228-1,"")</f>
        <v>1.3001073886942605E-2</v>
      </c>
      <c r="C229" s="4">
        <f>IFERROR(XAUUSD[[#This Row],[Close]]/XAUUSD!B228-1, "")</f>
        <v>-3.410339569847709E-3</v>
      </c>
      <c r="D229" s="4">
        <f>IFERROR(AAPL_US[[#This Row],[Close]]/AAPL_US!B228-1,"")</f>
        <v>-5.112123034624938E-3</v>
      </c>
      <c r="E229" s="4">
        <f t="shared" si="3"/>
        <v>1.0025494277562158E-3</v>
      </c>
    </row>
    <row r="230" spans="1:5" x14ac:dyDescent="0.25">
      <c r="A230" s="1">
        <v>45887</v>
      </c>
      <c r="B230" s="4">
        <f>IFERROR(BTCUSD[[#This Row],[Close]]/BTCUSD!B229-1,"")</f>
        <v>1.7978328684514544E-2</v>
      </c>
      <c r="C230" s="4">
        <f>IFERROR(XAUUSD[[#This Row],[Close]]/XAUUSD!B229-1, "")</f>
        <v>8.4333398132883097E-3</v>
      </c>
      <c r="D230" s="4">
        <f>IFERROR(AAPL_US[[#This Row],[Close]]/AAPL_US!B229-1,"")</f>
        <v>-3.0225830130835574E-3</v>
      </c>
      <c r="E230" s="4">
        <f t="shared" si="3"/>
        <v>7.8600596267446188E-3</v>
      </c>
    </row>
    <row r="231" spans="1:5" x14ac:dyDescent="0.25">
      <c r="A231" s="1">
        <v>45888</v>
      </c>
      <c r="B231" s="4">
        <f>IFERROR(BTCUSD[[#This Row],[Close]]/BTCUSD!B230-1,"")</f>
        <v>-5.710529909860651E-3</v>
      </c>
      <c r="C231" s="4">
        <f>IFERROR(XAUUSD[[#This Row],[Close]]/XAUUSD!B230-1, "")</f>
        <v>2.1337461518999845E-4</v>
      </c>
      <c r="D231" s="4">
        <f>IFERROR(AAPL_US[[#This Row],[Close]]/AAPL_US!B230-1,"")</f>
        <v>-1.4292520247736196E-3</v>
      </c>
      <c r="E231" s="4">
        <f t="shared" si="3"/>
        <v>-2.0565847343142819E-3</v>
      </c>
    </row>
    <row r="232" spans="1:5" x14ac:dyDescent="0.25">
      <c r="A232" s="1">
        <v>45889</v>
      </c>
      <c r="B232" s="4">
        <f>IFERROR(BTCUSD[[#This Row],[Close]]/BTCUSD!B231-1,"")</f>
        <v>1.9238858889280008E-2</v>
      </c>
      <c r="C232" s="4">
        <f>IFERROR(XAUUSD[[#This Row],[Close]]/XAUUSD!B231-1, "")</f>
        <v>-1.6442523992167168E-2</v>
      </c>
      <c r="D232" s="4">
        <f>IFERROR(AAPL_US[[#This Row],[Close]]/AAPL_US!B231-1,"")</f>
        <v>-1.9734559333795976E-2</v>
      </c>
      <c r="E232" s="4">
        <f t="shared" si="3"/>
        <v>-6.7257197302216572E-3</v>
      </c>
    </row>
    <row r="233" spans="1:5" x14ac:dyDescent="0.25">
      <c r="A233" s="1">
        <v>45890</v>
      </c>
      <c r="B233" s="4">
        <f>IFERROR(BTCUSD[[#This Row],[Close]]/BTCUSD!B232-1,"")</f>
        <v>9.9305953303459038E-3</v>
      </c>
      <c r="C233" s="4">
        <f>IFERROR(XAUUSD[[#This Row],[Close]]/XAUUSD!B232-1, "")</f>
        <v>1.6693466960846504E-3</v>
      </c>
      <c r="D233" s="4">
        <f>IFERROR(AAPL_US[[#This Row],[Close]]/AAPL_US!B232-1,"")</f>
        <v>-4.9112871111897105E-3</v>
      </c>
      <c r="E233" s="4">
        <f t="shared" si="3"/>
        <v>2.173531144180718E-3</v>
      </c>
    </row>
    <row r="234" spans="1:5" x14ac:dyDescent="0.25">
      <c r="A234" s="1">
        <v>45891</v>
      </c>
      <c r="B234" s="4">
        <f>IFERROR(BTCUSD[[#This Row],[Close]]/BTCUSD!B233-1,"")</f>
        <v>2.2318040416002827E-2</v>
      </c>
      <c r="C234" s="4">
        <f>IFERROR(XAUUSD[[#This Row],[Close]]/XAUUSD!B233-1, "")</f>
        <v>2.326619785825601E-3</v>
      </c>
      <c r="D234" s="4">
        <f>IFERROR(AAPL_US[[#This Row],[Close]]/AAPL_US!B233-1,"")</f>
        <v>1.2716763005780285E-2</v>
      </c>
      <c r="E234" s="4">
        <f t="shared" si="3"/>
        <v>1.1441088940865174E-2</v>
      </c>
    </row>
    <row r="235" spans="1:5" x14ac:dyDescent="0.25">
      <c r="A235" s="1">
        <v>45894</v>
      </c>
      <c r="B235" s="4">
        <f>IFERROR(BTCUSD[[#This Row],[Close]]/BTCUSD!B234-1,"")</f>
        <v>-3.7526819438892467E-2</v>
      </c>
      <c r="C235" s="4">
        <f>IFERROR(XAUUSD[[#This Row],[Close]]/XAUUSD!B234-1, "")</f>
        <v>-6.0965525872357373E-3</v>
      </c>
      <c r="D235" s="4">
        <f>IFERROR(AAPL_US[[#This Row],[Close]]/AAPL_US!B234-1,"")</f>
        <v>-2.6343519494204104E-3</v>
      </c>
      <c r="E235" s="4">
        <f t="shared" si="3"/>
        <v>-1.4486972451388157E-2</v>
      </c>
    </row>
    <row r="236" spans="1:5" x14ac:dyDescent="0.25">
      <c r="A236" s="1">
        <v>45895</v>
      </c>
      <c r="B236" s="4">
        <f>IFERROR(BTCUSD[[#This Row],[Close]]/BTCUSD!B235-1,"")</f>
        <v>-8.5184651505776365E-3</v>
      </c>
      <c r="C236" s="4">
        <f>IFERROR(XAUUSD[[#This Row],[Close]]/XAUUSD!B235-1, "")</f>
        <v>1.0792871308502594E-3</v>
      </c>
      <c r="D236" s="4">
        <f>IFERROR(AAPL_US[[#This Row],[Close]]/AAPL_US!B235-1,"")</f>
        <v>9.4646944884662076E-3</v>
      </c>
      <c r="E236" s="4">
        <f t="shared" si="3"/>
        <v>7.1558365370667483E-4</v>
      </c>
    </row>
    <row r="237" spans="1:5" x14ac:dyDescent="0.25">
      <c r="A237" s="1">
        <v>45896</v>
      </c>
      <c r="B237" s="4">
        <f>IFERROR(BTCUSD[[#This Row],[Close]]/BTCUSD!B236-1,"")</f>
        <v>-2.1799716176243988E-3</v>
      </c>
      <c r="C237" s="4">
        <f>IFERROR(XAUUSD[[#This Row],[Close]]/XAUUSD!B236-1, "")</f>
        <v>-1.8627578699275116E-3</v>
      </c>
      <c r="D237" s="4">
        <f>IFERROR(AAPL_US[[#This Row],[Close]]/AAPL_US!B236-1,"")</f>
        <v>5.1458723998081268E-3</v>
      </c>
      <c r="E237" s="4">
        <f t="shared" si="3"/>
        <v>1.4466708668411368E-4</v>
      </c>
    </row>
    <row r="238" spans="1:5" x14ac:dyDescent="0.25">
      <c r="A238" s="1">
        <v>45897</v>
      </c>
      <c r="B238" s="4">
        <f>IFERROR(BTCUSD[[#This Row],[Close]]/BTCUSD!B237-1,"")</f>
        <v>-2.8178788372073105E-2</v>
      </c>
      <c r="C238" s="4">
        <f>IFERROR(XAUUSD[[#This Row],[Close]]/XAUUSD!B237-1, "")</f>
        <v>-5.1051406951572176E-3</v>
      </c>
      <c r="D238" s="4">
        <f>IFERROR(AAPL_US[[#This Row],[Close]]/AAPL_US!B237-1,"")</f>
        <v>8.9808668488871035E-3</v>
      </c>
      <c r="E238" s="4">
        <f t="shared" si="3"/>
        <v>-7.801432735018687E-3</v>
      </c>
    </row>
    <row r="239" spans="1:5" x14ac:dyDescent="0.25">
      <c r="A239" s="1">
        <v>45898</v>
      </c>
      <c r="B239" s="4">
        <f>IFERROR(BTCUSD[[#This Row],[Close]]/BTCUSD!B238-1,"")</f>
        <v>8.4633694789737479E-3</v>
      </c>
      <c r="C239" s="4">
        <f>IFERROR(XAUUSD[[#This Row],[Close]]/XAUUSD!B238-1, "")</f>
        <v>9.8359419765372547E-3</v>
      </c>
      <c r="D239" s="4">
        <f>IFERROR(AAPL_US[[#This Row],[Close]]/AAPL_US!B238-1,"")</f>
        <v>-1.8059855521156409E-3</v>
      </c>
      <c r="E239" s="4">
        <f t="shared" si="3"/>
        <v>5.9315919686723341E-3</v>
      </c>
    </row>
    <row r="240" spans="1:5" x14ac:dyDescent="0.25">
      <c r="A240" s="1">
        <v>45902</v>
      </c>
      <c r="B240" s="4">
        <f>IFERROR(BTCUSD[[#This Row],[Close]]/BTCUSD!B239-1,"")</f>
        <v>-1.548212256316106E-2</v>
      </c>
      <c r="C240" s="4">
        <f>IFERROR(XAUUSD[[#This Row],[Close]]/XAUUSD!B239-1, "")</f>
        <v>-2.8191601351643669E-3</v>
      </c>
      <c r="D240" s="4">
        <f>IFERROR(AAPL_US[[#This Row],[Close]]/AAPL_US!B239-1,"")</f>
        <v>-1.0424743689153027E-2</v>
      </c>
      <c r="E240" s="4">
        <f t="shared" si="3"/>
        <v>-8.8997239297599721E-3</v>
      </c>
    </row>
    <row r="241" spans="1:5" x14ac:dyDescent="0.25">
      <c r="A241" s="1">
        <v>45903</v>
      </c>
      <c r="B241" s="4">
        <f>IFERROR(BTCUSD[[#This Row],[Close]]/BTCUSD!B240-1,"")</f>
        <v>3.5500226427157111E-2</v>
      </c>
      <c r="C241" s="4">
        <f>IFERROR(XAUUSD[[#This Row],[Close]]/XAUUSD!B240-1, "")</f>
        <v>1.0230378173596177E-2</v>
      </c>
      <c r="D241" s="4">
        <f>IFERROR(AAPL_US[[#This Row],[Close]]/AAPL_US!B240-1,"")</f>
        <v>3.8089848511231095E-2</v>
      </c>
      <c r="E241" s="4">
        <f t="shared" si="3"/>
        <v>2.6169173750954934E-2</v>
      </c>
    </row>
    <row r="242" spans="1:5" x14ac:dyDescent="0.25">
      <c r="A242" s="1">
        <v>45904</v>
      </c>
      <c r="B242" s="4">
        <f>IFERROR(BTCUSD[[#This Row],[Close]]/BTCUSD!B241-1,"")</f>
        <v>-5.7607381428093629E-2</v>
      </c>
      <c r="C242" s="4">
        <f>IFERROR(XAUUSD[[#This Row],[Close]]/XAUUSD!B241-1, "")</f>
        <v>-2.2115269170396301E-3</v>
      </c>
      <c r="D242" s="4">
        <f>IFERROR(AAPL_US[[#This Row],[Close]]/AAPL_US!B241-1,"")</f>
        <v>5.4933534616514734E-3</v>
      </c>
      <c r="E242" s="4">
        <f t="shared" si="3"/>
        <v>-1.6518819156748497E-2</v>
      </c>
    </row>
    <row r="243" spans="1:5" x14ac:dyDescent="0.25">
      <c r="A243" s="1">
        <v>45905</v>
      </c>
      <c r="B243" s="4">
        <f>IFERROR(BTCUSD[[#This Row],[Close]]/BTCUSD!B242-1,"")</f>
        <v>1.5541542689196497E-2</v>
      </c>
      <c r="C243" s="4">
        <f>IFERROR(XAUUSD[[#This Row],[Close]]/XAUUSD!B242-1, "")</f>
        <v>8.2922952366095704E-3</v>
      </c>
      <c r="D243" s="4">
        <f>IFERROR(AAPL_US[[#This Row],[Close]]/AAPL_US!B242-1,"")</f>
        <v>-3.7534406539330156E-4</v>
      </c>
      <c r="E243" s="4">
        <f t="shared" si="3"/>
        <v>7.8667776817847868E-3</v>
      </c>
    </row>
    <row r="244" spans="1:5" x14ac:dyDescent="0.25">
      <c r="A244" s="1">
        <v>45908</v>
      </c>
      <c r="B244" s="4">
        <f>IFERROR(BTCUSD[[#This Row],[Close]]/BTCUSD!B243-1,"")</f>
        <v>-5.1968066519125777E-4</v>
      </c>
      <c r="C244" s="4">
        <f>IFERROR(XAUUSD[[#This Row],[Close]]/XAUUSD!B243-1, "")</f>
        <v>1.1167801372253816E-3</v>
      </c>
      <c r="D244" s="4">
        <f>IFERROR(AAPL_US[[#This Row],[Close]]/AAPL_US!B243-1,"")</f>
        <v>-7.5514205849221971E-3</v>
      </c>
      <c r="E244" s="4">
        <f t="shared" si="3"/>
        <v>-1.9746183201438837E-3</v>
      </c>
    </row>
    <row r="245" spans="1:5" x14ac:dyDescent="0.25">
      <c r="A245" s="1">
        <v>45909</v>
      </c>
      <c r="B245" s="4">
        <f>IFERROR(BTCUSD[[#This Row],[Close]]/BTCUSD!B244-1,"")</f>
        <v>4.464405776833491E-3</v>
      </c>
      <c r="C245" s="4">
        <f>IFERROR(XAUUSD[[#This Row],[Close]]/XAUUSD!B244-1, "")</f>
        <v>5.6335955378625791E-3</v>
      </c>
      <c r="D245" s="4">
        <f>IFERROR(AAPL_US[[#This Row],[Close]]/AAPL_US!B244-1,"")</f>
        <v>-1.4839414831007258E-2</v>
      </c>
      <c r="E245" s="4">
        <f t="shared" si="3"/>
        <v>-8.5906450110709819E-4</v>
      </c>
    </row>
    <row r="246" spans="1:5" x14ac:dyDescent="0.25">
      <c r="A246" s="1">
        <v>45910</v>
      </c>
      <c r="B246" s="4">
        <f>IFERROR(BTCUSD[[#This Row],[Close]]/BTCUSD!B245-1,"")</f>
        <v>-3.4351656001499364E-2</v>
      </c>
      <c r="C246" s="4">
        <f>IFERROR(XAUUSD[[#This Row],[Close]]/XAUUSD!B245-1, "")</f>
        <v>1.0460645990256534E-2</v>
      </c>
      <c r="D246" s="4">
        <f>IFERROR(AAPL_US[[#This Row],[Close]]/AAPL_US!B245-1,"")</f>
        <v>-3.2259441007040812E-2</v>
      </c>
      <c r="E246" s="4">
        <f t="shared" si="3"/>
        <v>-1.5799070706459438E-2</v>
      </c>
    </row>
    <row r="247" spans="1:5" x14ac:dyDescent="0.25">
      <c r="A247" s="1">
        <v>45911</v>
      </c>
      <c r="B247" s="4">
        <f>IFERROR(BTCUSD[[#This Row],[Close]]/BTCUSD!B246-1,"")</f>
        <v>-3.5767759108301656E-3</v>
      </c>
      <c r="C247" s="4">
        <f>IFERROR(XAUUSD[[#This Row],[Close]]/XAUUSD!B246-1, "")</f>
        <v>7.041570174562084E-3</v>
      </c>
      <c r="D247" s="4">
        <f>IFERROR(AAPL_US[[#This Row],[Close]]/AAPL_US!B246-1,"")</f>
        <v>1.4286344195070466E-2</v>
      </c>
      <c r="E247" s="4">
        <f t="shared" si="3"/>
        <v>6.0294985550969245E-3</v>
      </c>
    </row>
    <row r="248" spans="1:5" x14ac:dyDescent="0.25">
      <c r="A248" s="1">
        <v>45912</v>
      </c>
      <c r="B248" s="4">
        <f>IFERROR(BTCUSD[[#This Row],[Close]]/BTCUSD!B247-1,"")</f>
        <v>3.1416089267328973E-2</v>
      </c>
      <c r="C248" s="4">
        <f>IFERROR(XAUUSD[[#This Row],[Close]]/XAUUSD!B247-1, "")</f>
        <v>1.6239700977804805E-2</v>
      </c>
      <c r="D248" s="4">
        <f>IFERROR(AAPL_US[[#This Row],[Close]]/AAPL_US!B247-1,"")</f>
        <v>1.7562926574794524E-2</v>
      </c>
      <c r="E248" s="4">
        <f t="shared" si="3"/>
        <v>2.118958514375897E-2</v>
      </c>
    </row>
    <row r="249" spans="1:5" x14ac:dyDescent="0.25">
      <c r="A249" s="1">
        <v>45915</v>
      </c>
      <c r="B249" s="4">
        <f>IFERROR(BTCUSD[[#This Row],[Close]]/BTCUSD!B248-1,"")</f>
        <v>7.518120829511421E-3</v>
      </c>
      <c r="C249" s="4">
        <f>IFERROR(XAUUSD[[#This Row],[Close]]/XAUUSD!B248-1, "")</f>
        <v>7.4947815319299504E-3</v>
      </c>
      <c r="D249" s="4">
        <f>IFERROR(AAPL_US[[#This Row],[Close]]/AAPL_US!B248-1,"")</f>
        <v>1.1235955056179803E-2</v>
      </c>
      <c r="E249" s="4">
        <f t="shared" si="3"/>
        <v>8.6241353784793466E-3</v>
      </c>
    </row>
    <row r="250" spans="1:5" x14ac:dyDescent="0.25">
      <c r="A250" s="1">
        <v>45916</v>
      </c>
      <c r="B250" s="4">
        <f>IFERROR(BTCUSD[[#This Row],[Close]]/BTCUSD!B249-1,"")</f>
        <v>-1.3495903029437484E-2</v>
      </c>
      <c r="C250" s="4">
        <f>IFERROR(XAUUSD[[#This Row],[Close]]/XAUUSD!B249-1, "")</f>
        <v>-3.8346951417362884E-3</v>
      </c>
      <c r="D250" s="4">
        <f>IFERROR(AAPL_US[[#This Row],[Close]]/AAPL_US!B249-1,"")</f>
        <v>6.1258977608789067E-3</v>
      </c>
      <c r="E250" s="4">
        <f t="shared" si="3"/>
        <v>-3.7448796372620882E-3</v>
      </c>
    </row>
    <row r="251" spans="1:5" x14ac:dyDescent="0.25">
      <c r="A251" s="1">
        <v>45917</v>
      </c>
      <c r="B251" s="4">
        <f>IFERROR(BTCUSD[[#This Row],[Close]]/BTCUSD!B250-1,"")</f>
        <v>1.0504695897649352E-2</v>
      </c>
      <c r="C251" s="4">
        <f>IFERROR(XAUUSD[[#This Row],[Close]]/XAUUSD!B250-1, "")</f>
        <v>1.3742419179036292E-2</v>
      </c>
      <c r="D251" s="4">
        <f>IFERROR(AAPL_US[[#This Row],[Close]]/AAPL_US!B251-1,"")</f>
        <v>0</v>
      </c>
      <c r="E251" s="4">
        <f t="shared" si="3"/>
        <v>8.6483764409093222E-3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A834-0C33-470D-9481-B9E903AF12E2}">
  <dimension ref="A1:X251"/>
  <sheetViews>
    <sheetView topLeftCell="C1" zoomScale="80" zoomScaleNormal="80" workbookViewId="0">
      <selection activeCell="X23" sqref="X23"/>
    </sheetView>
  </sheetViews>
  <sheetFormatPr defaultRowHeight="15" x14ac:dyDescent="0.25"/>
  <cols>
    <col min="1" max="1" width="10.42578125" style="1" customWidth="1"/>
    <col min="2" max="2" width="10.85546875" style="4" bestFit="1" customWidth="1"/>
    <col min="3" max="3" width="11.85546875" bestFit="1" customWidth="1"/>
    <col min="4" max="4" width="12.140625" style="4" bestFit="1" customWidth="1"/>
    <col min="5" max="5" width="15" style="4" customWidth="1"/>
    <col min="8" max="8" width="9.7109375" customWidth="1"/>
    <col min="19" max="19" width="11.85546875" bestFit="1" customWidth="1"/>
    <col min="20" max="20" width="11.85546875" customWidth="1"/>
    <col min="21" max="21" width="15.7109375" bestFit="1" customWidth="1"/>
    <col min="22" max="22" width="13.5703125" bestFit="1" customWidth="1"/>
    <col min="23" max="23" width="12" bestFit="1" customWidth="1"/>
    <col min="24" max="24" width="10.28515625" customWidth="1"/>
  </cols>
  <sheetData>
    <row r="1" spans="1:24" x14ac:dyDescent="0.25">
      <c r="A1" s="3" t="s">
        <v>19</v>
      </c>
      <c r="B1" s="5" t="s">
        <v>2</v>
      </c>
      <c r="C1" s="3" t="s">
        <v>3</v>
      </c>
      <c r="D1" s="5" t="s">
        <v>4</v>
      </c>
      <c r="E1" s="5" t="s">
        <v>10</v>
      </c>
      <c r="F1" s="5" t="s">
        <v>46</v>
      </c>
      <c r="G1" s="5"/>
      <c r="H1" s="5"/>
      <c r="I1" s="5" t="s">
        <v>52</v>
      </c>
      <c r="J1" s="5"/>
      <c r="K1" s="5"/>
      <c r="L1" s="5"/>
      <c r="M1" s="5" t="s">
        <v>57</v>
      </c>
      <c r="N1" s="5"/>
      <c r="O1" s="5"/>
      <c r="P1" s="27" t="s">
        <v>58</v>
      </c>
      <c r="Q1" s="27"/>
      <c r="R1" s="27"/>
      <c r="S1" s="5" t="s">
        <v>60</v>
      </c>
      <c r="T1" s="5" t="s">
        <v>59</v>
      </c>
      <c r="U1" s="3" t="s">
        <v>9</v>
      </c>
      <c r="V1" s="3" t="s">
        <v>6</v>
      </c>
      <c r="W1" s="3" t="s">
        <v>7</v>
      </c>
      <c r="X1" s="3" t="s">
        <v>8</v>
      </c>
    </row>
    <row r="2" spans="1:24" x14ac:dyDescent="0.25">
      <c r="A2" s="1" cm="1">
        <f t="array" ref="A2:A251">_xlfn._xlws.SORT(_xlfn.UNIQUE(_xlfn.VSTACK(AAPL_tbl[Date], Gold_tbl[Date], BTC_tbl[Date])))</f>
        <v>45553</v>
      </c>
      <c r="F2" s="9" t="s">
        <v>47</v>
      </c>
      <c r="G2" s="9" t="s">
        <v>48</v>
      </c>
      <c r="H2" s="9" t="s">
        <v>49</v>
      </c>
      <c r="I2" s="9" t="s">
        <v>47</v>
      </c>
      <c r="J2" s="9" t="s">
        <v>48</v>
      </c>
      <c r="K2" s="9" t="s">
        <v>49</v>
      </c>
      <c r="L2" s="9"/>
      <c r="M2" s="7" t="s">
        <v>6</v>
      </c>
      <c r="N2" s="7" t="s">
        <v>7</v>
      </c>
      <c r="O2" s="7" t="s">
        <v>8</v>
      </c>
      <c r="P2" s="7" t="s">
        <v>6</v>
      </c>
      <c r="Q2" s="7" t="s">
        <v>7</v>
      </c>
      <c r="R2" s="7" t="s">
        <v>8</v>
      </c>
      <c r="S2" s="7"/>
      <c r="T2" s="7"/>
      <c r="U2" s="7" t="s">
        <v>5</v>
      </c>
      <c r="V2" s="7">
        <v>0.3</v>
      </c>
      <c r="W2" s="7">
        <v>0.4</v>
      </c>
      <c r="X2" s="7">
        <v>0.3</v>
      </c>
    </row>
    <row r="3" spans="1:24" x14ac:dyDescent="0.25">
      <c r="A3" s="1">
        <v>45554</v>
      </c>
      <c r="B3" s="4">
        <f>IFERROR(BTCUSD[[#This Row],[Close]]/BTCUSD!B2-1,"")</f>
        <v>4.4809589145767381E-2</v>
      </c>
      <c r="C3" s="4">
        <f>IFERROR(XAUUSD[[#This Row],[Close]]/XAUUSD!B2-1, "")</f>
        <v>1.0849920183821471E-2</v>
      </c>
      <c r="D3" s="4">
        <f>IFERROR(AAPL_US[[#This Row],[Close]]/AAPL_US!B2-1,"")</f>
        <v>3.7065461728843507E-2</v>
      </c>
      <c r="E3" s="4">
        <f>SUMPRODUCT(B3:D3,$V$2:$X$2)</f>
        <v>2.8902483335911854E-2</v>
      </c>
      <c r="F3">
        <f ca="1">_xlfn.NORM.S.INV(RAND())</f>
        <v>-0.32451231919574652</v>
      </c>
      <c r="G3">
        <f ca="1">_xlfn.NORM.S.INV(RAND())</f>
        <v>-0.58686723885437941</v>
      </c>
      <c r="H3">
        <f ca="1">_xlfn.NORM.S.INV(RAND())</f>
        <v>-0.51482219925480444</v>
      </c>
      <c r="I3" cm="1">
        <f t="array" aca="1" ref="I3:K251" ca="1">TRANSPOSE(MMULT(V11:X13,TRANSPOSE(F3:H251)))</f>
        <v>-0.32451231919574652</v>
      </c>
      <c r="J3">
        <f ca="1"/>
        <v>-0.60309582649014126</v>
      </c>
      <c r="K3">
        <f ca="1"/>
        <v>-0.58137463731350247</v>
      </c>
      <c r="L3">
        <v>1</v>
      </c>
      <c r="M3">
        <f ca="1">$V$18*EXP(($V$16-(($V$17)^2/2))*L3/249+$V$17*I3)</f>
        <v>114834.14289251472</v>
      </c>
      <c r="N3">
        <f ca="1">$W$18*EXP(($W$16-(($W$17)^2/2))*L3/249+$W$17*J3)</f>
        <v>3638.7890540061926</v>
      </c>
      <c r="O3">
        <f ca="1">$X$18*EXP(($X$16-(($X$17)^2/2))*L3/249+$X$17*K3)</f>
        <v>236.5357490110984</v>
      </c>
      <c r="U3" t="s">
        <v>20</v>
      </c>
      <c r="V3" s="12">
        <v>30000</v>
      </c>
      <c r="W3" s="12">
        <v>40000</v>
      </c>
      <c r="X3" s="12">
        <v>30000</v>
      </c>
    </row>
    <row r="4" spans="1:24" x14ac:dyDescent="0.25">
      <c r="A4" s="1">
        <v>45555</v>
      </c>
      <c r="B4" s="4">
        <f>IFERROR(BTCUSD[[#This Row],[Close]]/BTCUSD!B3-1,"")</f>
        <v>-5.3418973274610426E-4</v>
      </c>
      <c r="C4" s="4">
        <f>IFERROR(XAUUSD[[#This Row],[Close]]/XAUUSD!B3-1, "")</f>
        <v>1.329843782013862E-2</v>
      </c>
      <c r="D4" s="4">
        <f>IFERROR(AAPL_US[[#This Row],[Close]]/AAPL_US!B3-1,"")</f>
        <v>-2.9251161507571899E-3</v>
      </c>
      <c r="E4" s="4">
        <f t="shared" ref="E4:E67" si="0">SUMPRODUCT(B4:D4,$V$2:$X$2)</f>
        <v>4.281583363004461E-3</v>
      </c>
      <c r="F4">
        <f t="shared" ref="F4:H67" ca="1" si="1">_xlfn.NORM.S.INV(RAND())</f>
        <v>-0.92621603372630801</v>
      </c>
      <c r="G4">
        <f t="shared" ca="1" si="1"/>
        <v>-1.0126486575775064</v>
      </c>
      <c r="H4">
        <f t="shared" ca="1" si="1"/>
        <v>0.6491334031070003</v>
      </c>
      <c r="I4">
        <f ca="1"/>
        <v>-0.92621603372630801</v>
      </c>
      <c r="J4">
        <f ca="1"/>
        <v>-1.05988152811305</v>
      </c>
      <c r="K4">
        <f ca="1"/>
        <v>0.37783042314254656</v>
      </c>
      <c r="L4">
        <v>2</v>
      </c>
      <c r="M4">
        <f t="shared" ref="M4:M67" ca="1" si="2">$V$18*EXP(($V$16-(($V$17)^2/2))*L4/249+$V$17*I4)</f>
        <v>112991.26581058283</v>
      </c>
      <c r="N4">
        <f t="shared" ref="N4:N67" ca="1" si="3">$W$18*EXP(($W$16-(($W$17)^2/2))*L4/249+$W$17*J4)</f>
        <v>3621.2494541234187</v>
      </c>
      <c r="O4">
        <f t="shared" ref="O4:O67" ca="1" si="4">$X$18*EXP(($X$16-(($X$17)^2/2))*L4/249+$X$17*K4)</f>
        <v>241.24914773972705</v>
      </c>
      <c r="P4" s="4">
        <f ca="1">LN(M4/M3)</f>
        <v>-1.6178329609629317E-2</v>
      </c>
      <c r="Q4" s="4">
        <f ca="1">LN(N4/N3)</f>
        <v>-4.8318294695692768E-3</v>
      </c>
      <c r="R4" s="4">
        <f ca="1">LN(O4/O3)</f>
        <v>1.9730852409814436E-2</v>
      </c>
      <c r="S4" s="4" cm="1">
        <f t="array" aca="1" ref="S4" ca="1">_xlfn._xlws.SORT(SUMPRODUCT($V$2:$X$2,P4:R4))</f>
        <v>-8.6697494777217624E-4</v>
      </c>
      <c r="T4" s="4" cm="1">
        <f t="array" aca="1" ref="T4:T251" ca="1">_xlfn._xlws.SORT(S4:S251)</f>
        <v>-5.3375977732473656E-2</v>
      </c>
    </row>
    <row r="5" spans="1:24" x14ac:dyDescent="0.25">
      <c r="A5" s="1">
        <v>45558</v>
      </c>
      <c r="B5" s="4">
        <f>IFERROR(BTCUSD[[#This Row],[Close]]/BTCUSD!B4-1,"")</f>
        <v>8.284366280974842E-3</v>
      </c>
      <c r="C5" s="4">
        <f>IFERROR(XAUUSD[[#This Row],[Close]]/XAUUSD!B4-1, "")</f>
        <v>2.8136290282583243E-3</v>
      </c>
      <c r="D5" s="4">
        <f>IFERROR(AAPL_US[[#This Row],[Close]]/AAPL_US!B4-1,"")</f>
        <v>-7.5801826094976654E-3</v>
      </c>
      <c r="E5" s="4">
        <f t="shared" si="0"/>
        <v>1.3367067127464825E-3</v>
      </c>
      <c r="F5">
        <f t="shared" ca="1" si="1"/>
        <v>9.1660498228762932E-2</v>
      </c>
      <c r="G5">
        <f t="shared" ca="1" si="1"/>
        <v>0.12102779023995375</v>
      </c>
      <c r="H5">
        <f t="shared" ca="1" si="1"/>
        <v>-0.84838049120017789</v>
      </c>
      <c r="I5">
        <f ca="1"/>
        <v>9.1660498228762932E-2</v>
      </c>
      <c r="J5">
        <f ca="1"/>
        <v>0.12567335771630395</v>
      </c>
      <c r="K5">
        <f ca="1"/>
        <v>-0.79234876153428702</v>
      </c>
      <c r="L5">
        <v>3</v>
      </c>
      <c r="M5">
        <f t="shared" ca="1" si="2"/>
        <v>116176.09760960915</v>
      </c>
      <c r="N5">
        <f t="shared" ca="1" si="3"/>
        <v>3669.0636989157565</v>
      </c>
      <c r="O5">
        <f t="shared" ca="1" si="4"/>
        <v>235.59503522460224</v>
      </c>
      <c r="P5" s="4">
        <f t="shared" ref="P5:P68" ca="1" si="5">LN(M5/M4)</f>
        <v>2.7796600811547317E-2</v>
      </c>
      <c r="Q5" s="4">
        <f t="shared" ref="Q5:Q68" ca="1" si="6">LN(N5/N4)</f>
        <v>1.3117387247026817E-2</v>
      </c>
      <c r="R5" s="4">
        <f t="shared" ref="R5:R68" ca="1" si="7">LN(O5/O4)</f>
        <v>-2.3715828873060799E-2</v>
      </c>
      <c r="S5" s="4" cm="1">
        <f t="array" aca="1" ref="S5" ca="1">_xlfn._xlws.SORT(SUMPRODUCT($V$2:$X$2,P5:R5))</f>
        <v>6.4711864803566818E-3</v>
      </c>
      <c r="T5" s="4">
        <f ca="1"/>
        <v>-3.5513444741463153E-2</v>
      </c>
      <c r="U5" s="3" t="s">
        <v>50</v>
      </c>
      <c r="V5" s="7" t="s">
        <v>6</v>
      </c>
      <c r="W5" s="7" t="s">
        <v>7</v>
      </c>
      <c r="X5" s="7" t="s">
        <v>8</v>
      </c>
    </row>
    <row r="6" spans="1:24" x14ac:dyDescent="0.25">
      <c r="A6" s="1">
        <v>45559</v>
      </c>
      <c r="B6" s="4">
        <f>IFERROR(BTCUSD[[#This Row],[Close]]/BTCUSD!B5-1,"")</f>
        <v>1.0109456001464068E-2</v>
      </c>
      <c r="C6" s="4">
        <f>IFERROR(XAUUSD[[#This Row],[Close]]/XAUUSD!B5-1, "")</f>
        <v>1.0880544179384444E-2</v>
      </c>
      <c r="D6" s="4">
        <f>IFERROR(AAPL_US[[#This Row],[Close]]/AAPL_US!B5-1,"")</f>
        <v>3.9739260885149896E-3</v>
      </c>
      <c r="E6" s="4">
        <f t="shared" si="0"/>
        <v>8.5772322987474961E-3</v>
      </c>
      <c r="F6">
        <f t="shared" ca="1" si="1"/>
        <v>-4.3598003189845941E-2</v>
      </c>
      <c r="G6">
        <f t="shared" ca="1" si="1"/>
        <v>-0.22622737324122447</v>
      </c>
      <c r="H6">
        <f t="shared" ca="1" si="1"/>
        <v>-0.71176357956056668</v>
      </c>
      <c r="I6">
        <f ca="1"/>
        <v>-4.3598003189845941E-2</v>
      </c>
      <c r="J6">
        <f ca="1"/>
        <v>-0.22820439438556039</v>
      </c>
      <c r="K6">
        <f ca="1"/>
        <v>-0.69621611664793481</v>
      </c>
      <c r="L6">
        <v>4</v>
      </c>
      <c r="M6">
        <f t="shared" ca="1" si="2"/>
        <v>115768.642563512</v>
      </c>
      <c r="N6">
        <f t="shared" ca="1" si="3"/>
        <v>3655.4871332285747</v>
      </c>
      <c r="O6">
        <f t="shared" ca="1" si="4"/>
        <v>236.09531915712256</v>
      </c>
      <c r="P6" s="4">
        <f t="shared" ca="1" si="5"/>
        <v>-3.5133839631271016E-3</v>
      </c>
      <c r="Q6" s="4">
        <f t="shared" ca="1" si="6"/>
        <v>-3.7071436998051843E-3</v>
      </c>
      <c r="R6" s="4">
        <f t="shared" ca="1" si="7"/>
        <v>2.1212395609329698E-3</v>
      </c>
      <c r="S6" s="4" cm="1">
        <f t="array" aca="1" ref="S6" ca="1">_xlfn._xlws.SORT(SUMPRODUCT($V$2:$X$2,P6:R6))</f>
        <v>-1.9005008005803133E-3</v>
      </c>
      <c r="T6" s="4">
        <f ca="1"/>
        <v>-3.4649214925079275E-2</v>
      </c>
      <c r="U6" s="7" t="s">
        <v>6</v>
      </c>
      <c r="V6" s="21">
        <v>1</v>
      </c>
      <c r="W6" s="21">
        <f>V7</f>
        <v>5.2503491672766314E-2</v>
      </c>
      <c r="X6" s="21">
        <f>V8</f>
        <v>0.27058080699198822</v>
      </c>
    </row>
    <row r="7" spans="1:24" x14ac:dyDescent="0.25">
      <c r="A7" s="1">
        <v>45560</v>
      </c>
      <c r="B7" s="4">
        <f>IFERROR(BTCUSD[[#This Row],[Close]]/BTCUSD!B6-1,"")</f>
        <v>-9.3679229075234183E-3</v>
      </c>
      <c r="C7" s="4">
        <f>IFERROR(XAUUSD[[#This Row],[Close]]/XAUUSD!B6-1, "")</f>
        <v>9.4085945629984735E-6</v>
      </c>
      <c r="D7" s="4">
        <f>IFERROR(AAPL_US[[#This Row],[Close]]/AAPL_US!B6-1,"")</f>
        <v>-4.3989756293224547E-3</v>
      </c>
      <c r="E7" s="4">
        <f t="shared" si="0"/>
        <v>-4.1263061232285625E-3</v>
      </c>
      <c r="F7">
        <f t="shared" ca="1" si="1"/>
        <v>0.64138687828237395</v>
      </c>
      <c r="G7">
        <f t="shared" ca="1" si="1"/>
        <v>-0.71373680783483084</v>
      </c>
      <c r="H7">
        <f t="shared" ca="1" si="1"/>
        <v>-0.79897423553398272</v>
      </c>
      <c r="I7">
        <f ca="1"/>
        <v>0.64138687828237395</v>
      </c>
      <c r="J7">
        <f ca="1"/>
        <v>-0.67907732894113437</v>
      </c>
      <c r="K7">
        <f ca="1"/>
        <v>-0.5931289585089865</v>
      </c>
      <c r="L7">
        <v>5</v>
      </c>
      <c r="M7">
        <f t="shared" ca="1" si="2"/>
        <v>117960.71526835665</v>
      </c>
      <c r="N7">
        <f t="shared" ca="1" si="3"/>
        <v>3638.1021355443249</v>
      </c>
      <c r="O7">
        <f t="shared" ca="1" si="4"/>
        <v>236.63023987535885</v>
      </c>
      <c r="P7" s="4">
        <f t="shared" ca="1" si="5"/>
        <v>1.8757908718618085E-2</v>
      </c>
      <c r="Q7" s="4">
        <f t="shared" ca="1" si="6"/>
        <v>-4.7672085631036551E-3</v>
      </c>
      <c r="R7" s="4">
        <f t="shared" ca="1" si="7"/>
        <v>2.2631352856965388E-3</v>
      </c>
      <c r="S7" s="4" cm="1">
        <f t="array" aca="1" ref="S7" ca="1">_xlfn._xlws.SORT(SUMPRODUCT($V$2:$X$2,P7:R7))</f>
        <v>4.3994297760529249E-3</v>
      </c>
      <c r="T7" s="4">
        <f ca="1"/>
        <v>-3.3746759024104664E-2</v>
      </c>
      <c r="U7" s="7" t="s">
        <v>7</v>
      </c>
      <c r="V7" s="21">
        <v>5.2503491672766314E-2</v>
      </c>
      <c r="W7" s="21">
        <v>1</v>
      </c>
      <c r="X7" s="21">
        <f>W8</f>
        <v>1.0723509474504588E-2</v>
      </c>
    </row>
    <row r="8" spans="1:24" ht="15.75" thickBot="1" x14ac:dyDescent="0.3">
      <c r="A8" s="1">
        <v>45561</v>
      </c>
      <c r="B8" s="4">
        <f>IFERROR(BTCUSD[[#This Row],[Close]]/BTCUSD!B7-1,"")</f>
        <v>2.5804386761515641E-2</v>
      </c>
      <c r="C8" s="4">
        <f>IFERROR(XAUUSD[[#This Row],[Close]]/XAUUSD!B7-1, "")</f>
        <v>5.7504788929574335E-3</v>
      </c>
      <c r="D8" s="4">
        <f>IFERROR(AAPL_US[[#This Row],[Close]]/AAPL_US!B7-1,"")</f>
        <v>5.0780748473699955E-3</v>
      </c>
      <c r="E8" s="4">
        <f t="shared" si="0"/>
        <v>1.1564930039848664E-2</v>
      </c>
      <c r="F8">
        <f t="shared" ca="1" si="1"/>
        <v>-0.69910372353212802</v>
      </c>
      <c r="G8">
        <f t="shared" ca="1" si="1"/>
        <v>0.29709885600226316</v>
      </c>
      <c r="H8">
        <f t="shared" ca="1" si="1"/>
        <v>-1.3548219778121757</v>
      </c>
      <c r="I8">
        <f ca="1"/>
        <v>-0.69910372353212802</v>
      </c>
      <c r="J8">
        <f ca="1"/>
        <v>0.25998369305661712</v>
      </c>
      <c r="K8">
        <f ca="1"/>
        <v>-1.49447510774613</v>
      </c>
      <c r="L8">
        <v>6</v>
      </c>
      <c r="M8">
        <f t="shared" ca="1" si="2"/>
        <v>113762.59039100024</v>
      </c>
      <c r="N8">
        <f t="shared" ca="1" si="3"/>
        <v>3676.2220157341844</v>
      </c>
      <c r="O8">
        <f t="shared" ca="1" si="4"/>
        <v>232.35538533200295</v>
      </c>
      <c r="P8" s="4">
        <f t="shared" ca="1" si="5"/>
        <v>-3.6237911118409426E-2</v>
      </c>
      <c r="Q8" s="4">
        <f t="shared" ca="1" si="6"/>
        <v>1.0423444337116429E-2</v>
      </c>
      <c r="R8" s="4">
        <f t="shared" ca="1" si="7"/>
        <v>-1.8230720567336767E-2</v>
      </c>
      <c r="S8" s="4" cm="1">
        <f t="array" aca="1" ref="S8" ca="1">_xlfn._xlws.SORT(SUMPRODUCT($V$2:$X$2,P8:R8))</f>
        <v>-1.2171211770877285E-2</v>
      </c>
      <c r="T8" s="4">
        <f ca="1"/>
        <v>-3.3708318995326489E-2</v>
      </c>
      <c r="U8" s="7" t="s">
        <v>8</v>
      </c>
      <c r="V8" s="22">
        <v>0.27058080699198822</v>
      </c>
      <c r="W8" s="22">
        <v>1.0723509474504588E-2</v>
      </c>
      <c r="X8" s="22">
        <v>1</v>
      </c>
    </row>
    <row r="9" spans="1:24" x14ac:dyDescent="0.25">
      <c r="A9" s="1">
        <v>45562</v>
      </c>
      <c r="B9" s="4">
        <f>IFERROR(BTCUSD[[#This Row],[Close]]/BTCUSD!B8-1,"")</f>
        <v>1.0080858970950013E-2</v>
      </c>
      <c r="C9" s="4">
        <f>IFERROR(XAUUSD[[#This Row],[Close]]/XAUUSD!B8-1, "")</f>
        <v>-7.633444966229308E-3</v>
      </c>
      <c r="D9" s="4">
        <f>IFERROR(AAPL_US[[#This Row],[Close]]/AAPL_US!B8-1,"")</f>
        <v>1.1893225266494944E-3</v>
      </c>
      <c r="E9" s="4">
        <f t="shared" si="0"/>
        <v>3.2767646278812889E-4</v>
      </c>
      <c r="F9">
        <f t="shared" ca="1" si="1"/>
        <v>-0.46477631709452671</v>
      </c>
      <c r="G9">
        <f t="shared" ca="1" si="1"/>
        <v>-0.83341170585561009</v>
      </c>
      <c r="H9">
        <f t="shared" ca="1" si="1"/>
        <v>2.0252789620446419</v>
      </c>
      <c r="I9">
        <f ca="1"/>
        <v>-0.46477631709452671</v>
      </c>
      <c r="J9">
        <f ca="1"/>
        <v>-0.8566645943394221</v>
      </c>
      <c r="K9">
        <f ca="1"/>
        <v>1.8268648960729685</v>
      </c>
      <c r="L9">
        <v>7</v>
      </c>
      <c r="M9">
        <f t="shared" ca="1" si="2"/>
        <v>114506.93273348168</v>
      </c>
      <c r="N9">
        <f t="shared" ca="1" si="3"/>
        <v>3632.2129851294576</v>
      </c>
      <c r="O9">
        <f t="shared" ca="1" si="4"/>
        <v>248.68684951871259</v>
      </c>
      <c r="P9" s="4">
        <f t="shared" ca="1" si="5"/>
        <v>6.5216325900142461E-3</v>
      </c>
      <c r="Q9" s="4">
        <f t="shared" ca="1" si="6"/>
        <v>-1.2043498380211326E-2</v>
      </c>
      <c r="R9" s="4">
        <f t="shared" ca="1" si="7"/>
        <v>6.7926439592357848E-2</v>
      </c>
      <c r="S9" s="4" cm="1">
        <f t="array" aca="1" ref="S9" ca="1">_xlfn._xlws.SORT(SUMPRODUCT($V$2:$X$2,P9:R9))</f>
        <v>1.7517022302627097E-2</v>
      </c>
      <c r="T9" s="4">
        <f ca="1"/>
        <v>-3.2007019908905185E-2</v>
      </c>
    </row>
    <row r="10" spans="1:24" x14ac:dyDescent="0.25">
      <c r="A10" s="1">
        <v>45565</v>
      </c>
      <c r="B10" s="4">
        <f>IFERROR(BTCUSD[[#This Row],[Close]]/BTCUSD!B9-1,"")</f>
        <v>-3.0938925559724773E-2</v>
      </c>
      <c r="C10" s="4">
        <f>IFERROR(XAUUSD[[#This Row],[Close]]/XAUUSD!B9-1, "")</f>
        <v>-6.5289115966893352E-3</v>
      </c>
      <c r="D10" s="4">
        <f>IFERROR(AAPL_US[[#This Row],[Close]]/AAPL_US!B9-1,"")</f>
        <v>2.2869461920894008E-2</v>
      </c>
      <c r="E10" s="4">
        <f t="shared" si="0"/>
        <v>-5.0324037303249641E-3</v>
      </c>
      <c r="F10">
        <f t="shared" ca="1" si="1"/>
        <v>-0.81657472551629939</v>
      </c>
      <c r="G10">
        <f t="shared" ca="1" si="1"/>
        <v>-0.42667230307492165</v>
      </c>
      <c r="H10">
        <f t="shared" ca="1" si="1"/>
        <v>1.1121186073404306</v>
      </c>
      <c r="I10">
        <f ca="1"/>
        <v>-0.81657472551629939</v>
      </c>
      <c r="J10">
        <f ca="1"/>
        <v>-0.46895683555000867</v>
      </c>
      <c r="K10">
        <f ca="1"/>
        <v>0.85116519016455605</v>
      </c>
      <c r="L10">
        <v>8</v>
      </c>
      <c r="M10">
        <f t="shared" ca="1" si="2"/>
        <v>113436.41751270404</v>
      </c>
      <c r="N10">
        <f t="shared" ca="1" si="3"/>
        <v>3648.2214656783171</v>
      </c>
      <c r="O10">
        <f t="shared" ca="1" si="4"/>
        <v>243.82400803556746</v>
      </c>
      <c r="P10" s="4">
        <f t="shared" ca="1" si="5"/>
        <v>-9.392887226108303E-3</v>
      </c>
      <c r="Q10" s="4">
        <f t="shared" ca="1" si="6"/>
        <v>4.3976788629278007E-3</v>
      </c>
      <c r="R10" s="4">
        <f t="shared" ca="1" si="7"/>
        <v>-1.9747786022446038E-2</v>
      </c>
      <c r="S10" s="4" cm="1">
        <f t="array" aca="1" ref="S10" ca="1">_xlfn._xlws.SORT(SUMPRODUCT($V$2:$X$2,P10:R10))</f>
        <v>-6.9831304293951815E-3</v>
      </c>
      <c r="T10" s="4">
        <f ca="1"/>
        <v>-3.1793446246027812E-2</v>
      </c>
      <c r="U10" s="3" t="s">
        <v>51</v>
      </c>
      <c r="V10" s="7" t="s">
        <v>6</v>
      </c>
      <c r="W10" s="7" t="s">
        <v>7</v>
      </c>
      <c r="X10" s="7" t="s">
        <v>8</v>
      </c>
    </row>
    <row r="11" spans="1:24" x14ac:dyDescent="0.25">
      <c r="A11" s="1">
        <v>45566</v>
      </c>
      <c r="B11" s="4">
        <f>IFERROR(BTCUSD[[#This Row],[Close]]/BTCUSD!B10-1,"")</f>
        <v>-3.9779231077229915E-2</v>
      </c>
      <c r="C11" s="4">
        <f>IFERROR(XAUUSD[[#This Row],[Close]]/XAUUSD!B10-1, "")</f>
        <v>1.0892936101733142E-2</v>
      </c>
      <c r="D11" s="4">
        <f>IFERROR(AAPL_US[[#This Row],[Close]]/AAPL_US!B10-1,"")</f>
        <v>-2.9141289012766247E-2</v>
      </c>
      <c r="E11" s="4">
        <f t="shared" si="0"/>
        <v>-1.6318981586305591E-2</v>
      </c>
      <c r="F11">
        <f t="shared" ca="1" si="1"/>
        <v>-0.82697758087278483</v>
      </c>
      <c r="G11">
        <f t="shared" ca="1" si="1"/>
        <v>1.7821535984487651</v>
      </c>
      <c r="H11">
        <f t="shared" ca="1" si="1"/>
        <v>-0.66365209966961414</v>
      </c>
      <c r="I11">
        <f ca="1"/>
        <v>-0.82697758087278483</v>
      </c>
      <c r="J11">
        <f ca="1"/>
        <v>1.7362763356415445</v>
      </c>
      <c r="K11">
        <f ca="1"/>
        <v>-0.86887181571356975</v>
      </c>
      <c r="L11">
        <v>9</v>
      </c>
      <c r="M11">
        <f t="shared" ca="1" si="2"/>
        <v>113422.43203777693</v>
      </c>
      <c r="N11">
        <f t="shared" ca="1" si="3"/>
        <v>3737.8152307938331</v>
      </c>
      <c r="O11">
        <f t="shared" ca="1" si="4"/>
        <v>235.45313413240947</v>
      </c>
      <c r="P11" s="4">
        <f t="shared" ca="1" si="5"/>
        <v>-1.2329671046582111E-4</v>
      </c>
      <c r="Q11" s="4">
        <f t="shared" ca="1" si="6"/>
        <v>2.4261498684694436E-2</v>
      </c>
      <c r="R11" s="4">
        <f t="shared" ca="1" si="7"/>
        <v>-3.4934798658918916E-2</v>
      </c>
      <c r="S11" s="4">
        <f ca="1">(SUMPRODUCT($V$2:$X$2,P11:R11))</f>
        <v>-8.1282913693764454E-4</v>
      </c>
      <c r="T11" s="4">
        <f ca="1"/>
        <v>-3.124848834379727E-2</v>
      </c>
      <c r="U11" s="7" t="s">
        <v>6</v>
      </c>
      <c r="V11">
        <f>SQRT(V6)</f>
        <v>1</v>
      </c>
      <c r="W11">
        <v>0</v>
      </c>
      <c r="X11">
        <v>0</v>
      </c>
    </row>
    <row r="12" spans="1:24" x14ac:dyDescent="0.25">
      <c r="A12" s="1">
        <v>45567</v>
      </c>
      <c r="B12" s="4">
        <f>IFERROR(BTCUSD[[#This Row],[Close]]/BTCUSD!B11-1,"")</f>
        <v>-5.5173000224028046E-3</v>
      </c>
      <c r="C12" s="4">
        <f>IFERROR(XAUUSD[[#This Row],[Close]]/XAUUSD!B11-1, "")</f>
        <v>-1.7364793959679936E-3</v>
      </c>
      <c r="D12" s="4">
        <f>IFERROR(AAPL_US[[#This Row],[Close]]/AAPL_US!B11-1,"")</f>
        <v>2.5209004355088993E-3</v>
      </c>
      <c r="E12" s="4">
        <f t="shared" si="0"/>
        <v>-1.5935116344553692E-3</v>
      </c>
      <c r="F12">
        <f t="shared" ca="1" si="1"/>
        <v>-0.29536493619372217</v>
      </c>
      <c r="G12">
        <f t="shared" ca="1" si="1"/>
        <v>-0.19807223109294425</v>
      </c>
      <c r="H12">
        <f t="shared" ca="1" si="1"/>
        <v>-0.83467390591789337</v>
      </c>
      <c r="I12">
        <f ca="1"/>
        <v>-0.29536493619372217</v>
      </c>
      <c r="J12">
        <f ca="1"/>
        <v>-0.21330672855493285</v>
      </c>
      <c r="K12">
        <f ca="1"/>
        <v>-0.88276227299501953</v>
      </c>
      <c r="L12">
        <v>10</v>
      </c>
      <c r="M12">
        <f t="shared" ca="1" si="2"/>
        <v>115089.80337898638</v>
      </c>
      <c r="N12">
        <f t="shared" ca="1" si="3"/>
        <v>3659.6027253149064</v>
      </c>
      <c r="O12">
        <f t="shared" ca="1" si="4"/>
        <v>235.42403252380436</v>
      </c>
      <c r="P12" s="4">
        <f t="shared" ca="1" si="5"/>
        <v>1.4593537452572795E-2</v>
      </c>
      <c r="Q12" s="4">
        <f t="shared" ca="1" si="6"/>
        <v>-2.1146681321560255E-2</v>
      </c>
      <c r="R12" s="4">
        <f t="shared" ca="1" si="7"/>
        <v>-1.2360594525666411E-4</v>
      </c>
      <c r="S12" s="4" cm="1">
        <f t="array" aca="1" ref="S12" ca="1">_xlfn._xlws.SORT(SUMPRODUCT($V$2:$X$2,P12:R12))</f>
        <v>-4.1176930764292618E-3</v>
      </c>
      <c r="T12" s="4">
        <f ca="1"/>
        <v>-3.0797122524595474E-2</v>
      </c>
      <c r="U12" s="7" t="s">
        <v>7</v>
      </c>
      <c r="V12">
        <f>V7/V11</f>
        <v>5.2503491672766314E-2</v>
      </c>
      <c r="W12">
        <f>SQRT(W7-V12^2)</f>
        <v>0.99862074050270344</v>
      </c>
      <c r="X12">
        <v>0</v>
      </c>
    </row>
    <row r="13" spans="1:24" x14ac:dyDescent="0.25">
      <c r="A13" s="1">
        <v>45568</v>
      </c>
      <c r="B13" s="4">
        <f>IFERROR(BTCUSD[[#This Row],[Close]]/BTCUSD!B12-1,"")</f>
        <v>-2.6144564643659773E-4</v>
      </c>
      <c r="C13" s="4">
        <f>IFERROR(XAUUSD[[#This Row],[Close]]/XAUUSD!B12-1, "")</f>
        <v>-9.7788108213825442E-4</v>
      </c>
      <c r="D13" s="4">
        <f>IFERROR(AAPL_US[[#This Row],[Close]]/AAPL_US!B12-1,"")</f>
        <v>-4.8965450190470161E-3</v>
      </c>
      <c r="E13" s="4">
        <f t="shared" si="0"/>
        <v>-1.9385496325003857E-3</v>
      </c>
      <c r="F13">
        <f t="shared" ca="1" si="1"/>
        <v>-0.6927260935481615</v>
      </c>
      <c r="G13">
        <f t="shared" ca="1" si="1"/>
        <v>9.5203766755418043E-2</v>
      </c>
      <c r="H13">
        <f t="shared" ca="1" si="1"/>
        <v>-1.1322973485978809</v>
      </c>
      <c r="I13">
        <f ca="1"/>
        <v>-0.6927260935481615</v>
      </c>
      <c r="J13">
        <f ca="1"/>
        <v>5.8701917371828387E-2</v>
      </c>
      <c r="K13">
        <f ca="1"/>
        <v>-1.2778228398782583</v>
      </c>
      <c r="L13">
        <v>11</v>
      </c>
      <c r="M13">
        <f t="shared" ca="1" si="2"/>
        <v>113872.87710956942</v>
      </c>
      <c r="N13">
        <f t="shared" ca="1" si="3"/>
        <v>3671.0869665975952</v>
      </c>
      <c r="O13">
        <f t="shared" ca="1" si="4"/>
        <v>233.57132929596372</v>
      </c>
      <c r="P13" s="4">
        <f t="shared" ca="1" si="5"/>
        <v>-1.0630009448646687E-2</v>
      </c>
      <c r="Q13" s="4">
        <f t="shared" ca="1" si="6"/>
        <v>3.1331978736886894E-3</v>
      </c>
      <c r="R13" s="4">
        <f t="shared" ca="1" si="7"/>
        <v>-7.9007726563752167E-3</v>
      </c>
      <c r="S13" s="4" cm="1">
        <f t="array" aca="1" ref="S13" ca="1">_xlfn._xlws.SORT(SUMPRODUCT($V$2:$X$2,P13:R13))</f>
        <v>-4.3059554820310958E-3</v>
      </c>
      <c r="T13" s="4">
        <f ca="1"/>
        <v>-3.0649674757274706E-2</v>
      </c>
      <c r="U13" s="7" t="s">
        <v>8</v>
      </c>
      <c r="V13">
        <f>V8/V11</f>
        <v>0.27058080699198822</v>
      </c>
      <c r="W13">
        <f>((X7-V13*V12)/W12)</f>
        <v>-3.487738168202231E-3</v>
      </c>
      <c r="X13">
        <f>SQRT(X8-V13^2-W13^2)</f>
        <v>0.96269094862787319</v>
      </c>
    </row>
    <row r="14" spans="1:24" x14ac:dyDescent="0.25">
      <c r="A14" s="1">
        <v>45569</v>
      </c>
      <c r="B14" s="4">
        <f>IFERROR(BTCUSD[[#This Row],[Close]]/BTCUSD!B13-1,"")</f>
        <v>2.5393175635445964E-2</v>
      </c>
      <c r="C14" s="4">
        <f>IFERROR(XAUUSD[[#This Row],[Close]]/XAUUSD!B13-1, "")</f>
        <v>-1.7204964968884351E-3</v>
      </c>
      <c r="D14" s="4">
        <f>IFERROR(AAPL_US[[#This Row],[Close]]/AAPL_US!B13-1,"")</f>
        <v>5.0094593514349306E-3</v>
      </c>
      <c r="E14" s="4">
        <f t="shared" si="0"/>
        <v>8.4325918973088936E-3</v>
      </c>
      <c r="F14">
        <f t="shared" ca="1" si="1"/>
        <v>0.28276927366692878</v>
      </c>
      <c r="G14">
        <f t="shared" ca="1" si="1"/>
        <v>0.91952402563401625</v>
      </c>
      <c r="H14">
        <f t="shared" ca="1" si="1"/>
        <v>1.1899920592805919</v>
      </c>
      <c r="I14">
        <f ca="1"/>
        <v>0.28276927366692878</v>
      </c>
      <c r="J14">
        <f ca="1"/>
        <v>0.933102137593954</v>
      </c>
      <c r="K14">
        <f ca="1"/>
        <v>1.2188994636290227</v>
      </c>
      <c r="L14">
        <v>12</v>
      </c>
      <c r="M14">
        <f t="shared" ca="1" si="2"/>
        <v>116947.90488573832</v>
      </c>
      <c r="N14">
        <f t="shared" ca="1" si="3"/>
        <v>3706.9319165885081</v>
      </c>
      <c r="O14">
        <f t="shared" ca="1" si="4"/>
        <v>245.81738994317317</v>
      </c>
      <c r="P14" s="4">
        <f t="shared" ca="1" si="5"/>
        <v>2.6645865135032878E-2</v>
      </c>
      <c r="Q14" s="4">
        <f t="shared" ca="1" si="6"/>
        <v>9.7167634251262205E-3</v>
      </c>
      <c r="R14" s="4">
        <f t="shared" ca="1" si="7"/>
        <v>5.1101433730896283E-2</v>
      </c>
      <c r="S14" s="4" cm="1">
        <f t="array" aca="1" ref="S14" ca="1">_xlfn._xlws.SORT(SUMPRODUCT($V$2:$X$2,P14:R14))</f>
        <v>2.7210895029829235E-2</v>
      </c>
      <c r="T14" s="4">
        <f ca="1"/>
        <v>-2.9499481732241723E-2</v>
      </c>
    </row>
    <row r="15" spans="1:24" x14ac:dyDescent="0.25">
      <c r="A15" s="1">
        <v>45572</v>
      </c>
      <c r="B15" s="4">
        <f>IFERROR(BTCUSD[[#This Row],[Close]]/BTCUSD!B14-1,"")</f>
        <v>1.62245744156988E-2</v>
      </c>
      <c r="C15" s="4">
        <f>IFERROR(XAUUSD[[#This Row],[Close]]/XAUUSD!B14-1, "")</f>
        <v>-3.3865833974445758E-3</v>
      </c>
      <c r="D15" s="4">
        <f>IFERROR(AAPL_US[[#This Row],[Close]]/AAPL_US!B14-1,"")</f>
        <v>-2.2531837986407455E-2</v>
      </c>
      <c r="E15" s="4">
        <f t="shared" si="0"/>
        <v>-3.2468124301904258E-3</v>
      </c>
      <c r="F15">
        <f t="shared" ca="1" si="1"/>
        <v>-0.44140875830525844</v>
      </c>
      <c r="G15">
        <f t="shared" ca="1" si="1"/>
        <v>0.66706819935268991</v>
      </c>
      <c r="H15">
        <f t="shared" ca="1" si="1"/>
        <v>0.23052505650455096</v>
      </c>
      <c r="I15">
        <f ca="1"/>
        <v>-0.44140875830525844</v>
      </c>
      <c r="J15">
        <f ca="1"/>
        <v>0.642972638137422</v>
      </c>
      <c r="K15">
        <f ca="1"/>
        <v>0.10016108807361562</v>
      </c>
      <c r="L15">
        <v>13</v>
      </c>
      <c r="M15">
        <f t="shared" ca="1" si="2"/>
        <v>114689.0805315629</v>
      </c>
      <c r="N15">
        <f t="shared" ca="1" si="3"/>
        <v>3695.7892156114967</v>
      </c>
      <c r="O15">
        <f t="shared" ca="1" si="4"/>
        <v>240.30829982434332</v>
      </c>
      <c r="P15" s="4">
        <f t="shared" ca="1" si="5"/>
        <v>-1.9503758898831502E-2</v>
      </c>
      <c r="Q15" s="4">
        <f t="shared" ca="1" si="6"/>
        <v>-3.0104360797307064E-3</v>
      </c>
      <c r="R15" s="4">
        <f t="shared" ca="1" si="7"/>
        <v>-2.266626140117756E-2</v>
      </c>
      <c r="S15" s="4" cm="1">
        <f t="array" aca="1" ref="S15" ca="1">_xlfn._xlws.SORT(SUMPRODUCT($V$2:$X$2,P15:R15))</f>
        <v>-1.3855180521895001E-2</v>
      </c>
      <c r="T15" s="4">
        <f ca="1"/>
        <v>-2.9389643792578211E-2</v>
      </c>
      <c r="U15" s="3" t="s">
        <v>53</v>
      </c>
      <c r="V15" s="7" t="s">
        <v>6</v>
      </c>
      <c r="W15" s="7" t="s">
        <v>7</v>
      </c>
      <c r="X15" s="7" t="s">
        <v>8</v>
      </c>
    </row>
    <row r="16" spans="1:24" x14ac:dyDescent="0.25">
      <c r="A16" s="1">
        <v>45573</v>
      </c>
      <c r="B16" s="4">
        <f>IFERROR(BTCUSD[[#This Row],[Close]]/BTCUSD!B15-1,"")</f>
        <v>-1.5056380533878699E-2</v>
      </c>
      <c r="C16" s="4">
        <f>IFERROR(XAUUSD[[#This Row],[Close]]/XAUUSD!B15-1, "")</f>
        <v>-7.8349087661674366E-3</v>
      </c>
      <c r="D16" s="4">
        <f>IFERROR(AAPL_US[[#This Row],[Close]]/AAPL_US!B15-1,"")</f>
        <v>1.8403909531064189E-2</v>
      </c>
      <c r="E16" s="4">
        <f t="shared" si="0"/>
        <v>-2.1297048073113277E-3</v>
      </c>
      <c r="F16">
        <f t="shared" ca="1" si="1"/>
        <v>0.37354505494695722</v>
      </c>
      <c r="G16">
        <f t="shared" ca="1" si="1"/>
        <v>-0.12472917775946009</v>
      </c>
      <c r="H16">
        <f t="shared" ca="1" si="1"/>
        <v>-0.77779599333511085</v>
      </c>
      <c r="I16">
        <f ca="1"/>
        <v>0.37354505494695722</v>
      </c>
      <c r="J16">
        <f ca="1"/>
        <v>-0.10494472417463477</v>
      </c>
      <c r="K16">
        <f ca="1"/>
        <v>-0.64726801753336238</v>
      </c>
      <c r="L16">
        <v>14</v>
      </c>
      <c r="M16">
        <f t="shared" ca="1" si="2"/>
        <v>117273.83280556698</v>
      </c>
      <c r="N16">
        <f t="shared" ca="1" si="3"/>
        <v>3666.2909137328675</v>
      </c>
      <c r="O16">
        <f t="shared" ca="1" si="4"/>
        <v>236.70920205574635</v>
      </c>
      <c r="P16" s="4">
        <f t="shared" ca="1" si="5"/>
        <v>2.2286832181559794E-2</v>
      </c>
      <c r="Q16" s="4">
        <f t="shared" ca="1" si="6"/>
        <v>-8.0136209388273327E-3</v>
      </c>
      <c r="R16" s="4">
        <f t="shared" ca="1" si="7"/>
        <v>-1.5090289358696492E-2</v>
      </c>
      <c r="S16" s="4" cm="1">
        <f t="array" aca="1" ref="S16" ca="1">_xlfn._xlws.SORT(SUMPRODUCT($V$2:$X$2,P16:R16))</f>
        <v>-1.0464855286719419E-3</v>
      </c>
      <c r="T16" s="4">
        <f ca="1"/>
        <v>-2.9159529215699587E-2</v>
      </c>
      <c r="U16" s="7" t="s">
        <v>55</v>
      </c>
      <c r="V16" s="2">
        <v>0.04</v>
      </c>
      <c r="W16" s="2">
        <f>V16</f>
        <v>0.04</v>
      </c>
      <c r="X16" s="2">
        <f>W16</f>
        <v>0.04</v>
      </c>
    </row>
    <row r="17" spans="1:24" x14ac:dyDescent="0.25">
      <c r="A17" s="1">
        <v>45574</v>
      </c>
      <c r="B17" s="4">
        <f>IFERROR(BTCUSD[[#This Row],[Close]]/BTCUSD!B16-1,"")</f>
        <v>-2.4845636228732482E-2</v>
      </c>
      <c r="C17" s="4">
        <f>IFERROR(XAUUSD[[#This Row],[Close]]/XAUUSD!B16-1, "")</f>
        <v>-5.3891085087273138E-3</v>
      </c>
      <c r="D17" s="4">
        <f>IFERROR(AAPL_US[[#This Row],[Close]]/AAPL_US!B16-1,"")</f>
        <v>1.6699663520867825E-2</v>
      </c>
      <c r="E17" s="4">
        <f t="shared" si="0"/>
        <v>-4.5994352158503227E-3</v>
      </c>
      <c r="F17">
        <f t="shared" ca="1" si="1"/>
        <v>-0.48333006109634497</v>
      </c>
      <c r="G17">
        <f t="shared" ca="1" si="1"/>
        <v>-0.52265269972479345</v>
      </c>
      <c r="H17">
        <f t="shared" ca="1" si="1"/>
        <v>-0.55452695786570705</v>
      </c>
      <c r="I17">
        <f ca="1"/>
        <v>-0.48333006109634497</v>
      </c>
      <c r="J17">
        <f ca="1"/>
        <v>-0.54730834186287991</v>
      </c>
      <c r="K17">
        <f ca="1"/>
        <v>-0.66279504531285804</v>
      </c>
      <c r="L17">
        <v>15</v>
      </c>
      <c r="M17">
        <f t="shared" ca="1" si="2"/>
        <v>114595.08261448381</v>
      </c>
      <c r="N17">
        <f t="shared" ca="1" si="3"/>
        <v>3649.1938893246911</v>
      </c>
      <c r="O17">
        <f t="shared" ca="1" si="4"/>
        <v>236.67204220806602</v>
      </c>
      <c r="P17" s="4">
        <f t="shared" ca="1" si="5"/>
        <v>-2.3106757300289282E-2</v>
      </c>
      <c r="Q17" s="4">
        <f t="shared" ca="1" si="6"/>
        <v>-4.6742098430278163E-3</v>
      </c>
      <c r="R17" s="4">
        <f t="shared" ca="1" si="7"/>
        <v>-1.5699754989001273E-4</v>
      </c>
      <c r="S17" s="4" cm="1">
        <f t="array" aca="1" ref="S17" ca="1">_xlfn._xlws.SORT(SUMPRODUCT($V$2:$X$2,P17:R17))</f>
        <v>-8.8488103922649136E-3</v>
      </c>
      <c r="T17" s="4">
        <f ca="1"/>
        <v>-2.8159549924081175E-2</v>
      </c>
      <c r="U17" s="7" t="s">
        <v>54</v>
      </c>
      <c r="V17">
        <f>_xlfn.STDEV.S(B3:B251)</f>
        <v>2.7152054068700183E-2</v>
      </c>
      <c r="W17">
        <f>_xlfn.STDEV.S(C3:C251)</f>
        <v>1.0929046541095461E-2</v>
      </c>
      <c r="X17">
        <f>_xlfn.STDEV.S(D3:D251)</f>
        <v>2.0403401303536788E-2</v>
      </c>
    </row>
    <row r="18" spans="1:24" x14ac:dyDescent="0.25">
      <c r="A18" s="1">
        <v>45575</v>
      </c>
      <c r="B18" s="4">
        <f>IFERROR(BTCUSD[[#This Row],[Close]]/BTCUSD!B17-1,"")</f>
        <v>-1.1976815462055646E-2</v>
      </c>
      <c r="C18" s="4">
        <f>IFERROR(XAUUSD[[#This Row],[Close]]/XAUUSD!B17-1, "")</f>
        <v>8.5626911314986565E-3</v>
      </c>
      <c r="D18" s="4">
        <f>IFERROR(AAPL_US[[#This Row],[Close]]/AAPL_US!B17-1,"")</f>
        <v>-2.1786967987564854E-3</v>
      </c>
      <c r="E18" s="4">
        <f t="shared" si="0"/>
        <v>-8.215772256441764E-4</v>
      </c>
      <c r="F18">
        <f t="shared" ca="1" si="1"/>
        <v>-1.4135339563992264</v>
      </c>
      <c r="G18">
        <f t="shared" ca="1" si="1"/>
        <v>-0.63988367640373356</v>
      </c>
      <c r="H18">
        <f t="shared" ca="1" si="1"/>
        <v>-0.68438773464546088</v>
      </c>
      <c r="I18">
        <f ca="1"/>
        <v>-1.4135339563992264</v>
      </c>
      <c r="J18">
        <f ca="1"/>
        <v>-0.71321657907486791</v>
      </c>
      <c r="K18">
        <f ca="1"/>
        <v>-1.0390972894067976</v>
      </c>
      <c r="L18">
        <v>16</v>
      </c>
      <c r="M18">
        <f t="shared" ca="1" si="2"/>
        <v>111754.79154753147</v>
      </c>
      <c r="N18">
        <f t="shared" ca="1" si="3"/>
        <v>3643.1674245185145</v>
      </c>
      <c r="O18">
        <f t="shared" ca="1" si="4"/>
        <v>234.89940427812854</v>
      </c>
      <c r="P18" s="4">
        <f t="shared" ca="1" si="5"/>
        <v>-2.5097784279537037E-2</v>
      </c>
      <c r="Q18" s="4">
        <f t="shared" ca="1" si="6"/>
        <v>-1.652816123266274E-3</v>
      </c>
      <c r="R18" s="4">
        <f t="shared" ca="1" si="7"/>
        <v>-7.5180390687237253E-3</v>
      </c>
      <c r="S18" s="4" cm="1">
        <f t="array" aca="1" ref="S18" ca="1">_xlfn._xlws.SORT(SUMPRODUCT($V$2:$X$2,P18:R18))</f>
        <v>-1.0445873453784737E-2</v>
      </c>
      <c r="T18" s="4">
        <f ca="1"/>
        <v>-2.6927761537915706E-2</v>
      </c>
      <c r="U18" s="7" t="s">
        <v>56</v>
      </c>
      <c r="V18">
        <f>BTCUSD!B259</f>
        <v>115832</v>
      </c>
      <c r="W18">
        <f>XAUUSD!B259</f>
        <v>3662.2649999999999</v>
      </c>
      <c r="X18">
        <f>AAPL_US!B251</f>
        <v>239.32</v>
      </c>
    </row>
    <row r="19" spans="1:24" x14ac:dyDescent="0.25">
      <c r="A19" s="1">
        <v>45576</v>
      </c>
      <c r="B19" s="4">
        <f>IFERROR(BTCUSD[[#This Row],[Close]]/BTCUSD!B18-1,"")</f>
        <v>4.8243491162151653E-2</v>
      </c>
      <c r="C19" s="4">
        <f>IFERROR(XAUUSD[[#This Row],[Close]]/XAUUSD!B18-1, "")</f>
        <v>9.9005571914962953E-3</v>
      </c>
      <c r="D19" s="4">
        <f>IFERROR(AAPL_US[[#This Row],[Close]]/AAPL_US!B18-1,"")</f>
        <v>-6.5066050573867606E-3</v>
      </c>
      <c r="E19" s="4">
        <f t="shared" si="0"/>
        <v>1.6481288708027984E-2</v>
      </c>
      <c r="F19">
        <f t="shared" ca="1" si="1"/>
        <v>0.11815631072892475</v>
      </c>
      <c r="G19">
        <f t="shared" ca="1" si="1"/>
        <v>-0.42237634742570901</v>
      </c>
      <c r="H19">
        <f t="shared" ca="1" si="1"/>
        <v>-0.12829670622539255</v>
      </c>
      <c r="I19">
        <f ca="1"/>
        <v>0.11815631072892475</v>
      </c>
      <c r="J19">
        <f ca="1"/>
        <v>-0.4155901619606478</v>
      </c>
      <c r="K19">
        <f ca="1"/>
        <v>-9.0066109805463659E-2</v>
      </c>
      <c r="L19">
        <v>17</v>
      </c>
      <c r="M19">
        <f t="shared" ca="1" si="2"/>
        <v>116519.05351145014</v>
      </c>
      <c r="N19">
        <f t="shared" ca="1" si="3"/>
        <v>3655.6234401890056</v>
      </c>
      <c r="O19">
        <f t="shared" ca="1" si="4"/>
        <v>239.53046858459066</v>
      </c>
      <c r="P19" s="4">
        <f t="shared" ca="1" si="5"/>
        <v>4.1747699130207497E-2</v>
      </c>
      <c r="Q19" s="4">
        <f t="shared" ca="1" si="6"/>
        <v>3.4131756872752684E-3</v>
      </c>
      <c r="R19" s="4">
        <f t="shared" ca="1" si="7"/>
        <v>1.9523270635921228E-2</v>
      </c>
      <c r="S19" s="4" cm="1">
        <f t="array" aca="1" ref="S19" ca="1">_xlfn._xlws.SORT(SUMPRODUCT($V$2:$X$2,P19:R19))</f>
        <v>1.9746561204748724E-2</v>
      </c>
      <c r="T19" s="4">
        <f ca="1"/>
        <v>-2.6905423415240135E-2</v>
      </c>
    </row>
    <row r="20" spans="1:24" x14ac:dyDescent="0.25">
      <c r="A20" s="1">
        <v>45579</v>
      </c>
      <c r="B20" s="4">
        <f>IFERROR(BTCUSD[[#This Row],[Close]]/BTCUSD!B19-1,"")</f>
        <v>4.371606376125392E-2</v>
      </c>
      <c r="C20" s="4">
        <f>IFERROR(XAUUSD[[#This Row],[Close]]/XAUUSD!B19-1, "")</f>
        <v>-2.8518237554095993E-3</v>
      </c>
      <c r="D20" s="4">
        <f>IFERROR(AAPL_US[[#This Row],[Close]]/AAPL_US!B19-1,"")</f>
        <v>1.6480951332305649E-2</v>
      </c>
      <c r="E20" s="4">
        <f t="shared" si="0"/>
        <v>1.6918375025904028E-2</v>
      </c>
      <c r="F20">
        <f t="shared" ca="1" si="1"/>
        <v>0.37991289157042096</v>
      </c>
      <c r="G20">
        <f t="shared" ca="1" si="1"/>
        <v>-0.54008167010891217</v>
      </c>
      <c r="H20">
        <f t="shared" ca="1" si="1"/>
        <v>-1.3078308701018651</v>
      </c>
      <c r="I20">
        <f ca="1"/>
        <v>0.37991289157042096</v>
      </c>
      <c r="J20">
        <f ca="1"/>
        <v>-0.51939000399715451</v>
      </c>
      <c r="K20">
        <f ca="1"/>
        <v>-1.1543561407406118</v>
      </c>
      <c r="L20">
        <v>18</v>
      </c>
      <c r="M20">
        <f t="shared" ca="1" si="2"/>
        <v>117368.81010802854</v>
      </c>
      <c r="N20">
        <f t="shared" ca="1" si="3"/>
        <v>3652.064484709827</v>
      </c>
      <c r="O20">
        <f t="shared" ca="1" si="4"/>
        <v>234.42255940241211</v>
      </c>
      <c r="P20" s="4">
        <f t="shared" ca="1" si="5"/>
        <v>7.2663910164888238E-3</v>
      </c>
      <c r="Q20" s="4">
        <f t="shared" ca="1" si="6"/>
        <v>-9.7403058180085096E-4</v>
      </c>
      <c r="R20" s="4">
        <f t="shared" ca="1" si="7"/>
        <v>-2.1555329975576958E-2</v>
      </c>
      <c r="S20" s="4" cm="1">
        <f t="array" aca="1" ref="S20" ca="1">_xlfn._xlws.SORT(SUMPRODUCT($V$2:$X$2,P20:R20))</f>
        <v>-4.6762939204467811E-3</v>
      </c>
      <c r="T20" s="4">
        <f ca="1"/>
        <v>-2.6287924034098895E-2</v>
      </c>
      <c r="U20" s="3" t="s">
        <v>61</v>
      </c>
      <c r="V20" s="3"/>
      <c r="W20" s="3"/>
      <c r="X20" s="24"/>
    </row>
    <row r="21" spans="1:24" x14ac:dyDescent="0.25">
      <c r="A21" s="1">
        <v>45580</v>
      </c>
      <c r="B21" s="4">
        <f>IFERROR(BTCUSD[[#This Row],[Close]]/BTCUSD!B20-1,"")</f>
        <v>9.7844710289354264E-3</v>
      </c>
      <c r="C21" s="4">
        <f>IFERROR(XAUUSD[[#This Row],[Close]]/XAUUSD!B20-1, "")</f>
        <v>5.374496907823767E-3</v>
      </c>
      <c r="D21" s="4">
        <f>IFERROR(AAPL_US[[#This Row],[Close]]/AAPL_US!B20-1,"")</f>
        <v>1.1022912405975971E-2</v>
      </c>
      <c r="E21" s="4">
        <f t="shared" si="0"/>
        <v>8.3920137936029249E-3</v>
      </c>
      <c r="F21">
        <f t="shared" ca="1" si="1"/>
        <v>-0.19179462465627301</v>
      </c>
      <c r="G21">
        <f t="shared" ca="1" si="1"/>
        <v>0.54718185273194353</v>
      </c>
      <c r="H21">
        <f t="shared" ca="1" si="1"/>
        <v>0.71152944541182572</v>
      </c>
      <c r="I21">
        <f ca="1"/>
        <v>-0.19179462465627301</v>
      </c>
      <c r="J21">
        <f ca="1"/>
        <v>0.53635725948629265</v>
      </c>
      <c r="K21">
        <f ca="1"/>
        <v>0.6311785854312344</v>
      </c>
      <c r="L21">
        <v>19</v>
      </c>
      <c r="M21">
        <f t="shared" ca="1" si="2"/>
        <v>115579.35252299323</v>
      </c>
      <c r="N21">
        <f t="shared" ca="1" si="3"/>
        <v>3695.0398295293912</v>
      </c>
      <c r="O21">
        <f t="shared" ca="1" si="4"/>
        <v>243.15912986906903</v>
      </c>
      <c r="P21" s="4">
        <f t="shared" ca="1" si="5"/>
        <v>-1.5363871211427243E-2</v>
      </c>
      <c r="Q21" s="4">
        <f t="shared" ca="1" si="6"/>
        <v>1.1698713701019171E-2</v>
      </c>
      <c r="R21" s="4">
        <f t="shared" ca="1" si="7"/>
        <v>3.6590788188431228E-2</v>
      </c>
      <c r="S21" s="4" cm="1">
        <f t="array" aca="1" ref="S21" ca="1">_xlfn._xlws.SORT(SUMPRODUCT($V$2:$X$2,P21:R21))</f>
        <v>1.1047560573508863E-2</v>
      </c>
      <c r="T21" s="4">
        <f ca="1"/>
        <v>-2.623568286957188E-2</v>
      </c>
      <c r="U21" s="7" t="s">
        <v>62</v>
      </c>
      <c r="V21">
        <f ca="1">COUNT(_xlfn.ANCHORARRAY(T4))</f>
        <v>248</v>
      </c>
      <c r="W21">
        <f ca="1">V21</f>
        <v>248</v>
      </c>
    </row>
    <row r="22" spans="1:24" x14ac:dyDescent="0.25">
      <c r="A22" s="1">
        <v>45581</v>
      </c>
      <c r="B22" s="4">
        <f>IFERROR(BTCUSD[[#This Row],[Close]]/BTCUSD!B21-1,"")</f>
        <v>1.7092408609888698E-2</v>
      </c>
      <c r="C22" s="4">
        <f>IFERROR(XAUUSD[[#This Row],[Close]]/XAUUSD!B21-1, "")</f>
        <v>4.12527156003617E-3</v>
      </c>
      <c r="D22" s="4">
        <f>IFERROR(AAPL_US[[#This Row],[Close]]/AAPL_US!B21-1,"")</f>
        <v>-8.8498988582988991E-3</v>
      </c>
      <c r="E22" s="4">
        <f t="shared" si="0"/>
        <v>4.1228615494914083E-3</v>
      </c>
      <c r="F22">
        <f t="shared" ca="1" si="1"/>
        <v>-1.4593194742615512</v>
      </c>
      <c r="G22">
        <f t="shared" ca="1" si="1"/>
        <v>-0.87401917592332024</v>
      </c>
      <c r="H22">
        <f t="shared" ca="1" si="1"/>
        <v>0.72847728916843946</v>
      </c>
      <c r="I22">
        <f ca="1"/>
        <v>-1.4593194742615512</v>
      </c>
      <c r="J22">
        <f ca="1"/>
        <v>-0.94943304453890576</v>
      </c>
      <c r="K22">
        <f ca="1"/>
        <v>0.3094830015982204</v>
      </c>
      <c r="L22">
        <v>20</v>
      </c>
      <c r="M22">
        <f t="shared" ca="1" si="2"/>
        <v>111687.03034429027</v>
      </c>
      <c r="N22">
        <f t="shared" ca="1" si="3"/>
        <v>3636.1064951669791</v>
      </c>
      <c r="O22">
        <f t="shared" ca="1" si="4"/>
        <v>241.60694390565473</v>
      </c>
      <c r="P22" s="4">
        <f t="shared" ca="1" si="5"/>
        <v>-3.4256741069261396E-2</v>
      </c>
      <c r="Q22" s="4">
        <f t="shared" ca="1" si="6"/>
        <v>-1.6077868660225262E-2</v>
      </c>
      <c r="R22" s="4">
        <f t="shared" ca="1" si="7"/>
        <v>-6.4038774655745308E-3</v>
      </c>
      <c r="S22" s="4" cm="1">
        <f t="array" aca="1" ref="S22" ca="1">_xlfn._xlws.SORT(SUMPRODUCT($V$2:$X$2,P22:R22))</f>
        <v>-1.8629333024540881E-2</v>
      </c>
      <c r="T22" s="4">
        <f ca="1"/>
        <v>-2.6047342852778911E-2</v>
      </c>
      <c r="U22" s="7" t="s">
        <v>63</v>
      </c>
      <c r="V22" s="2">
        <v>0.99</v>
      </c>
      <c r="W22" s="2">
        <v>0.95</v>
      </c>
      <c r="X22" s="2"/>
    </row>
    <row r="23" spans="1:24" x14ac:dyDescent="0.25">
      <c r="A23" s="1">
        <v>45582</v>
      </c>
      <c r="B23" s="4">
        <f>IFERROR(BTCUSD[[#This Row],[Close]]/BTCUSD!B22-1,"")</f>
        <v>-7.2842623814698415E-3</v>
      </c>
      <c r="C23" s="4">
        <f>IFERROR(XAUUSD[[#This Row],[Close]]/XAUUSD!B22-1, "")</f>
        <v>7.2031235975225094E-3</v>
      </c>
      <c r="D23" s="4">
        <f>IFERROR(AAPL_US[[#This Row],[Close]]/AAPL_US!B22-1,"")</f>
        <v>1.5955307842314692E-3</v>
      </c>
      <c r="E23" s="4">
        <f t="shared" si="0"/>
        <v>1.1746299598374924E-3</v>
      </c>
      <c r="F23">
        <f t="shared" ca="1" si="1"/>
        <v>-1.2914604384140347</v>
      </c>
      <c r="G23">
        <f t="shared" ca="1" si="1"/>
        <v>-0.68097181192903489</v>
      </c>
      <c r="H23">
        <f t="shared" ca="1" si="1"/>
        <v>1.9049870402143976</v>
      </c>
      <c r="I23">
        <f ca="1"/>
        <v>-1.2914604384140347</v>
      </c>
      <c r="J23">
        <f ca="1"/>
        <v>-0.74783875746401896</v>
      </c>
      <c r="K23">
        <f ca="1"/>
        <v>1.4868444246234411</v>
      </c>
      <c r="L23">
        <v>21</v>
      </c>
      <c r="M23">
        <f t="shared" ca="1" si="2"/>
        <v>112215.08905708273</v>
      </c>
      <c r="N23">
        <f t="shared" ca="1" si="3"/>
        <v>3644.7110926908895</v>
      </c>
      <c r="O23">
        <f t="shared" ca="1" si="4"/>
        <v>247.520694140236</v>
      </c>
      <c r="P23" s="4">
        <f t="shared" ca="1" si="5"/>
        <v>4.7168797978939404E-3</v>
      </c>
      <c r="Q23" s="4">
        <f t="shared" ca="1" si="6"/>
        <v>2.3636360686349815E-3</v>
      </c>
      <c r="R23" s="4">
        <f t="shared" ca="1" si="7"/>
        <v>2.4181984222233079E-2</v>
      </c>
      <c r="S23" s="4" cm="1">
        <f t="array" aca="1" ref="S23" ca="1">_xlfn._xlws.SORT(SUMPRODUCT($V$2:$X$2,P23:R23))</f>
        <v>9.6151136334920971E-3</v>
      </c>
      <c r="T23" s="4">
        <f ca="1"/>
        <v>-2.5791713811558866E-2</v>
      </c>
      <c r="U23" s="7" t="s">
        <v>14</v>
      </c>
      <c r="V23" s="2">
        <v>0.01</v>
      </c>
      <c r="W23" s="2">
        <v>0.05</v>
      </c>
      <c r="X23" s="2"/>
    </row>
    <row r="24" spans="1:24" x14ac:dyDescent="0.25">
      <c r="A24" s="1">
        <v>45583</v>
      </c>
      <c r="B24" s="4">
        <f>IFERROR(BTCUSD[[#This Row],[Close]]/BTCUSD!B23-1,"")</f>
        <v>2.2675185828567868E-2</v>
      </c>
      <c r="C24" s="4">
        <f>IFERROR(XAUUSD[[#This Row],[Close]]/XAUUSD!B23-1, "")</f>
        <v>9.92536482120987E-3</v>
      </c>
      <c r="D24" s="4">
        <f>IFERROR(AAPL_US[[#This Row],[Close]]/AAPL_US!B23-1,"")</f>
        <v>1.2277672250043281E-2</v>
      </c>
      <c r="E24" s="4">
        <f t="shared" si="0"/>
        <v>1.4456003352067292E-2</v>
      </c>
      <c r="F24">
        <f t="shared" ca="1" si="1"/>
        <v>-0.2818642739918974</v>
      </c>
      <c r="G24">
        <f t="shared" ca="1" si="1"/>
        <v>0.41007398815553181</v>
      </c>
      <c r="H24">
        <f t="shared" ca="1" si="1"/>
        <v>0.96779592106973122</v>
      </c>
      <c r="I24">
        <f ca="1"/>
        <v>-0.2818642739918974</v>
      </c>
      <c r="J24">
        <f ca="1"/>
        <v>0.39470953115039015</v>
      </c>
      <c r="K24">
        <f ca="1"/>
        <v>0.85399107991359047</v>
      </c>
      <c r="L24">
        <v>22</v>
      </c>
      <c r="M24">
        <f t="shared" ca="1" si="2"/>
        <v>115352.10571340163</v>
      </c>
      <c r="N24">
        <f t="shared" ca="1" si="3"/>
        <v>3691.0998176215321</v>
      </c>
      <c r="O24">
        <f t="shared" ca="1" si="4"/>
        <v>244.3842146586403</v>
      </c>
      <c r="P24" s="4">
        <f t="shared" ca="1" si="5"/>
        <v>2.7571771824584416E-2</v>
      </c>
      <c r="Q24" s="4">
        <f t="shared" ca="1" si="6"/>
        <v>1.2647366144490123E-2</v>
      </c>
      <c r="R24" s="4">
        <f t="shared" ca="1" si="7"/>
        <v>-1.2752554129454367E-2</v>
      </c>
      <c r="S24" s="4" cm="1">
        <f t="array" aca="1" ref="S24" ca="1">_xlfn._xlws.SORT(SUMPRODUCT($V$2:$X$2,P24:R24))</f>
        <v>9.5047117663350639E-3</v>
      </c>
      <c r="T24" s="4">
        <f ca="1"/>
        <v>-2.5046233919830553E-2</v>
      </c>
      <c r="U24" s="7" t="s">
        <v>64</v>
      </c>
      <c r="V24" s="4">
        <f ca="1">_xlfn.PERCENTILE.INC(T4:T251,0.01)</f>
        <v>-3.422506065162121E-2</v>
      </c>
      <c r="W24" s="23">
        <f ca="1">_xlfn.PERCENTILE.INC(T4:T251,0.05)</f>
        <v>-2.8809536463633142E-2</v>
      </c>
    </row>
    <row r="25" spans="1:24" x14ac:dyDescent="0.25">
      <c r="A25" s="1">
        <v>45586</v>
      </c>
      <c r="B25" s="4">
        <f>IFERROR(BTCUSD[[#This Row],[Close]]/BTCUSD!B24-1,"")</f>
        <v>-1.1646827595457987E-2</v>
      </c>
      <c r="C25" s="4">
        <f>IFERROR(XAUUSD[[#This Row],[Close]]/XAUUSD!B24-1, "")</f>
        <v>-3.1251953247046771E-5</v>
      </c>
      <c r="D25" s="4">
        <f>IFERROR(AAPL_US[[#This Row],[Close]]/AAPL_US!B24-1,"")</f>
        <v>6.2989372409205657E-3</v>
      </c>
      <c r="E25" s="4">
        <f t="shared" si="0"/>
        <v>-1.616867887660045E-3</v>
      </c>
      <c r="F25">
        <f t="shared" ca="1" si="1"/>
        <v>0.28259875060713047</v>
      </c>
      <c r="G25">
        <f t="shared" ca="1" si="1"/>
        <v>-0.8010797444944856</v>
      </c>
      <c r="H25">
        <f t="shared" ca="1" si="1"/>
        <v>1.2611180793301549E-2</v>
      </c>
      <c r="I25">
        <f ca="1"/>
        <v>0.28259875060713047</v>
      </c>
      <c r="J25">
        <f ca="1"/>
        <v>-0.78513742649956408</v>
      </c>
      <c r="K25">
        <f ca="1"/>
        <v>9.1400423996073177E-2</v>
      </c>
      <c r="L25">
        <v>23</v>
      </c>
      <c r="M25">
        <f t="shared" ca="1" si="2"/>
        <v>117152.29232416206</v>
      </c>
      <c r="N25">
        <f t="shared" ca="1" si="3"/>
        <v>3644.3946236136221</v>
      </c>
      <c r="O25">
        <f t="shared" ca="1" si="4"/>
        <v>240.64961610786551</v>
      </c>
      <c r="P25" s="4">
        <f t="shared" ca="1" si="5"/>
        <v>1.5485492744337297E-2</v>
      </c>
      <c r="Q25" s="4">
        <f t="shared" ca="1" si="6"/>
        <v>-1.2734199588751645E-2</v>
      </c>
      <c r="R25" s="4">
        <f t="shared" ca="1" si="7"/>
        <v>-1.5399636554066258E-2</v>
      </c>
      <c r="S25" s="4" cm="1">
        <f t="array" aca="1" ref="S25" ca="1">_xlfn._xlws.SORT(SUMPRODUCT($V$2:$X$2,P25:R25))</f>
        <v>-5.0679229784193472E-3</v>
      </c>
      <c r="T25" s="4">
        <f ca="1"/>
        <v>-2.4742633926137181E-2</v>
      </c>
      <c r="U25" s="7" t="s">
        <v>65</v>
      </c>
      <c r="V25" s="8">
        <f>Historical!J15</f>
        <v>1000000</v>
      </c>
      <c r="W25" s="12">
        <f>V25</f>
        <v>1000000</v>
      </c>
    </row>
    <row r="26" spans="1:24" x14ac:dyDescent="0.25">
      <c r="A26" s="1">
        <v>45587</v>
      </c>
      <c r="B26" s="4">
        <f>IFERROR(BTCUSD[[#This Row],[Close]]/BTCUSD!B25-1,"")</f>
        <v>-4.4256665053756805E-3</v>
      </c>
      <c r="C26" s="4">
        <f>IFERROR(XAUUSD[[#This Row],[Close]]/XAUUSD!B25-1, "")</f>
        <v>1.0762038352860381E-2</v>
      </c>
      <c r="D26" s="4">
        <f>IFERROR(AAPL_US[[#This Row],[Close]]/AAPL_US!B25-1,"")</f>
        <v>-2.6233148698301401E-3</v>
      </c>
      <c r="E26" s="4">
        <f t="shared" si="0"/>
        <v>2.1901209285824065E-3</v>
      </c>
      <c r="F26">
        <f t="shared" ca="1" si="1"/>
        <v>0.40329233880186299</v>
      </c>
      <c r="G26">
        <f t="shared" ca="1" si="1"/>
        <v>-0.35366461479586475</v>
      </c>
      <c r="H26">
        <f t="shared" ca="1" si="1"/>
        <v>0.40616072583682833</v>
      </c>
      <c r="I26">
        <f ca="1"/>
        <v>0.40329233880186299</v>
      </c>
      <c r="J26">
        <f ca="1"/>
        <v>-0.33200256356507574</v>
      </c>
      <c r="K26">
        <f ca="1"/>
        <v>0.50136391051370233</v>
      </c>
      <c r="L26">
        <v>24</v>
      </c>
      <c r="M26">
        <f t="shared" ca="1" si="2"/>
        <v>117555.54828135326</v>
      </c>
      <c r="N26">
        <f t="shared" ca="1" si="3"/>
        <v>3663.0751601941647</v>
      </c>
      <c r="O26">
        <f t="shared" ca="1" si="4"/>
        <v>242.70979167401302</v>
      </c>
      <c r="P26" s="4">
        <f t="shared" ca="1" si="5"/>
        <v>3.4362410130509597E-3</v>
      </c>
      <c r="Q26" s="4">
        <f t="shared" ca="1" si="6"/>
        <v>5.1127347291785004E-3</v>
      </c>
      <c r="R26" s="4">
        <f t="shared" ca="1" si="7"/>
        <v>8.524456164162612E-3</v>
      </c>
      <c r="S26" s="4" cm="1">
        <f t="array" aca="1" ref="S26" ca="1">_xlfn._xlws.SORT(SUMPRODUCT($V$2:$X$2,P26:R26))</f>
        <v>5.6333030448354714E-3</v>
      </c>
      <c r="T26" s="4">
        <f ca="1"/>
        <v>-2.4405038256783938E-2</v>
      </c>
      <c r="U26" s="7" t="s">
        <v>66</v>
      </c>
      <c r="V26" s="10">
        <f ca="1">ABS(V25*V24)</f>
        <v>34225.060651621206</v>
      </c>
      <c r="W26" s="10">
        <f ca="1">ABS(W25*W24)</f>
        <v>28809.536463633143</v>
      </c>
    </row>
    <row r="27" spans="1:24" x14ac:dyDescent="0.25">
      <c r="A27" s="1">
        <v>45588</v>
      </c>
      <c r="B27" s="4">
        <f>IFERROR(BTCUSD[[#This Row],[Close]]/BTCUSD!B26-1,"")</f>
        <v>-1.6932300433865177E-2</v>
      </c>
      <c r="C27" s="4">
        <f>IFERROR(XAUUSD[[#This Row],[Close]]/XAUUSD!B26-1, "")</f>
        <v>-1.2184364217728838E-2</v>
      </c>
      <c r="D27" s="4">
        <f>IFERROR(AAPL_US[[#This Row],[Close]]/AAPL_US!B26-1,"")</f>
        <v>-2.1623849546617335E-2</v>
      </c>
      <c r="E27" s="4">
        <f t="shared" si="0"/>
        <v>-1.6440590681236288E-2</v>
      </c>
      <c r="F27">
        <f t="shared" ca="1" si="1"/>
        <v>-0.66501214607084291</v>
      </c>
      <c r="G27">
        <f t="shared" ca="1" si="1"/>
        <v>0.92389960266135207</v>
      </c>
      <c r="H27">
        <f t="shared" ca="1" si="1"/>
        <v>1.2921202149065956</v>
      </c>
      <c r="I27">
        <f ca="1"/>
        <v>-0.66501214607084291</v>
      </c>
      <c r="J27">
        <f ca="1"/>
        <v>0.88770984568631395</v>
      </c>
      <c r="K27">
        <f ca="1"/>
        <v>1.0607505923785703</v>
      </c>
      <c r="L27">
        <v>25</v>
      </c>
      <c r="M27">
        <f t="shared" ca="1" si="2"/>
        <v>114212.81133501696</v>
      </c>
      <c r="N27">
        <f t="shared" ca="1" si="3"/>
        <v>3712.8274369697588</v>
      </c>
      <c r="O27">
        <f t="shared" ca="1" si="4"/>
        <v>245.53503707586754</v>
      </c>
      <c r="P27" s="4">
        <f t="shared" ca="1" si="5"/>
        <v>-2.8847498954456367E-2</v>
      </c>
      <c r="Q27" s="4">
        <f t="shared" ca="1" si="6"/>
        <v>1.3490696410234523E-2</v>
      </c>
      <c r="R27" s="4">
        <f t="shared" ca="1" si="7"/>
        <v>1.1573197582889079E-2</v>
      </c>
      <c r="S27" s="4" cm="1">
        <f t="array" aca="1" ref="S27" ca="1">_xlfn._xlws.SORT(SUMPRODUCT($V$2:$X$2,P27:R27))</f>
        <v>2.139881526236234E-4</v>
      </c>
      <c r="T27" s="4">
        <f ca="1"/>
        <v>-2.4029897016615911E-2</v>
      </c>
    </row>
    <row r="28" spans="1:24" x14ac:dyDescent="0.25">
      <c r="A28" s="1">
        <v>45589</v>
      </c>
      <c r="B28" s="4">
        <f>IFERROR(BTCUSD[[#This Row],[Close]]/BTCUSD!B27-1,"")</f>
        <v>2.9583818810226203E-2</v>
      </c>
      <c r="C28" s="4">
        <f>IFERROR(XAUUSD[[#This Row],[Close]]/XAUUSD!B27-1, "")</f>
        <v>7.5363098043836896E-3</v>
      </c>
      <c r="D28" s="4">
        <f>IFERROR(AAPL_US[[#This Row],[Close]]/AAPL_US!B27-1,"")</f>
        <v>-8.2083621060313749E-4</v>
      </c>
      <c r="E28" s="4">
        <f t="shared" si="0"/>
        <v>1.1643418701640394E-2</v>
      </c>
      <c r="F28">
        <f t="shared" ca="1" si="1"/>
        <v>1.8790827650479982</v>
      </c>
      <c r="G28">
        <f t="shared" ca="1" si="1"/>
        <v>-1.3495286133575399</v>
      </c>
      <c r="H28">
        <f t="shared" ca="1" si="1"/>
        <v>-0.11347557409416141</v>
      </c>
      <c r="I28">
        <f ca="1"/>
        <v>1.8790827650479982</v>
      </c>
      <c r="J28">
        <f ca="1"/>
        <v>-1.2490088568935569</v>
      </c>
      <c r="K28">
        <f ca="1"/>
        <v>0.40390862535451127</v>
      </c>
      <c r="L28">
        <v>26</v>
      </c>
      <c r="M28">
        <f t="shared" ca="1" si="2"/>
        <v>122400.69387945654</v>
      </c>
      <c r="N28">
        <f t="shared" ca="1" si="3"/>
        <v>3627.7107549875514</v>
      </c>
      <c r="O28">
        <f t="shared" ca="1" si="4"/>
        <v>242.30509388404658</v>
      </c>
      <c r="P28" s="4">
        <f t="shared" ca="1" si="5"/>
        <v>6.9236564763246092E-2</v>
      </c>
      <c r="Q28" s="4">
        <f t="shared" ca="1" si="6"/>
        <v>-2.3191895422949898E-2</v>
      </c>
      <c r="R28" s="4">
        <f t="shared" ca="1" si="7"/>
        <v>-1.3242003617250244E-2</v>
      </c>
      <c r="S28" s="4" cm="1">
        <f t="array" aca="1" ref="S28" ca="1">_xlfn._xlws.SORT(SUMPRODUCT($V$2:$X$2,P28:R28))</f>
        <v>7.5216101746187931E-3</v>
      </c>
      <c r="T28" s="4">
        <f ca="1"/>
        <v>-2.2856474340272541E-2</v>
      </c>
    </row>
    <row r="29" spans="1:24" x14ac:dyDescent="0.25">
      <c r="A29" s="1">
        <v>45590</v>
      </c>
      <c r="B29" s="4">
        <f>IFERROR(BTCUSD[[#This Row],[Close]]/BTCUSD!B28-1,"")</f>
        <v>-2.2252673248773225E-2</v>
      </c>
      <c r="C29" s="4">
        <f>IFERROR(XAUUSD[[#This Row],[Close]]/XAUUSD!B28-1, "")</f>
        <v>2.3940189730571326E-3</v>
      </c>
      <c r="D29" s="4">
        <f>IFERROR(AAPL_US[[#This Row],[Close]]/AAPL_US!B28-1,"")</f>
        <v>3.6424647054731363E-3</v>
      </c>
      <c r="E29" s="4">
        <f t="shared" si="0"/>
        <v>-4.6254549737671739E-3</v>
      </c>
      <c r="F29">
        <f t="shared" ca="1" si="1"/>
        <v>-0.57997323860700922</v>
      </c>
      <c r="G29">
        <f t="shared" ca="1" si="1"/>
        <v>-1.3831272965133208</v>
      </c>
      <c r="H29">
        <f t="shared" ca="1" si="1"/>
        <v>-0.38192318373189899</v>
      </c>
      <c r="I29">
        <f ca="1"/>
        <v>-0.57997323860700922</v>
      </c>
      <c r="J29">
        <f ca="1"/>
        <v>-1.411670225157265</v>
      </c>
      <c r="K29">
        <f ca="1"/>
        <v>-0.51977963312234898</v>
      </c>
      <c r="L29">
        <v>27</v>
      </c>
      <c r="M29">
        <f t="shared" ca="1" si="2"/>
        <v>114513.277803843</v>
      </c>
      <c r="N29">
        <f t="shared" ca="1" si="3"/>
        <v>3621.8482881893688</v>
      </c>
      <c r="O29">
        <f t="shared" ca="1" si="4"/>
        <v>237.81928417475578</v>
      </c>
      <c r="P29" s="4">
        <f t="shared" ca="1" si="5"/>
        <v>-6.6609259388560438E-2</v>
      </c>
      <c r="Q29" s="4">
        <f t="shared" ca="1" si="6"/>
        <v>-1.6173309414178492E-3</v>
      </c>
      <c r="R29" s="4">
        <f t="shared" ca="1" si="7"/>
        <v>-1.8686575588122038E-2</v>
      </c>
      <c r="S29" s="4" cm="1">
        <f t="array" aca="1" ref="S29" ca="1">_xlfn._xlws.SORT(SUMPRODUCT($V$2:$X$2,P29:R29))</f>
        <v>-2.623568286957188E-2</v>
      </c>
      <c r="T29" s="4">
        <f ca="1"/>
        <v>-2.2627336024243778E-2</v>
      </c>
    </row>
    <row r="30" spans="1:24" x14ac:dyDescent="0.25">
      <c r="A30" s="1">
        <v>45593</v>
      </c>
      <c r="B30" s="4">
        <f>IFERROR(BTCUSD[[#This Row],[Close]]/BTCUSD!B29-1,"")</f>
        <v>4.6813423092126438E-2</v>
      </c>
      <c r="C30" s="4">
        <f>IFERROR(XAUUSD[[#This Row],[Close]]/XAUUSD!B29-1, "")</f>
        <v>-1.130341089539133E-4</v>
      </c>
      <c r="D30" s="4">
        <f>IFERROR(AAPL_US[[#This Row],[Close]]/AAPL_US!B29-1,"")</f>
        <v>8.596720686698367E-3</v>
      </c>
      <c r="E30" s="4">
        <f t="shared" si="0"/>
        <v>1.6577829490065876E-2</v>
      </c>
      <c r="F30">
        <f t="shared" ca="1" si="1"/>
        <v>0.21212558814837348</v>
      </c>
      <c r="G30">
        <f t="shared" ca="1" si="1"/>
        <v>0.30746168293920451</v>
      </c>
      <c r="H30">
        <f t="shared" ca="1" si="1"/>
        <v>1.8304406008852414</v>
      </c>
      <c r="I30">
        <f ca="1"/>
        <v>0.21212558814837348</v>
      </c>
      <c r="J30">
        <f ca="1"/>
        <v>0.31817494754388459</v>
      </c>
      <c r="K30">
        <f ca="1"/>
        <v>1.8184733654511775</v>
      </c>
      <c r="L30">
        <v>28</v>
      </c>
      <c r="M30">
        <f t="shared" ca="1" si="2"/>
        <v>117021.42667157452</v>
      </c>
      <c r="N30">
        <f t="shared" ca="1" si="3"/>
        <v>3691.5648011324206</v>
      </c>
      <c r="O30">
        <f t="shared" ca="1" si="4"/>
        <v>249.48011084635829</v>
      </c>
      <c r="P30" s="4">
        <f t="shared" ca="1" si="5"/>
        <v>2.1666272352458386E-2</v>
      </c>
      <c r="Q30" s="4">
        <f t="shared" ca="1" si="6"/>
        <v>1.9065961124114673E-2</v>
      </c>
      <c r="R30" s="4">
        <f t="shared" ca="1" si="7"/>
        <v>4.7868120908040053E-2</v>
      </c>
      <c r="S30" s="4" cm="1">
        <f t="array" aca="1" ref="S30" ca="1">_xlfn._xlws.SORT(SUMPRODUCT($V$2:$X$2,P30:R30))</f>
        <v>2.8486702427795399E-2</v>
      </c>
      <c r="T30" s="4">
        <f ca="1"/>
        <v>-2.2487289768693342E-2</v>
      </c>
    </row>
    <row r="31" spans="1:24" x14ac:dyDescent="0.25">
      <c r="A31" s="1">
        <v>45594</v>
      </c>
      <c r="B31" s="4">
        <f>IFERROR(BTCUSD[[#This Row],[Close]]/BTCUSD!B30-1,"")</f>
        <v>3.8675265938045822E-2</v>
      </c>
      <c r="C31" s="4">
        <f>IFERROR(XAUUSD[[#This Row],[Close]]/XAUUSD!B30-1, "")</f>
        <v>1.1835279745462168E-2</v>
      </c>
      <c r="D31" s="4">
        <f>IFERROR(AAPL_US[[#This Row],[Close]]/AAPL_US!B30-1,"")</f>
        <v>1.1593605482487224E-3</v>
      </c>
      <c r="E31" s="4">
        <f t="shared" si="0"/>
        <v>1.668449984407323E-2</v>
      </c>
      <c r="F31">
        <f t="shared" ca="1" si="1"/>
        <v>1.991988666633999</v>
      </c>
      <c r="G31">
        <f t="shared" ca="1" si="1"/>
        <v>-1.0767788103950913</v>
      </c>
      <c r="H31">
        <f t="shared" ca="1" si="1"/>
        <v>1.1394079773933248</v>
      </c>
      <c r="I31">
        <f ca="1"/>
        <v>1.991988666633999</v>
      </c>
      <c r="J31">
        <f ca="1"/>
        <v>-0.97070729262350319</v>
      </c>
      <c r="K31">
        <f ca="1"/>
        <v>1.6396471701233946</v>
      </c>
      <c r="L31">
        <v>29</v>
      </c>
      <c r="M31">
        <f t="shared" ca="1" si="2"/>
        <v>122835.14264937183</v>
      </c>
      <c r="N31">
        <f t="shared" ca="1" si="3"/>
        <v>3640.5129142999972</v>
      </c>
      <c r="O31">
        <f t="shared" ca="1" si="4"/>
        <v>248.611227251489</v>
      </c>
      <c r="P31" s="4">
        <f t="shared" ca="1" si="5"/>
        <v>4.8486100722567198E-2</v>
      </c>
      <c r="Q31" s="4">
        <f t="shared" ca="1" si="6"/>
        <v>-1.3925851266006305E-2</v>
      </c>
      <c r="R31" s="4">
        <f t="shared" ca="1" si="7"/>
        <v>-3.4888559979110957E-3</v>
      </c>
      <c r="S31" s="4" cm="1">
        <f t="array" aca="1" ref="S31" ca="1">_xlfn._xlws.SORT(SUMPRODUCT($V$2:$X$2,P31:R31))</f>
        <v>7.928832910994308E-3</v>
      </c>
      <c r="T31" s="4">
        <f ca="1"/>
        <v>-2.1325660453266081E-2</v>
      </c>
    </row>
    <row r="32" spans="1:24" x14ac:dyDescent="0.25">
      <c r="A32" s="1">
        <v>45595</v>
      </c>
      <c r="B32" s="4">
        <f>IFERROR(BTCUSD[[#This Row],[Close]]/BTCUSD!B31-1,"")</f>
        <v>-3.3353163455288604E-3</v>
      </c>
      <c r="C32" s="4">
        <f>IFERROR(XAUUSD[[#This Row],[Close]]/XAUUSD!B31-1, "")</f>
        <v>4.6527887900587039E-3</v>
      </c>
      <c r="D32" s="4">
        <f>IFERROR(AAPL_US[[#This Row],[Close]]/AAPL_US!B31-1,"")</f>
        <v>-1.5277259528986953E-2</v>
      </c>
      <c r="E32" s="4">
        <f t="shared" si="0"/>
        <v>-3.7226572463312617E-3</v>
      </c>
      <c r="F32">
        <f t="shared" ca="1" si="1"/>
        <v>-0.53112710606068081</v>
      </c>
      <c r="G32">
        <f t="shared" ca="1" si="1"/>
        <v>-1.7453699221130701</v>
      </c>
      <c r="H32">
        <f t="shared" ca="1" si="1"/>
        <v>0.46873565406454426</v>
      </c>
      <c r="I32">
        <f ca="1"/>
        <v>-0.53112710606068081</v>
      </c>
      <c r="J32">
        <f ca="1"/>
        <v>-1.7708486316619374</v>
      </c>
      <c r="K32">
        <f ca="1"/>
        <v>0.31362216378887031</v>
      </c>
      <c r="L32">
        <v>30</v>
      </c>
      <c r="M32">
        <f t="shared" ca="1" si="2"/>
        <v>114720.01860138679</v>
      </c>
      <c r="N32">
        <f t="shared" ca="1" si="3"/>
        <v>3609.3951254637623</v>
      </c>
      <c r="O32">
        <f t="shared" ca="1" si="4"/>
        <v>242.01379441709602</v>
      </c>
      <c r="P32" s="4">
        <f t="shared" ca="1" si="5"/>
        <v>-6.8348613701153998E-2</v>
      </c>
      <c r="Q32" s="4">
        <f t="shared" ca="1" si="6"/>
        <v>-8.584379211030951E-3</v>
      </c>
      <c r="R32" s="4">
        <f t="shared" ca="1" si="7"/>
        <v>-2.6895613713822018E-2</v>
      </c>
      <c r="S32" s="4" cm="1">
        <f t="array" aca="1" ref="S32" ca="1">_xlfn._xlws.SORT(SUMPRODUCT($V$2:$X$2,P32:R32))</f>
        <v>-3.2007019908905185E-2</v>
      </c>
      <c r="T32" s="4">
        <f ca="1"/>
        <v>-2.0409533478317109E-2</v>
      </c>
    </row>
    <row r="33" spans="1:20" x14ac:dyDescent="0.25">
      <c r="A33" s="1">
        <v>45596</v>
      </c>
      <c r="B33" s="4">
        <f>IFERROR(BTCUSD[[#This Row],[Close]]/BTCUSD!B32-1,"")</f>
        <v>-2.7671310100505053E-2</v>
      </c>
      <c r="C33" s="4">
        <f>IFERROR(XAUUSD[[#This Row],[Close]]/XAUUSD!B32-1, "")</f>
        <v>-1.4846157433482055E-2</v>
      </c>
      <c r="D33" s="4">
        <f>IFERROR(AAPL_US[[#This Row],[Close]]/AAPL_US!B32-1,"")</f>
        <v>-1.8210326879940841E-2</v>
      </c>
      <c r="E33" s="4">
        <f t="shared" si="0"/>
        <v>-1.970295406752659E-2</v>
      </c>
      <c r="F33">
        <f t="shared" ca="1" si="1"/>
        <v>1.0579238752844162</v>
      </c>
      <c r="G33">
        <f t="shared" ca="1" si="1"/>
        <v>0.77440762311230926</v>
      </c>
      <c r="H33">
        <f t="shared" ca="1" si="1"/>
        <v>0.85992671537106968</v>
      </c>
      <c r="I33">
        <f ca="1"/>
        <v>1.0579238752844162</v>
      </c>
      <c r="J33">
        <f ca="1"/>
        <v>0.82888421141976876</v>
      </c>
      <c r="K33">
        <f ca="1"/>
        <v>1.1113966302566993</v>
      </c>
      <c r="L33">
        <v>31</v>
      </c>
      <c r="M33">
        <f t="shared" ca="1" si="2"/>
        <v>119797.12647092764</v>
      </c>
      <c r="N33">
        <f t="shared" ca="1" si="3"/>
        <v>3714.0139054699057</v>
      </c>
      <c r="O33">
        <f t="shared" ca="1" si="4"/>
        <v>246.02467738483475</v>
      </c>
      <c r="P33" s="4">
        <f t="shared" ca="1" si="5"/>
        <v>4.3305160344045288E-2</v>
      </c>
      <c r="Q33" s="4">
        <f t="shared" ca="1" si="6"/>
        <v>2.8573003959229137E-2</v>
      </c>
      <c r="R33" s="4">
        <f t="shared" ca="1" si="7"/>
        <v>1.6437119218004361E-2</v>
      </c>
      <c r="S33" s="4" cm="1">
        <f t="array" aca="1" ref="S33" ca="1">_xlfn._xlws.SORT(SUMPRODUCT($V$2:$X$2,P33:R33))</f>
        <v>2.9351885452306548E-2</v>
      </c>
      <c r="T33" s="4">
        <f ca="1"/>
        <v>-2.0276880825506625E-2</v>
      </c>
    </row>
    <row r="34" spans="1:20" x14ac:dyDescent="0.25">
      <c r="A34" s="1">
        <v>45597</v>
      </c>
      <c r="B34" s="4">
        <f>IFERROR(BTCUSD[[#This Row],[Close]]/BTCUSD!B33-1,"")</f>
        <v>-1.6758109415832001E-2</v>
      </c>
      <c r="C34" s="4">
        <f>IFERROR(XAUUSD[[#This Row],[Close]]/XAUUSD!B33-1, "")</f>
        <v>-3.5285057015044252E-3</v>
      </c>
      <c r="D34" s="4">
        <f>IFERROR(AAPL_US[[#This Row],[Close]]/AAPL_US!B33-1,"")</f>
        <v>-1.3282227368308974E-2</v>
      </c>
      <c r="E34" s="4">
        <f t="shared" si="0"/>
        <v>-1.0423503315844063E-2</v>
      </c>
      <c r="F34">
        <f t="shared" ca="1" si="1"/>
        <v>-0.1510476616640869</v>
      </c>
      <c r="G34">
        <f t="shared" ca="1" si="1"/>
        <v>1.2902236967627385</v>
      </c>
      <c r="H34">
        <f t="shared" ca="1" si="1"/>
        <v>-1.3055379276328829</v>
      </c>
      <c r="I34">
        <f ca="1"/>
        <v>-0.1510476616640869</v>
      </c>
      <c r="J34">
        <f ca="1"/>
        <v>1.2805136138289703</v>
      </c>
      <c r="K34">
        <f ca="1"/>
        <v>-1.3022001066426077</v>
      </c>
      <c r="L34">
        <v>32</v>
      </c>
      <c r="M34">
        <f t="shared" ca="1" si="2"/>
        <v>115946.95487779738</v>
      </c>
      <c r="N34">
        <f t="shared" ca="1" si="3"/>
        <v>3732.989878135239</v>
      </c>
      <c r="O34">
        <f t="shared" ca="1" si="4"/>
        <v>234.23996217535597</v>
      </c>
      <c r="P34" s="4">
        <f t="shared" ca="1" si="5"/>
        <v>-3.2666898358102991E-2</v>
      </c>
      <c r="Q34" s="4">
        <f t="shared" ca="1" si="6"/>
        <v>5.0962814810317E-3</v>
      </c>
      <c r="R34" s="4">
        <f t="shared" ca="1" si="7"/>
        <v>-4.9085776178917087E-2</v>
      </c>
      <c r="S34" s="4" cm="1">
        <f t="array" aca="1" ref="S34" ca="1">_xlfn._xlws.SORT(SUMPRODUCT($V$2:$X$2,P34:R34))</f>
        <v>-2.2487289768693342E-2</v>
      </c>
      <c r="T34" s="4">
        <f ca="1"/>
        <v>-2.016462576723279E-2</v>
      </c>
    </row>
    <row r="35" spans="1:20" x14ac:dyDescent="0.25">
      <c r="A35" s="1">
        <v>45600</v>
      </c>
      <c r="B35" s="4">
        <f>IFERROR(BTCUSD[[#This Row],[Close]]/BTCUSD!B34-1,"")</f>
        <v>-1.8892193673890167E-2</v>
      </c>
      <c r="C35" s="4">
        <f>IFERROR(XAUUSD[[#This Row],[Close]]/XAUUSD!B34-1, "")</f>
        <v>6.2122809485920527E-5</v>
      </c>
      <c r="D35" s="4">
        <f>IFERROR(AAPL_US[[#This Row],[Close]]/AAPL_US!B34-1,"")</f>
        <v>-4.0374067080298781E-3</v>
      </c>
      <c r="E35" s="4">
        <f t="shared" si="0"/>
        <v>-6.8540309907816448E-3</v>
      </c>
      <c r="F35">
        <f t="shared" ca="1" si="1"/>
        <v>0.16430252375833146</v>
      </c>
      <c r="G35">
        <f t="shared" ca="1" si="1"/>
        <v>-4.4184548266207845E-2</v>
      </c>
      <c r="H35">
        <f t="shared" ca="1" si="1"/>
        <v>0.90400874759092764</v>
      </c>
      <c r="I35">
        <f ca="1"/>
        <v>0.16430252375833146</v>
      </c>
      <c r="J35">
        <f ca="1"/>
        <v>-3.5497150120417875E-2</v>
      </c>
      <c r="K35">
        <f ca="1"/>
        <v>0.91489225239098815</v>
      </c>
      <c r="L35">
        <v>33</v>
      </c>
      <c r="M35">
        <f t="shared" ca="1" si="2"/>
        <v>116962.61671073729</v>
      </c>
      <c r="N35">
        <f t="shared" ca="1" si="3"/>
        <v>3680.2737879318015</v>
      </c>
      <c r="O35">
        <f t="shared" ca="1" si="4"/>
        <v>245.11858186230845</v>
      </c>
      <c r="P35" s="4">
        <f t="shared" ca="1" si="5"/>
        <v>8.7215674658063444E-3</v>
      </c>
      <c r="Q35" s="4">
        <f t="shared" ca="1" si="6"/>
        <v>-1.4222340165010883E-2</v>
      </c>
      <c r="R35" s="4">
        <f t="shared" ca="1" si="7"/>
        <v>4.5396031757313819E-2</v>
      </c>
      <c r="S35" s="4" cm="1">
        <f t="array" aca="1" ref="S35" ca="1">_xlfn._xlws.SORT(SUMPRODUCT($V$2:$X$2,P35:R35))</f>
        <v>1.0546343700931694E-2</v>
      </c>
      <c r="T35" s="4">
        <f ca="1"/>
        <v>-2.0036263483385396E-2</v>
      </c>
    </row>
    <row r="36" spans="1:20" x14ac:dyDescent="0.25">
      <c r="A36" s="1">
        <v>45601</v>
      </c>
      <c r="B36" s="4">
        <f>IFERROR(BTCUSD[[#This Row],[Close]]/BTCUSD!B35-1,"")</f>
        <v>2.5051041902971916E-2</v>
      </c>
      <c r="C36" s="4">
        <f>IFERROR(XAUUSD[[#This Row],[Close]]/XAUUSD!B35-1, "")</f>
        <v>2.6711148707285748E-3</v>
      </c>
      <c r="D36" s="4">
        <f>IFERROR(AAPL_US[[#This Row],[Close]]/AAPL_US!B35-1,"")</f>
        <v>6.4869403490399602E-3</v>
      </c>
      <c r="E36" s="4">
        <f t="shared" si="0"/>
        <v>1.0529840623894992E-2</v>
      </c>
      <c r="F36">
        <f t="shared" ca="1" si="1"/>
        <v>-0.17090073832468136</v>
      </c>
      <c r="G36">
        <f t="shared" ca="1" si="1"/>
        <v>0.31455939845336578</v>
      </c>
      <c r="H36">
        <f t="shared" ca="1" si="1"/>
        <v>-0.90287247972550166</v>
      </c>
      <c r="I36">
        <f ca="1"/>
        <v>-0.17090073832468136</v>
      </c>
      <c r="J36">
        <f ca="1"/>
        <v>0.30515265392408553</v>
      </c>
      <c r="K36">
        <f ca="1"/>
        <v>-0.9165267245085148</v>
      </c>
      <c r="L36">
        <v>34</v>
      </c>
      <c r="M36">
        <f t="shared" ca="1" si="2"/>
        <v>115921.36502644958</v>
      </c>
      <c r="N36">
        <f t="shared" ca="1" si="3"/>
        <v>3694.593477007988</v>
      </c>
      <c r="O36">
        <f t="shared" ca="1" si="4"/>
        <v>236.16594892840146</v>
      </c>
      <c r="P36" s="4">
        <f t="shared" ca="1" si="5"/>
        <v>-8.9422949154405115E-3</v>
      </c>
      <c r="Q36" s="4">
        <f t="shared" ca="1" si="6"/>
        <v>3.8833802853918608E-3</v>
      </c>
      <c r="R36" s="4">
        <f t="shared" ca="1" si="7"/>
        <v>-3.7207369711647113E-2</v>
      </c>
      <c r="S36" s="4" cm="1">
        <f t="array" aca="1" ref="S36" ca="1">_xlfn._xlws.SORT(SUMPRODUCT($V$2:$X$2,P36:R36))</f>
        <v>-1.2291547273969541E-2</v>
      </c>
      <c r="T36" s="4">
        <f ca="1"/>
        <v>-1.9757754667114564E-2</v>
      </c>
    </row>
    <row r="37" spans="1:20" x14ac:dyDescent="0.25">
      <c r="A37" s="1">
        <v>45602</v>
      </c>
      <c r="B37" s="4">
        <f>IFERROR(BTCUSD[[#This Row],[Close]]/BTCUSD!B36-1,"")</f>
        <v>8.7634006840456413E-2</v>
      </c>
      <c r="C37" s="4">
        <f>IFERROR(XAUUSD[[#This Row],[Close]]/XAUUSD!B36-1, "")</f>
        <v>-3.0954866900267719E-2</v>
      </c>
      <c r="D37" s="4">
        <f>IFERROR(AAPL_US[[#This Row],[Close]]/AAPL_US!B36-1,"")</f>
        <v>-3.265174314560082E-3</v>
      </c>
      <c r="E37" s="4">
        <f t="shared" si="0"/>
        <v>1.2928702997661809E-2</v>
      </c>
      <c r="F37">
        <f t="shared" ca="1" si="1"/>
        <v>-2.7649752669006862</v>
      </c>
      <c r="G37">
        <f t="shared" ca="1" si="1"/>
        <v>-4.677725224188975E-2</v>
      </c>
      <c r="H37">
        <f t="shared" ca="1" si="1"/>
        <v>-0.38918683780928853</v>
      </c>
      <c r="I37">
        <f ca="1"/>
        <v>-2.7649752669006862</v>
      </c>
      <c r="J37">
        <f ca="1"/>
        <v>-0.19188359017360268</v>
      </c>
      <c r="K37">
        <f ca="1"/>
        <v>-1.1226527383069342</v>
      </c>
      <c r="L37">
        <v>35</v>
      </c>
      <c r="M37">
        <f t="shared" ca="1" si="2"/>
        <v>108054.61393109945</v>
      </c>
      <c r="N37">
        <f t="shared" ca="1" si="3"/>
        <v>3675.1678278773825</v>
      </c>
      <c r="O37">
        <f t="shared" ca="1" si="4"/>
        <v>235.21238364510859</v>
      </c>
      <c r="P37" s="4">
        <f t="shared" ca="1" si="5"/>
        <v>-7.0275289677491221E-2</v>
      </c>
      <c r="Q37" s="4">
        <f t="shared" ca="1" si="6"/>
        <v>-5.2717295215805367E-3</v>
      </c>
      <c r="R37" s="4">
        <f t="shared" ca="1" si="7"/>
        <v>-4.0458651496811876E-3</v>
      </c>
      <c r="S37" s="4" cm="1">
        <f t="array" aca="1" ref="S37" ca="1">_xlfn._xlws.SORT(SUMPRODUCT($V$2:$X$2,P37:R37))</f>
        <v>-2.4405038256783938E-2</v>
      </c>
      <c r="T37" s="4">
        <f ca="1"/>
        <v>-1.9238245259543048E-2</v>
      </c>
    </row>
    <row r="38" spans="1:20" x14ac:dyDescent="0.25">
      <c r="A38" s="1">
        <v>45603</v>
      </c>
      <c r="B38" s="4">
        <f>IFERROR(BTCUSD[[#This Row],[Close]]/BTCUSD!B37-1,"")</f>
        <v>2.9609918067334817E-3</v>
      </c>
      <c r="C38" s="4">
        <f>IFERROR(XAUUSD[[#This Row],[Close]]/XAUUSD!B37-1, "")</f>
        <v>1.7846565791230562E-2</v>
      </c>
      <c r="D38" s="4">
        <f>IFERROR(AAPL_US[[#This Row],[Close]]/AAPL_US!B37-1,"")</f>
        <v>2.1369655898592077E-2</v>
      </c>
      <c r="E38" s="4">
        <f t="shared" si="0"/>
        <v>1.4437820628089893E-2</v>
      </c>
      <c r="F38">
        <f t="shared" ca="1" si="1"/>
        <v>-0.26225548069756988</v>
      </c>
      <c r="G38">
        <f t="shared" ca="1" si="1"/>
        <v>1.8782375720730267</v>
      </c>
      <c r="H38">
        <f t="shared" ca="1" si="1"/>
        <v>-1.4183210575547076</v>
      </c>
      <c r="I38">
        <f ca="1"/>
        <v>-0.26225548069756988</v>
      </c>
      <c r="J38">
        <f ca="1"/>
        <v>1.8618776666166235</v>
      </c>
      <c r="K38">
        <f ca="1"/>
        <v>-1.4429169448305208</v>
      </c>
      <c r="L38">
        <v>36</v>
      </c>
      <c r="M38">
        <f t="shared" ca="1" si="2"/>
        <v>115670.997043055</v>
      </c>
      <c r="N38">
        <f t="shared" ca="1" si="3"/>
        <v>3759.1950579625723</v>
      </c>
      <c r="O38">
        <f t="shared" ca="1" si="4"/>
        <v>233.71775069062124</v>
      </c>
      <c r="P38" s="4">
        <f t="shared" ca="1" si="5"/>
        <v>6.811314513443506E-2</v>
      </c>
      <c r="Q38" s="4">
        <f t="shared" ca="1" si="6"/>
        <v>2.2606055082533667E-2</v>
      </c>
      <c r="R38" s="4">
        <f t="shared" ca="1" si="7"/>
        <v>-6.3746724999132155E-3</v>
      </c>
      <c r="S38" s="4" cm="1">
        <f t="array" aca="1" ref="S38" ca="1">_xlfn._xlws.SORT(SUMPRODUCT($V$2:$X$2,P38:R38))</f>
        <v>2.7563963823370015E-2</v>
      </c>
      <c r="T38" s="4">
        <f ca="1"/>
        <v>-1.8997987287762197E-2</v>
      </c>
    </row>
    <row r="39" spans="1:20" x14ac:dyDescent="0.25">
      <c r="A39" s="1">
        <v>45604</v>
      </c>
      <c r="B39" s="4">
        <f>IFERROR(BTCUSD[[#This Row],[Close]]/BTCUSD!B38-1,"")</f>
        <v>1.0137244724548911E-2</v>
      </c>
      <c r="C39" s="4">
        <f>IFERROR(XAUUSD[[#This Row],[Close]]/XAUUSD!B38-1, "")</f>
        <v>-7.8846928332059196E-3</v>
      </c>
      <c r="D39" s="4">
        <f>IFERROR(AAPL_US[[#This Row],[Close]]/AAPL_US!B38-1,"")</f>
        <v>-1.1851264428582864E-3</v>
      </c>
      <c r="E39" s="4">
        <f t="shared" si="0"/>
        <v>-4.6824164877518087E-4</v>
      </c>
      <c r="F39">
        <f t="shared" ca="1" si="1"/>
        <v>-2.1753944804049681</v>
      </c>
      <c r="G39">
        <f t="shared" ca="1" si="1"/>
        <v>-0.74559527387623548</v>
      </c>
      <c r="H39">
        <f t="shared" ca="1" si="1"/>
        <v>1.4080343936099451</v>
      </c>
      <c r="I39">
        <f ca="1"/>
        <v>-2.1753944804049681</v>
      </c>
      <c r="J39">
        <f ca="1"/>
        <v>-0.85878271050052635</v>
      </c>
      <c r="K39">
        <f ca="1"/>
        <v>0.76948241314586641</v>
      </c>
      <c r="L39">
        <v>37</v>
      </c>
      <c r="M39">
        <f t="shared" ca="1" si="2"/>
        <v>109833.26439489539</v>
      </c>
      <c r="N39">
        <f t="shared" ca="1" si="3"/>
        <v>3649.6491255706815</v>
      </c>
      <c r="O39">
        <f t="shared" ca="1" si="4"/>
        <v>244.54870028841032</v>
      </c>
      <c r="P39" s="4">
        <f t="shared" ca="1" si="5"/>
        <v>-5.1786491380352025E-2</v>
      </c>
      <c r="Q39" s="4">
        <f t="shared" ca="1" si="6"/>
        <v>-2.9573821161253219E-2</v>
      </c>
      <c r="R39" s="4">
        <f t="shared" ca="1" si="7"/>
        <v>4.5300278573425723E-2</v>
      </c>
      <c r="S39" s="4" cm="1">
        <f t="array" aca="1" ref="S39" ca="1">_xlfn._xlws.SORT(SUMPRODUCT($V$2:$X$2,P39:R39))</f>
        <v>-1.377539230657918E-2</v>
      </c>
      <c r="T39" s="4">
        <f ca="1"/>
        <v>-1.8837202421774325E-2</v>
      </c>
    </row>
    <row r="40" spans="1:20" x14ac:dyDescent="0.25">
      <c r="A40" s="1">
        <v>45607</v>
      </c>
      <c r="B40" s="4">
        <f>IFERROR(BTCUSD[[#This Row],[Close]]/BTCUSD!B39-1,"")</f>
        <v>0.14953500170192902</v>
      </c>
      <c r="C40" s="4">
        <f>IFERROR(XAUUSD[[#This Row],[Close]]/XAUUSD!B39-1, "")</f>
        <v>-2.4441655463155021E-2</v>
      </c>
      <c r="D40" s="4">
        <f>IFERROR(AAPL_US[[#This Row],[Close]]/AAPL_US!B39-1,"")</f>
        <v>-1.2028529714041225E-2</v>
      </c>
      <c r="E40" s="4">
        <f t="shared" si="0"/>
        <v>3.1475279411104326E-2</v>
      </c>
      <c r="F40">
        <f t="shared" ca="1" si="1"/>
        <v>1.1942510423911106</v>
      </c>
      <c r="G40">
        <f t="shared" ca="1" si="1"/>
        <v>1.3502384024939942</v>
      </c>
      <c r="H40">
        <f t="shared" ca="1" si="1"/>
        <v>-0.16764305202910756</v>
      </c>
      <c r="I40">
        <f ca="1"/>
        <v>1.1942510423911106</v>
      </c>
      <c r="J40">
        <f ca="1"/>
        <v>1.4110784230131139</v>
      </c>
      <c r="K40">
        <f ca="1"/>
        <v>0.15704368399988566</v>
      </c>
      <c r="L40">
        <v>38</v>
      </c>
      <c r="M40">
        <f t="shared" ca="1" si="2"/>
        <v>120375.42457539224</v>
      </c>
      <c r="N40">
        <f t="shared" ca="1" si="3"/>
        <v>3741.9200187250476</v>
      </c>
      <c r="O40">
        <f t="shared" ca="1" si="4"/>
        <v>241.55047216506048</v>
      </c>
      <c r="P40" s="4">
        <f t="shared" ca="1" si="5"/>
        <v>9.1651959607954789E-2</v>
      </c>
      <c r="Q40" s="4">
        <f t="shared" ca="1" si="6"/>
        <v>2.4967820692768771E-2</v>
      </c>
      <c r="R40" s="4">
        <f t="shared" ca="1" si="7"/>
        <v>-1.2336026535647171E-2</v>
      </c>
      <c r="S40" s="4" cm="1">
        <f t="array" aca="1" ref="S40" ca="1">_xlfn._xlws.SORT(SUMPRODUCT($V$2:$X$2,P40:R40))</f>
        <v>3.3781908198799795E-2</v>
      </c>
      <c r="T40" s="4">
        <f ca="1"/>
        <v>-1.8691161355114765E-2</v>
      </c>
    </row>
    <row r="41" spans="1:20" x14ac:dyDescent="0.25">
      <c r="A41" s="1">
        <v>45608</v>
      </c>
      <c r="B41" s="4">
        <f>IFERROR(BTCUSD[[#This Row],[Close]]/BTCUSD!B40-1,"")</f>
        <v>5.6112915613935055E-3</v>
      </c>
      <c r="C41" s="4">
        <f>IFERROR(XAUUSD[[#This Row],[Close]]/XAUUSD!B40-1, "")</f>
        <v>-8.1178374829168343E-3</v>
      </c>
      <c r="D41" s="4">
        <f>IFERROR(AAPL_US[[#This Row],[Close]]/AAPL_US!B40-1,"")</f>
        <v>0</v>
      </c>
      <c r="E41" s="4">
        <f t="shared" si="0"/>
        <v>-1.5637475247486821E-3</v>
      </c>
      <c r="F41">
        <f t="shared" ca="1" si="1"/>
        <v>-1.7861365143659371</v>
      </c>
      <c r="G41">
        <f t="shared" ca="1" si="1"/>
        <v>1.5069318421992408</v>
      </c>
      <c r="H41">
        <f t="shared" ca="1" si="1"/>
        <v>-1.5375261264973315E-2</v>
      </c>
      <c r="I41">
        <f ca="1"/>
        <v>-1.7861365143659371</v>
      </c>
      <c r="J41">
        <f ca="1"/>
        <v>1.411074988535673</v>
      </c>
      <c r="K41">
        <f ca="1"/>
        <v>-0.50335166801048836</v>
      </c>
      <c r="L41">
        <v>39</v>
      </c>
      <c r="M41">
        <f t="shared" ca="1" si="2"/>
        <v>111035.60496316564</v>
      </c>
      <c r="N41">
        <f t="shared" ca="1" si="3"/>
        <v>3742.5201405474158</v>
      </c>
      <c r="O41">
        <f t="shared" ca="1" si="4"/>
        <v>238.3556631013592</v>
      </c>
      <c r="P41" s="4">
        <f t="shared" ca="1" si="5"/>
        <v>-8.0764481906106064E-2</v>
      </c>
      <c r="Q41" s="4">
        <f t="shared" ca="1" si="6"/>
        <v>1.6036518721055759E-4</v>
      </c>
      <c r="R41" s="4">
        <f t="shared" ca="1" si="7"/>
        <v>-1.331450475711193E-2</v>
      </c>
      <c r="S41" s="4" cm="1">
        <f t="array" aca="1" ref="S41" ca="1">_xlfn._xlws.SORT(SUMPRODUCT($V$2:$X$2,P41:R41))</f>
        <v>-2.8159549924081175E-2</v>
      </c>
      <c r="T41" s="4">
        <f ca="1"/>
        <v>-1.8664476121491441E-2</v>
      </c>
    </row>
    <row r="42" spans="1:20" x14ac:dyDescent="0.25">
      <c r="A42" s="1">
        <v>45609</v>
      </c>
      <c r="B42" s="4">
        <f>IFERROR(BTCUSD[[#This Row],[Close]]/BTCUSD!B41-1,"")</f>
        <v>1.2937973765291044E-2</v>
      </c>
      <c r="C42" s="4">
        <f>IFERROR(XAUUSD[[#This Row],[Close]]/XAUUSD!B41-1, "")</f>
        <v>-9.7526243373007304E-3</v>
      </c>
      <c r="D42" s="4">
        <f>IFERROR(AAPL_US[[#This Row],[Close]]/AAPL_US!B41-1,"")</f>
        <v>3.9690335023929713E-3</v>
      </c>
      <c r="E42" s="4">
        <f t="shared" si="0"/>
        <v>1.171052445384912E-3</v>
      </c>
      <c r="F42">
        <f t="shared" ca="1" si="1"/>
        <v>7.3402372758526679E-2</v>
      </c>
      <c r="G42">
        <f t="shared" ca="1" si="1"/>
        <v>0.84900013462259039</v>
      </c>
      <c r="H42">
        <f t="shared" ca="1" si="1"/>
        <v>2.7061932342051023</v>
      </c>
      <c r="I42">
        <f ca="1"/>
        <v>7.3402372758526679E-2</v>
      </c>
      <c r="J42">
        <f ca="1"/>
        <v>0.85168302399059481</v>
      </c>
      <c r="K42">
        <f ca="1"/>
        <v>2.6221279148890391</v>
      </c>
      <c r="L42">
        <v>40</v>
      </c>
      <c r="M42">
        <f t="shared" ca="1" si="2"/>
        <v>116804.35759782174</v>
      </c>
      <c r="N42">
        <f t="shared" ca="1" si="3"/>
        <v>3720.3062894917016</v>
      </c>
      <c r="O42">
        <f t="shared" ca="1" si="4"/>
        <v>254.09142972512299</v>
      </c>
      <c r="P42" s="4">
        <f t="shared" ca="1" si="5"/>
        <v>5.0649462586696212E-2</v>
      </c>
      <c r="Q42" s="4">
        <f t="shared" ca="1" si="6"/>
        <v>-5.9532180924532375E-3</v>
      </c>
      <c r="R42" s="4">
        <f t="shared" ca="1" si="7"/>
        <v>6.3930220824856124E-2</v>
      </c>
      <c r="S42" s="4" cm="1">
        <f t="array" aca="1" ref="S42" ca="1">_xlfn._xlws.SORT(SUMPRODUCT($V$2:$X$2,P42:R42))</f>
        <v>3.1992617786484406E-2</v>
      </c>
      <c r="T42" s="4">
        <f ca="1"/>
        <v>-1.8629333024540881E-2</v>
      </c>
    </row>
    <row r="43" spans="1:20" x14ac:dyDescent="0.25">
      <c r="A43" s="1">
        <v>45610</v>
      </c>
      <c r="B43" s="4">
        <f>IFERROR(BTCUSD[[#This Row],[Close]]/BTCUSD!B42-1,"")</f>
        <v>-2.3017182138239001E-2</v>
      </c>
      <c r="C43" s="4">
        <f>IFERROR(XAUUSD[[#This Row],[Close]]/XAUUSD!B42-1, "")</f>
        <v>-3.0645935478353925E-3</v>
      </c>
      <c r="D43" s="4">
        <f>IFERROR(AAPL_US[[#This Row],[Close]]/AAPL_US!B42-1,"")</f>
        <v>1.3767771141933505E-2</v>
      </c>
      <c r="E43" s="4">
        <f t="shared" si="0"/>
        <v>-4.000660718025806E-3</v>
      </c>
      <c r="F43">
        <f t="shared" ca="1" si="1"/>
        <v>-0.86470086501767285</v>
      </c>
      <c r="G43">
        <f t="shared" ca="1" si="1"/>
        <v>0.367559256305104</v>
      </c>
      <c r="H43">
        <f t="shared" ca="1" si="1"/>
        <v>0.55303817770457842</v>
      </c>
      <c r="I43">
        <f ca="1"/>
        <v>-0.86470086501767285</v>
      </c>
      <c r="J43">
        <f ca="1"/>
        <v>0.32165248204413671</v>
      </c>
      <c r="K43">
        <f ca="1"/>
        <v>0.29715143961140744</v>
      </c>
      <c r="L43">
        <v>41</v>
      </c>
      <c r="M43">
        <f t="shared" ca="1" si="2"/>
        <v>113884.87961603569</v>
      </c>
      <c r="N43">
        <f t="shared" ca="1" si="3"/>
        <v>3699.4112118027615</v>
      </c>
      <c r="O43">
        <f t="shared" ca="1" si="4"/>
        <v>242.35813778614471</v>
      </c>
      <c r="P43" s="4">
        <f t="shared" ca="1" si="5"/>
        <v>-2.5312267653479756E-2</v>
      </c>
      <c r="Q43" s="4">
        <f t="shared" ca="1" si="6"/>
        <v>-5.6323257383605555E-3</v>
      </c>
      <c r="R43" s="4">
        <f t="shared" ca="1" si="7"/>
        <v>-4.7277621417425877E-2</v>
      </c>
      <c r="S43" s="4" cm="1">
        <f t="array" aca="1" ref="S43" ca="1">_xlfn._xlws.SORT(SUMPRODUCT($V$2:$X$2,P43:R43))</f>
        <v>-2.4029897016615911E-2</v>
      </c>
      <c r="T43" s="4">
        <f ca="1"/>
        <v>-1.8221964611707817E-2</v>
      </c>
    </row>
    <row r="44" spans="1:20" x14ac:dyDescent="0.25">
      <c r="A44" s="1">
        <v>45611</v>
      </c>
      <c r="B44" s="4">
        <f>IFERROR(BTCUSD[[#This Row],[Close]]/BTCUSD!B43-1,"")</f>
        <v>4.06390898157174E-2</v>
      </c>
      <c r="C44" s="4">
        <f>IFERROR(XAUUSD[[#This Row],[Close]]/XAUUSD!B43-1, "")</f>
        <v>-1.0604081791778519E-3</v>
      </c>
      <c r="D44" s="4">
        <f>IFERROR(AAPL_US[[#This Row],[Close]]/AAPL_US!B43-1,"")</f>
        <v>-1.4107181239554567E-2</v>
      </c>
      <c r="E44" s="4">
        <f t="shared" si="0"/>
        <v>7.5354093011777085E-3</v>
      </c>
      <c r="F44">
        <f t="shared" ca="1" si="1"/>
        <v>1.0898284346567783E-2</v>
      </c>
      <c r="G44">
        <f t="shared" ca="1" si="1"/>
        <v>0.65512706410094135</v>
      </c>
      <c r="H44">
        <f t="shared" ca="1" si="1"/>
        <v>1.0358310549571346</v>
      </c>
      <c r="I44">
        <f ca="1"/>
        <v>1.0898284346567783E-2</v>
      </c>
      <c r="J44">
        <f ca="1"/>
        <v>0.6547956718572816</v>
      </c>
      <c r="K44">
        <f ca="1"/>
        <v>0.99784913582172985</v>
      </c>
      <c r="L44">
        <v>42</v>
      </c>
      <c r="M44">
        <f t="shared" ca="1" si="2"/>
        <v>116643.41988962959</v>
      </c>
      <c r="N44">
        <f t="shared" ca="1" si="3"/>
        <v>3713.5006946623221</v>
      </c>
      <c r="O44">
        <f t="shared" ca="1" si="4"/>
        <v>245.88721699306424</v>
      </c>
      <c r="P44" s="4">
        <f t="shared" ca="1" si="5"/>
        <v>2.3933477626687863E-2</v>
      </c>
      <c r="Q44" s="4">
        <f t="shared" ca="1" si="6"/>
        <v>3.8013401490913493E-3</v>
      </c>
      <c r="R44" s="4">
        <f t="shared" ca="1" si="7"/>
        <v>1.4456422917189196E-2</v>
      </c>
      <c r="S44" s="4" cm="1">
        <f t="array" aca="1" ref="S44" ca="1">_xlfn._xlws.SORT(SUMPRODUCT($V$2:$X$2,P44:R44))</f>
        <v>1.3037506222799658E-2</v>
      </c>
      <c r="T44" s="4">
        <f ca="1"/>
        <v>-1.7520749058628889E-2</v>
      </c>
    </row>
    <row r="45" spans="1:20" x14ac:dyDescent="0.25">
      <c r="A45" s="1">
        <v>45614</v>
      </c>
      <c r="B45" s="4">
        <f>IFERROR(BTCUSD[[#This Row],[Close]]/BTCUSD!B44-1,"")</f>
        <v>-4.8311136867318361E-4</v>
      </c>
      <c r="C45" s="4">
        <f>IFERROR(XAUUSD[[#This Row],[Close]]/XAUUSD!B44-1, "")</f>
        <v>1.9333965570398792E-2</v>
      </c>
      <c r="D45" s="4">
        <f>IFERROR(AAPL_US[[#This Row],[Close]]/AAPL_US!B44-1,"")</f>
        <v>1.3423625046161902E-2</v>
      </c>
      <c r="E45" s="4">
        <f t="shared" si="0"/>
        <v>1.1615740331406133E-2</v>
      </c>
      <c r="F45">
        <f t="shared" ca="1" si="1"/>
        <v>0.57499341122279257</v>
      </c>
      <c r="G45">
        <f t="shared" ca="1" si="1"/>
        <v>0.57663317895720412</v>
      </c>
      <c r="H45">
        <f t="shared" ca="1" si="1"/>
        <v>4.4486948947897675E-2</v>
      </c>
      <c r="I45">
        <f ca="1"/>
        <v>0.57499341122279257</v>
      </c>
      <c r="J45">
        <f ca="1"/>
        <v>0.60602701394670255</v>
      </c>
      <c r="K45">
        <f ca="1"/>
        <v>0.19639821876064989</v>
      </c>
      <c r="L45">
        <v>43</v>
      </c>
      <c r="M45">
        <f t="shared" ca="1" si="2"/>
        <v>118462.57541811942</v>
      </c>
      <c r="N45">
        <f t="shared" ca="1" si="3"/>
        <v>3712.1173309656178</v>
      </c>
      <c r="O45">
        <f t="shared" ca="1" si="4"/>
        <v>241.93774602669004</v>
      </c>
      <c r="P45" s="4">
        <f t="shared" ca="1" si="5"/>
        <v>1.5475503565475723E-2</v>
      </c>
      <c r="Q45" s="4">
        <f t="shared" ca="1" si="6"/>
        <v>-3.7259220927704419E-4</v>
      </c>
      <c r="R45" s="4">
        <f t="shared" ca="1" si="7"/>
        <v>-1.6192518056938353E-2</v>
      </c>
      <c r="S45" s="4" cm="1">
        <f t="array" aca="1" ref="S45" ca="1">_xlfn._xlws.SORT(SUMPRODUCT($V$2:$X$2,P45:R45))</f>
        <v>-3.6414123114960652E-4</v>
      </c>
      <c r="T45" s="4">
        <f ca="1"/>
        <v>-1.705992154521721E-2</v>
      </c>
    </row>
    <row r="46" spans="1:20" x14ac:dyDescent="0.25">
      <c r="A46" s="1">
        <v>45615</v>
      </c>
      <c r="B46" s="4">
        <f>IFERROR(BTCUSD[[#This Row],[Close]]/BTCUSD!B45-1,"")</f>
        <v>7.703925505703868E-3</v>
      </c>
      <c r="C46" s="4">
        <f>IFERROR(XAUUSD[[#This Row],[Close]]/XAUUSD!B45-1, "")</f>
        <v>7.8085815909674228E-3</v>
      </c>
      <c r="D46" s="4">
        <f>IFERROR(AAPL_US[[#This Row],[Close]]/AAPL_US!B45-1,"")</f>
        <v>1.137111998946283E-3</v>
      </c>
      <c r="E46" s="4">
        <f t="shared" si="0"/>
        <v>5.7757438877820144E-3</v>
      </c>
      <c r="F46">
        <f t="shared" ca="1" si="1"/>
        <v>-1.047884743864554</v>
      </c>
      <c r="G46">
        <f t="shared" ca="1" si="1"/>
        <v>0.35389187835616182</v>
      </c>
      <c r="H46">
        <f t="shared" ca="1" si="1"/>
        <v>-1.2546141394834465</v>
      </c>
      <c r="I46">
        <f ca="1"/>
        <v>-1.047884743864554</v>
      </c>
      <c r="J46">
        <f ca="1"/>
        <v>0.29838616169841148</v>
      </c>
      <c r="K46">
        <f ca="1"/>
        <v>-1.4925774579422852</v>
      </c>
      <c r="L46">
        <v>44</v>
      </c>
      <c r="M46">
        <f t="shared" ca="1" si="2"/>
        <v>113373.96486477494</v>
      </c>
      <c r="N46">
        <f t="shared" ca="1" si="3"/>
        <v>3700.250812491407</v>
      </c>
      <c r="O46">
        <f t="shared" ca="1" si="4"/>
        <v>233.77974311445598</v>
      </c>
      <c r="P46" s="4">
        <f t="shared" ca="1" si="5"/>
        <v>-4.3905313233201695E-2</v>
      </c>
      <c r="Q46" s="4">
        <f t="shared" ca="1" si="6"/>
        <v>-3.2018184693893364E-3</v>
      </c>
      <c r="R46" s="4">
        <f t="shared" ca="1" si="7"/>
        <v>-3.4301041894736463E-2</v>
      </c>
      <c r="S46" s="4" cm="1">
        <f t="array" aca="1" ref="S46" ca="1">_xlfn._xlws.SORT(SUMPRODUCT($V$2:$X$2,P46:R46))</f>
        <v>-2.4742633926137181E-2</v>
      </c>
      <c r="T46" s="4">
        <f ca="1"/>
        <v>-1.6355025388666993E-2</v>
      </c>
    </row>
    <row r="47" spans="1:20" x14ac:dyDescent="0.25">
      <c r="A47" s="1">
        <v>45616</v>
      </c>
      <c r="B47" s="4">
        <f>IFERROR(BTCUSD[[#This Row],[Close]]/BTCUSD!B46-1,"")</f>
        <v>2.4838458116575479E-2</v>
      </c>
      <c r="C47" s="4">
        <f>IFERROR(XAUUSD[[#This Row],[Close]]/XAUUSD!B46-1, "")</f>
        <v>6.8382172767560423E-3</v>
      </c>
      <c r="D47" s="4">
        <f>IFERROR(AAPL_US[[#This Row],[Close]]/AAPL_US!B46-1,"")</f>
        <v>3.1531077187549883E-3</v>
      </c>
      <c r="E47" s="4">
        <f t="shared" si="0"/>
        <v>1.1132756661301558E-2</v>
      </c>
      <c r="F47">
        <f t="shared" ca="1" si="1"/>
        <v>-1.340487322713954</v>
      </c>
      <c r="G47">
        <f t="shared" ca="1" si="1"/>
        <v>1.5326460302865164</v>
      </c>
      <c r="H47">
        <f t="shared" ca="1" si="1"/>
        <v>1.596985709971227</v>
      </c>
      <c r="I47">
        <f ca="1"/>
        <v>-1.340487322713954</v>
      </c>
      <c r="J47">
        <f ca="1"/>
        <v>1.4601518487076888</v>
      </c>
      <c r="K47">
        <f ca="1"/>
        <v>1.1693480784767127</v>
      </c>
      <c r="L47">
        <v>45</v>
      </c>
      <c r="M47">
        <f t="shared" ca="1" si="2"/>
        <v>112494.70786559436</v>
      </c>
      <c r="N47">
        <f t="shared" ca="1" si="3"/>
        <v>3748.1335590701601</v>
      </c>
      <c r="O47">
        <f t="shared" ca="1" si="4"/>
        <v>246.86744803094467</v>
      </c>
      <c r="P47" s="4">
        <f t="shared" ca="1" si="5"/>
        <v>-7.7855988609177402E-3</v>
      </c>
      <c r="Q47" s="4">
        <f t="shared" ca="1" si="6"/>
        <v>1.2857393985946583E-2</v>
      </c>
      <c r="R47" s="4">
        <f t="shared" ca="1" si="7"/>
        <v>5.4472141588635579E-2</v>
      </c>
      <c r="S47" s="4" cm="1">
        <f t="array" aca="1" ref="S47" ca="1">_xlfn._xlws.SORT(SUMPRODUCT($V$2:$X$2,P47:R47))</f>
        <v>1.9148920412693983E-2</v>
      </c>
      <c r="T47" s="4">
        <f ca="1"/>
        <v>-1.622063289070149E-2</v>
      </c>
    </row>
    <row r="48" spans="1:20" x14ac:dyDescent="0.25">
      <c r="A48" s="1">
        <v>45617</v>
      </c>
      <c r="B48" s="4">
        <f>IFERROR(BTCUSD[[#This Row],[Close]]/BTCUSD!B47-1,"")</f>
        <v>4.4587575801956714E-2</v>
      </c>
      <c r="C48" s="4">
        <f>IFERROR(XAUUSD[[#This Row],[Close]]/XAUUSD!B47-1, "")</f>
        <v>7.3200227147096619E-3</v>
      </c>
      <c r="D48" s="4">
        <f>IFERROR(AAPL_US[[#This Row],[Close]]/AAPL_US!B47-1,"")</f>
        <v>-2.094007379299434E-3</v>
      </c>
      <c r="E48" s="4">
        <f t="shared" si="0"/>
        <v>1.5676079612681047E-2</v>
      </c>
      <c r="F48">
        <f t="shared" ca="1" si="1"/>
        <v>0.59109318821802015</v>
      </c>
      <c r="G48">
        <f t="shared" ca="1" si="1"/>
        <v>2.2956148027203591</v>
      </c>
      <c r="H48">
        <f t="shared" ca="1" si="1"/>
        <v>0.33738329246575838</v>
      </c>
      <c r="I48">
        <f ca="1"/>
        <v>0.59109318821802015</v>
      </c>
      <c r="J48">
        <f ca="1"/>
        <v>2.3234830104870063</v>
      </c>
      <c r="K48">
        <f ca="1"/>
        <v>0.47672781038361733</v>
      </c>
      <c r="L48">
        <v>46</v>
      </c>
      <c r="M48">
        <f t="shared" ca="1" si="2"/>
        <v>118570.97423735054</v>
      </c>
      <c r="N48">
        <f t="shared" ca="1" si="3"/>
        <v>3784.2729742825977</v>
      </c>
      <c r="O48">
        <f t="shared" ca="1" si="4"/>
        <v>243.4421999023518</v>
      </c>
      <c r="P48" s="4">
        <f t="shared" ca="1" si="5"/>
        <v>5.2605540651514605E-2</v>
      </c>
      <c r="Q48" s="4">
        <f t="shared" ca="1" si="6"/>
        <v>9.5957891702388564E-3</v>
      </c>
      <c r="R48" s="4">
        <f t="shared" ca="1" si="7"/>
        <v>-1.3972002651920282E-2</v>
      </c>
      <c r="S48" s="4" cm="1">
        <f t="array" aca="1" ref="S48" ca="1">_xlfn._xlws.SORT(SUMPRODUCT($V$2:$X$2,P48:R48))</f>
        <v>1.5428377067973838E-2</v>
      </c>
      <c r="T48" s="4">
        <f ca="1"/>
        <v>-1.6206024103546886E-2</v>
      </c>
    </row>
    <row r="49" spans="1:20" x14ac:dyDescent="0.25">
      <c r="A49" s="1">
        <v>45618</v>
      </c>
      <c r="B49" s="4">
        <f>IFERROR(BTCUSD[[#This Row],[Close]]/BTCUSD!B48-1,"")</f>
        <v>7.7468502069044654E-3</v>
      </c>
      <c r="C49" s="4">
        <f>IFERROR(XAUUSD[[#This Row],[Close]]/XAUUSD!B48-1, "")</f>
        <v>1.3591592952673759E-2</v>
      </c>
      <c r="D49" s="4">
        <f>IFERROR(AAPL_US[[#This Row],[Close]]/AAPL_US!B48-1,"")</f>
        <v>5.9096942642233863E-3</v>
      </c>
      <c r="E49" s="4">
        <f t="shared" si="0"/>
        <v>9.5336005224078597E-3</v>
      </c>
      <c r="F49">
        <f t="shared" ca="1" si="1"/>
        <v>-1.2295177436530645E-3</v>
      </c>
      <c r="G49">
        <f t="shared" ca="1" si="1"/>
        <v>0.39404830947219632</v>
      </c>
      <c r="H49">
        <f t="shared" ca="1" si="1"/>
        <v>0.30240374689930494</v>
      </c>
      <c r="I49">
        <f ca="1"/>
        <v>-1.2295177436530645E-3</v>
      </c>
      <c r="J49">
        <f ca="1"/>
        <v>0.39344026062434773</v>
      </c>
      <c r="K49">
        <f ca="1"/>
        <v>0.28941432873876483</v>
      </c>
      <c r="L49">
        <v>47</v>
      </c>
      <c r="M49">
        <f t="shared" ca="1" si="2"/>
        <v>116697.84862551877</v>
      </c>
      <c r="N49">
        <f t="shared" ca="1" si="3"/>
        <v>3705.8796884744743</v>
      </c>
      <c r="O49">
        <f t="shared" ca="1" si="4"/>
        <v>242.55233869858694</v>
      </c>
      <c r="P49" s="4">
        <f t="shared" ca="1" si="5"/>
        <v>-1.5923615957747852E-2</v>
      </c>
      <c r="Q49" s="4">
        <f t="shared" ca="1" si="6"/>
        <v>-2.0933124316778445E-2</v>
      </c>
      <c r="R49" s="4">
        <f t="shared" ca="1" si="7"/>
        <v>-3.662025506616492E-3</v>
      </c>
      <c r="S49" s="4" cm="1">
        <f t="array" aca="1" ref="S49" ca="1">_xlfn._xlws.SORT(SUMPRODUCT($V$2:$X$2,P49:R49))</f>
        <v>-1.424894216602068E-2</v>
      </c>
      <c r="T49" s="4">
        <f ca="1"/>
        <v>-1.6071142182145528E-2</v>
      </c>
    </row>
    <row r="50" spans="1:20" x14ac:dyDescent="0.25">
      <c r="A50" s="1">
        <v>45621</v>
      </c>
      <c r="B50" s="4">
        <f>IFERROR(BTCUSD[[#This Row],[Close]]/BTCUSD!B49-1,"")</f>
        <v>-4.8555493721116005E-2</v>
      </c>
      <c r="C50" s="4">
        <f>IFERROR(XAUUSD[[#This Row],[Close]]/XAUUSD!B49-1, "")</f>
        <v>-2.9830558583861411E-2</v>
      </c>
      <c r="D50" s="4">
        <f>IFERROR(AAPL_US[[#This Row],[Close]]/AAPL_US!B49-1,"")</f>
        <v>1.3047757579980779E-2</v>
      </c>
      <c r="E50" s="4">
        <f t="shared" si="0"/>
        <v>-2.2584544275885132E-2</v>
      </c>
      <c r="F50">
        <f t="shared" ca="1" si="1"/>
        <v>-0.1214996511849967</v>
      </c>
      <c r="G50">
        <f t="shared" ca="1" si="1"/>
        <v>0.26577454174157028</v>
      </c>
      <c r="H50">
        <f t="shared" ca="1" si="1"/>
        <v>0.47435998718494149</v>
      </c>
      <c r="I50">
        <f ca="1"/>
        <v>-0.1214996511849967</v>
      </c>
      <c r="J50">
        <f ca="1"/>
        <v>0.25902881375649811</v>
      </c>
      <c r="K50">
        <f ca="1"/>
        <v>0.42285964037392709</v>
      </c>
      <c r="L50">
        <v>48</v>
      </c>
      <c r="M50">
        <f t="shared" ca="1" si="2"/>
        <v>116335.89868813413</v>
      </c>
      <c r="N50">
        <f t="shared" ca="1" si="3"/>
        <v>3701.0333969097587</v>
      </c>
      <c r="O50">
        <f t="shared" ca="1" si="4"/>
        <v>243.25251535976065</v>
      </c>
      <c r="P50" s="4">
        <f t="shared" ca="1" si="5"/>
        <v>-3.1064189854068773E-3</v>
      </c>
      <c r="Q50" s="4">
        <f t="shared" ca="1" si="6"/>
        <v>-1.3085862357001393E-3</v>
      </c>
      <c r="R50" s="4">
        <f t="shared" ca="1" si="7"/>
        <v>2.8825448743142897E-3</v>
      </c>
      <c r="S50" s="4" cm="1">
        <f t="array" aca="1" ref="S50" ca="1">_xlfn._xlws.SORT(SUMPRODUCT($V$2:$X$2,P50:R50))</f>
        <v>-5.9059672760783204E-4</v>
      </c>
      <c r="T50" s="4">
        <f ca="1"/>
        <v>-1.5703650226217541E-2</v>
      </c>
    </row>
    <row r="51" spans="1:20" x14ac:dyDescent="0.25">
      <c r="A51" s="1">
        <v>45622</v>
      </c>
      <c r="B51" s="4">
        <f>IFERROR(BTCUSD[[#This Row],[Close]]/BTCUSD!B50-1,"")</f>
        <v>-2.7746165762810304E-2</v>
      </c>
      <c r="C51" s="4">
        <f>IFERROR(XAUUSD[[#This Row],[Close]]/XAUUSD!B50-1, "")</f>
        <v>3.0454474465093639E-3</v>
      </c>
      <c r="D51" s="4">
        <f>IFERROR(AAPL_US[[#This Row],[Close]]/AAPL_US!B50-1,"")</f>
        <v>9.4061406450169915E-3</v>
      </c>
      <c r="E51" s="4">
        <f t="shared" si="0"/>
        <v>-4.2838285567342489E-3</v>
      </c>
      <c r="F51">
        <f t="shared" ca="1" si="1"/>
        <v>0.53595391531240144</v>
      </c>
      <c r="G51">
        <f t="shared" ca="1" si="1"/>
        <v>0.94767192661694766</v>
      </c>
      <c r="H51">
        <f t="shared" ca="1" si="1"/>
        <v>-2.5168422311128382</v>
      </c>
      <c r="I51">
        <f ca="1"/>
        <v>0.53595391531240144</v>
      </c>
      <c r="J51">
        <f ca="1"/>
        <v>0.97450429304143116</v>
      </c>
      <c r="K51">
        <f ca="1"/>
        <v>-2.2812276236503615</v>
      </c>
      <c r="L51">
        <v>49</v>
      </c>
      <c r="M51">
        <f t="shared" ca="1" si="2"/>
        <v>118450.13401590908</v>
      </c>
      <c r="N51">
        <f t="shared" ca="1" si="3"/>
        <v>3730.68530496012</v>
      </c>
      <c r="O51">
        <f t="shared" ca="1" si="4"/>
        <v>230.23195268419556</v>
      </c>
      <c r="P51" s="4">
        <f t="shared" ca="1" si="5"/>
        <v>1.8010376965839354E-2</v>
      </c>
      <c r="Q51" s="4">
        <f t="shared" ca="1" si="6"/>
        <v>7.9798675348921305E-3</v>
      </c>
      <c r="R51" s="4">
        <f t="shared" ca="1" si="7"/>
        <v>-5.5012770978724153E-2</v>
      </c>
      <c r="S51" s="4" cm="1">
        <f t="array" aca="1" ref="S51" ca="1">_xlfn._xlws.SORT(SUMPRODUCT($V$2:$X$2,P51:R51))</f>
        <v>-7.9087711899085873E-3</v>
      </c>
      <c r="T51" s="4">
        <f ca="1"/>
        <v>-1.5085405550109843E-2</v>
      </c>
    </row>
    <row r="52" spans="1:20" x14ac:dyDescent="0.25">
      <c r="A52" s="1">
        <v>45623</v>
      </c>
      <c r="B52" s="4">
        <f>IFERROR(BTCUSD[[#This Row],[Close]]/BTCUSD!B51-1,"")</f>
        <v>4.7709713595677217E-2</v>
      </c>
      <c r="C52" s="4">
        <f>IFERROR(XAUUSD[[#This Row],[Close]]/XAUUSD!B51-1, "")</f>
        <v>1.0329538873434796E-3</v>
      </c>
      <c r="D52" s="4">
        <f>IFERROR(AAPL_US[[#This Row],[Close]]/AAPL_US!B51-1,"")</f>
        <v>-5.5365797565609665E-4</v>
      </c>
      <c r="E52" s="4">
        <f t="shared" si="0"/>
        <v>1.4559998240943728E-2</v>
      </c>
      <c r="F52">
        <f t="shared" ca="1" si="1"/>
        <v>-0.7453856043408299</v>
      </c>
      <c r="G52">
        <f t="shared" ca="1" si="1"/>
        <v>-2.4047229171391307E-2</v>
      </c>
      <c r="H52">
        <f t="shared" ca="1" si="1"/>
        <v>1.9607524427512144</v>
      </c>
      <c r="I52">
        <f ca="1"/>
        <v>-0.7453856043408299</v>
      </c>
      <c r="J52">
        <f ca="1"/>
        <v>-6.3149408672681651E-2</v>
      </c>
      <c r="K52">
        <f ca="1"/>
        <v>1.6859954612328543</v>
      </c>
      <c r="L52">
        <v>50</v>
      </c>
      <c r="M52">
        <f t="shared" ca="1" si="2"/>
        <v>114418.20767505518</v>
      </c>
      <c r="N52">
        <f t="shared" ca="1" si="3"/>
        <v>3689.2079295563567</v>
      </c>
      <c r="O52">
        <f t="shared" ca="1" si="4"/>
        <v>249.6829572269574</v>
      </c>
      <c r="P52" s="4">
        <f t="shared" ca="1" si="5"/>
        <v>-3.4631837737344552E-2</v>
      </c>
      <c r="Q52" s="4">
        <f t="shared" ca="1" si="6"/>
        <v>-1.1180162876798863E-2</v>
      </c>
      <c r="R52" s="4">
        <f t="shared" ca="1" si="7"/>
        <v>8.110465129047377E-2</v>
      </c>
      <c r="S52" s="4" cm="1">
        <f t="array" aca="1" ref="S52" ca="1">_xlfn._xlws.SORT(SUMPRODUCT($V$2:$X$2,P52:R52))</f>
        <v>9.4697789152192197E-3</v>
      </c>
      <c r="T52" s="4">
        <f ca="1"/>
        <v>-1.4901744632070436E-2</v>
      </c>
    </row>
    <row r="53" spans="1:20" x14ac:dyDescent="0.25">
      <c r="A53" s="1">
        <v>45625</v>
      </c>
      <c r="B53" s="4">
        <f>IFERROR(BTCUSD[[#This Row],[Close]]/BTCUSD!B52-1,"")</f>
        <v>-5.0118326268432378E-3</v>
      </c>
      <c r="C53" s="4">
        <f>IFERROR(XAUUSD[[#This Row],[Close]]/XAUUSD!B52-1, "")</f>
        <v>6.2216776146684083E-4</v>
      </c>
      <c r="D53" s="4">
        <f>IFERROR(AAPL_US[[#This Row],[Close]]/AAPL_US!B52-1,"")</f>
        <v>1.0214256494170515E-2</v>
      </c>
      <c r="E53" s="4">
        <f t="shared" si="0"/>
        <v>1.8095942647849196E-3</v>
      </c>
      <c r="F53">
        <f t="shared" ca="1" si="1"/>
        <v>-1.2709364889257782</v>
      </c>
      <c r="G53">
        <f t="shared" ca="1" si="1"/>
        <v>0.14890393299341717</v>
      </c>
      <c r="H53">
        <f t="shared" ca="1" si="1"/>
        <v>1.1134481077792513</v>
      </c>
      <c r="I53">
        <f ca="1"/>
        <v>-1.2709364889257782</v>
      </c>
      <c r="J53">
        <f ca="1"/>
        <v>8.1969952466721743E-2</v>
      </c>
      <c r="K53">
        <f ca="1"/>
        <v>0.7274960563863202</v>
      </c>
      <c r="L53">
        <v>51</v>
      </c>
      <c r="M53">
        <f t="shared" ca="1" si="2"/>
        <v>112815.03288334394</v>
      </c>
      <c r="N53">
        <f t="shared" ca="1" si="3"/>
        <v>3695.6564615664174</v>
      </c>
      <c r="O53">
        <f t="shared" ca="1" si="4"/>
        <v>244.88656432806812</v>
      </c>
      <c r="P53" s="4">
        <f t="shared" ca="1" si="5"/>
        <v>-1.4110623853461563E-2</v>
      </c>
      <c r="Q53" s="4">
        <f t="shared" ca="1" si="6"/>
        <v>1.7464189746808855E-3</v>
      </c>
      <c r="R53" s="4">
        <f t="shared" ca="1" si="7"/>
        <v>-1.9396841377338846E-2</v>
      </c>
      <c r="S53" s="4" cm="1">
        <f t="array" aca="1" ref="S53" ca="1">_xlfn._xlws.SORT(SUMPRODUCT($V$2:$X$2,P53:R53))</f>
        <v>-9.3536719793677683E-3</v>
      </c>
      <c r="T53" s="4">
        <f ca="1"/>
        <v>-1.424894216602068E-2</v>
      </c>
    </row>
    <row r="54" spans="1:20" x14ac:dyDescent="0.25">
      <c r="A54" s="1">
        <v>45628</v>
      </c>
      <c r="B54" s="4">
        <f>IFERROR(BTCUSD[[#This Row],[Close]]/BTCUSD!B53-1,"")</f>
        <v>1.8014504859870328E-2</v>
      </c>
      <c r="C54" s="4">
        <f>IFERROR(XAUUSD[[#This Row],[Close]]/XAUUSD!B53-1, "")</f>
        <v>4.8794636002251757E-3</v>
      </c>
      <c r="D54" s="4">
        <f>IFERROR(AAPL_US[[#This Row],[Close]]/AAPL_US!B53-1,"")</f>
        <v>9.5246531600505779E-3</v>
      </c>
      <c r="E54" s="4">
        <f t="shared" si="0"/>
        <v>1.0213532846066343E-2</v>
      </c>
      <c r="F54">
        <f t="shared" ca="1" si="1"/>
        <v>0.4786727955831207</v>
      </c>
      <c r="G54">
        <f t="shared" ca="1" si="1"/>
        <v>-0.98509263724094764</v>
      </c>
      <c r="H54">
        <f t="shared" ca="1" si="1"/>
        <v>1.019032910618048</v>
      </c>
      <c r="I54">
        <f ca="1"/>
        <v>0.4786727955831207</v>
      </c>
      <c r="J54">
        <f ca="1"/>
        <v>-0.95860194572843793</v>
      </c>
      <c r="K54">
        <f ca="1"/>
        <v>1.1139691759100234</v>
      </c>
      <c r="L54">
        <v>52</v>
      </c>
      <c r="M54">
        <f t="shared" ca="1" si="2"/>
        <v>118322.53563623021</v>
      </c>
      <c r="N54">
        <f t="shared" ca="1" si="3"/>
        <v>3654.4519795598048</v>
      </c>
      <c r="O54">
        <f t="shared" ca="1" si="4"/>
        <v>246.86466546285763</v>
      </c>
      <c r="P54" s="4">
        <f t="shared" ca="1" si="5"/>
        <v>4.766464807272805E-2</v>
      </c>
      <c r="Q54" s="4">
        <f t="shared" ca="1" si="6"/>
        <v>-1.1212055981956435E-2</v>
      </c>
      <c r="R54" s="4">
        <f t="shared" ca="1" si="7"/>
        <v>8.0451727796182915E-3</v>
      </c>
      <c r="S54" s="4" cm="1">
        <f t="array" aca="1" ref="S54" ca="1">_xlfn._xlws.SORT(SUMPRODUCT($V$2:$X$2,P54:R54))</f>
        <v>1.2228123862921329E-2</v>
      </c>
      <c r="T54" s="4">
        <f ca="1"/>
        <v>-1.4012416953960926E-2</v>
      </c>
    </row>
    <row r="55" spans="1:20" x14ac:dyDescent="0.25">
      <c r="A55" s="1">
        <v>45629</v>
      </c>
      <c r="B55" s="4">
        <f>IFERROR(BTCUSD[[#This Row],[Close]]/BTCUSD!B54-1,"")</f>
        <v>-2.0207694472229698E-2</v>
      </c>
      <c r="C55" s="4">
        <f>IFERROR(XAUUSD[[#This Row],[Close]]/XAUUSD!B54-1, "")</f>
        <v>-4.2992618248565151E-3</v>
      </c>
      <c r="D55" s="4">
        <f>IFERROR(AAPL_US[[#This Row],[Close]]/AAPL_US!B54-1,"")</f>
        <v>1.2773318513999543E-2</v>
      </c>
      <c r="E55" s="4">
        <f t="shared" si="0"/>
        <v>-3.9500175174116527E-3</v>
      </c>
      <c r="F55">
        <f t="shared" ca="1" si="1"/>
        <v>-0.25496443993174339</v>
      </c>
      <c r="G55">
        <f t="shared" ca="1" si="1"/>
        <v>0.65360882940832776</v>
      </c>
      <c r="H55">
        <f t="shared" ca="1" si="1"/>
        <v>0.67485583138445981</v>
      </c>
      <c r="I55">
        <f ca="1"/>
        <v>-0.25496443993174339</v>
      </c>
      <c r="J55">
        <f ca="1"/>
        <v>0.63932080987404161</v>
      </c>
      <c r="K55">
        <f ca="1"/>
        <v>0.57840950013016479</v>
      </c>
      <c r="L55">
        <v>53</v>
      </c>
      <c r="M55">
        <f t="shared" ca="1" si="2"/>
        <v>116007.36178942147</v>
      </c>
      <c r="N55">
        <f t="shared" ca="1" si="3"/>
        <v>3719.4295868330796</v>
      </c>
      <c r="O55">
        <f t="shared" ca="1" si="4"/>
        <v>244.22082609997938</v>
      </c>
      <c r="P55" s="4">
        <f t="shared" ca="1" si="5"/>
        <v>-1.9760595704869096E-2</v>
      </c>
      <c r="Q55" s="4">
        <f t="shared" ca="1" si="6"/>
        <v>1.7624174887829611E-2</v>
      </c>
      <c r="R55" s="4">
        <f t="shared" ca="1" si="7"/>
        <v>-1.0767432357982385E-2</v>
      </c>
      <c r="S55" s="4" cm="1">
        <f t="array" aca="1" ref="S55" ca="1">_xlfn._xlws.SORT(SUMPRODUCT($V$2:$X$2,P55:R55))</f>
        <v>-2.1087384637235996E-3</v>
      </c>
      <c r="T55" s="4">
        <f ca="1"/>
        <v>-1.3855180521895001E-2</v>
      </c>
    </row>
    <row r="56" spans="1:20" x14ac:dyDescent="0.25">
      <c r="A56" s="1">
        <v>45630</v>
      </c>
      <c r="B56" s="4">
        <f>IFERROR(BTCUSD[[#This Row],[Close]]/BTCUSD!B55-1,"")</f>
        <v>7.8076768676216268E-3</v>
      </c>
      <c r="C56" s="4">
        <f>IFERROR(XAUUSD[[#This Row],[Close]]/XAUUSD!B55-1, "")</f>
        <v>1.7449394860291623E-3</v>
      </c>
      <c r="D56" s="4">
        <f>IFERROR(AAPL_US[[#This Row],[Close]]/AAPL_US!B55-1,"")</f>
        <v>1.4811208660638897E-3</v>
      </c>
      <c r="E56" s="4">
        <f t="shared" si="0"/>
        <v>3.48461511451732E-3</v>
      </c>
      <c r="F56">
        <f t="shared" ca="1" si="1"/>
        <v>-0.16211937219600769</v>
      </c>
      <c r="G56">
        <f t="shared" ca="1" si="1"/>
        <v>-0.34225574390044949</v>
      </c>
      <c r="H56">
        <f t="shared" ca="1" si="1"/>
        <v>-1.0886044793332628</v>
      </c>
      <c r="I56">
        <f ca="1"/>
        <v>-0.16211937219600769</v>
      </c>
      <c r="J56">
        <f ca="1"/>
        <v>-0.35029551752325766</v>
      </c>
      <c r="K56">
        <f ca="1"/>
        <v>-1.0906623710264329</v>
      </c>
      <c r="L56">
        <v>54</v>
      </c>
      <c r="M56">
        <f t="shared" ca="1" si="2"/>
        <v>116318.68971947709</v>
      </c>
      <c r="N56">
        <f t="shared" ca="1" si="3"/>
        <v>3680.0088588632875</v>
      </c>
      <c r="O56">
        <f t="shared" ca="1" si="4"/>
        <v>236.08169359855572</v>
      </c>
      <c r="P56" s="4">
        <f t="shared" ca="1" si="5"/>
        <v>2.6800964798149298E-3</v>
      </c>
      <c r="Q56" s="4">
        <f t="shared" ca="1" si="6"/>
        <v>-1.06551601771785E-2</v>
      </c>
      <c r="R56" s="4">
        <f t="shared" ca="1" si="7"/>
        <v>-3.3894936562706646E-2</v>
      </c>
      <c r="S56" s="4" cm="1">
        <f t="array" aca="1" ref="S56" ca="1">_xlfn._xlws.SORT(SUMPRODUCT($V$2:$X$2,P56:R56))</f>
        <v>-1.3626516095738915E-2</v>
      </c>
      <c r="T56" s="4">
        <f ca="1"/>
        <v>-1.377539230657918E-2</v>
      </c>
    </row>
    <row r="57" spans="1:20" x14ac:dyDescent="0.25">
      <c r="A57" s="1">
        <v>45631</v>
      </c>
      <c r="B57" s="4">
        <f>IFERROR(BTCUSD[[#This Row],[Close]]/BTCUSD!B56-1,"")</f>
        <v>2.2484425538995989E-2</v>
      </c>
      <c r="C57" s="4">
        <f>IFERROR(XAUUSD[[#This Row],[Close]]/XAUUSD!B56-1, "")</f>
        <v>2.4322294995773319E-3</v>
      </c>
      <c r="D57" s="4">
        <f>IFERROR(AAPL_US[[#This Row],[Close]]/AAPL_US!B56-1,"")</f>
        <v>1.2358749788865531E-4</v>
      </c>
      <c r="E57" s="4">
        <f t="shared" si="0"/>
        <v>7.7552957108963259E-3</v>
      </c>
      <c r="F57">
        <f t="shared" ca="1" si="1"/>
        <v>0.652299393995597</v>
      </c>
      <c r="G57">
        <f t="shared" ca="1" si="1"/>
        <v>-0.26251910852466059</v>
      </c>
      <c r="H57">
        <f t="shared" ca="1" si="1"/>
        <v>-0.74571926455878945</v>
      </c>
      <c r="I57">
        <f ca="1"/>
        <v>0.652299393995597</v>
      </c>
      <c r="J57">
        <f ca="1"/>
        <v>-0.2279090307502078</v>
      </c>
      <c r="K57">
        <f ca="1"/>
        <v>-0.54048189186578366</v>
      </c>
      <c r="L57">
        <v>55</v>
      </c>
      <c r="M57">
        <f t="shared" ca="1" si="2"/>
        <v>118938.44065338769</v>
      </c>
      <c r="N57">
        <f t="shared" ca="1" si="3"/>
        <v>3685.5255338341467</v>
      </c>
      <c r="O57">
        <f t="shared" ca="1" si="4"/>
        <v>238.78492805448076</v>
      </c>
      <c r="P57" s="4">
        <f t="shared" ca="1" si="5"/>
        <v>2.227230455484101E-2</v>
      </c>
      <c r="Q57" s="4">
        <f t="shared" ca="1" si="6"/>
        <v>1.4979703327181705E-3</v>
      </c>
      <c r="R57" s="4">
        <f t="shared" ca="1" si="7"/>
        <v>1.138535973463314E-2</v>
      </c>
      <c r="S57" s="4" cm="1">
        <f t="array" aca="1" ref="S57" ca="1">_xlfn._xlws.SORT(SUMPRODUCT($V$2:$X$2,P57:R57))</f>
        <v>1.0696487419929512E-2</v>
      </c>
      <c r="T57" s="4">
        <f ca="1"/>
        <v>-1.3626516095738915E-2</v>
      </c>
    </row>
    <row r="58" spans="1:20" x14ac:dyDescent="0.25">
      <c r="A58" s="1">
        <v>45632</v>
      </c>
      <c r="B58" s="4">
        <f>IFERROR(BTCUSD[[#This Row],[Close]]/BTCUSD!B57-1,"")</f>
        <v>-1.6020278112027997E-2</v>
      </c>
      <c r="C58" s="4">
        <f>IFERROR(XAUUSD[[#This Row],[Close]]/XAUUSD!B57-1, "")</f>
        <v>-6.8337172818331293E-3</v>
      </c>
      <c r="D58" s="4">
        <f>IFERROR(AAPL_US[[#This Row],[Close]]/AAPL_US!B57-1,"")</f>
        <v>-8.2381483937665756E-4</v>
      </c>
      <c r="E58" s="4">
        <f t="shared" si="0"/>
        <v>-7.7867147981546484E-3</v>
      </c>
      <c r="F58">
        <f t="shared" ca="1" si="1"/>
        <v>0.30105238571414383</v>
      </c>
      <c r="G58">
        <f t="shared" ca="1" si="1"/>
        <v>0.2768894268220724</v>
      </c>
      <c r="H58">
        <f t="shared" ca="1" si="1"/>
        <v>-0.20849400203453419</v>
      </c>
      <c r="I58">
        <f ca="1"/>
        <v>0.30105238571414383</v>
      </c>
      <c r="J58">
        <f ca="1"/>
        <v>0.29231382587683602</v>
      </c>
      <c r="K58">
        <f ca="1"/>
        <v>-0.12022200895075009</v>
      </c>
      <c r="L58">
        <v>56</v>
      </c>
      <c r="M58">
        <f t="shared" ca="1" si="2"/>
        <v>117828.25972552504</v>
      </c>
      <c r="N58">
        <f t="shared" ca="1" si="3"/>
        <v>3707.1340037121345</v>
      </c>
      <c r="O58">
        <f t="shared" ca="1" si="4"/>
        <v>240.87973928974438</v>
      </c>
      <c r="P58" s="4">
        <f t="shared" ca="1" si="5"/>
        <v>-9.3779155796850332E-3</v>
      </c>
      <c r="Q58" s="4">
        <f t="shared" ca="1" si="6"/>
        <v>5.8459425345931161E-3</v>
      </c>
      <c r="R58" s="4">
        <f t="shared" ca="1" si="7"/>
        <v>8.7345376718391127E-3</v>
      </c>
      <c r="S58" s="4" cm="1">
        <f t="array" aca="1" ref="S58" ca="1">_xlfn._xlws.SORT(SUMPRODUCT($V$2:$X$2,P58:R58))</f>
        <v>2.14536364148347E-3</v>
      </c>
      <c r="T58" s="4">
        <f ca="1"/>
        <v>-1.3290521404466401E-2</v>
      </c>
    </row>
    <row r="59" spans="1:20" x14ac:dyDescent="0.25">
      <c r="A59" s="1">
        <v>45635</v>
      </c>
      <c r="B59" s="4">
        <f>IFERROR(BTCUSD[[#This Row],[Close]]/BTCUSD!B58-1,"")</f>
        <v>4.9402560940438045E-2</v>
      </c>
      <c r="C59" s="4">
        <f>IFERROR(XAUUSD[[#This Row],[Close]]/XAUUSD!B58-1, "")</f>
        <v>0</v>
      </c>
      <c r="D59" s="4">
        <f>IFERROR(AAPL_US[[#This Row],[Close]]/AAPL_US!B58-1,"")</f>
        <v>1.6102369183709664E-2</v>
      </c>
      <c r="E59" s="4">
        <f t="shared" si="0"/>
        <v>1.9651479037244311E-2</v>
      </c>
      <c r="F59">
        <f t="shared" ca="1" si="1"/>
        <v>-0.12540375684556224</v>
      </c>
      <c r="G59">
        <f t="shared" ca="1" si="1"/>
        <v>-0.37052951084678065</v>
      </c>
      <c r="H59">
        <f t="shared" ca="1" si="1"/>
        <v>-1.5734287802634198E-2</v>
      </c>
      <c r="I59">
        <f ca="1"/>
        <v>-0.12540375684556224</v>
      </c>
      <c r="J59">
        <f ca="1"/>
        <v>-0.37660258960319121</v>
      </c>
      <c r="K59">
        <f ca="1"/>
        <v>-4.7786796260375568E-2</v>
      </c>
      <c r="L59">
        <v>57</v>
      </c>
      <c r="M59">
        <f t="shared" ca="1" si="2"/>
        <v>116490.31542945778</v>
      </c>
      <c r="N59">
        <f t="shared" ca="1" si="3"/>
        <v>3680.7217344056867</v>
      </c>
      <c r="O59">
        <f t="shared" ca="1" si="4"/>
        <v>241.27455880432518</v>
      </c>
      <c r="P59" s="4">
        <f t="shared" ca="1" si="5"/>
        <v>-1.1419998060068149E-2</v>
      </c>
      <c r="Q59" s="4">
        <f t="shared" ca="1" si="6"/>
        <v>-7.1502159141094822E-3</v>
      </c>
      <c r="R59" s="4">
        <f t="shared" ca="1" si="7"/>
        <v>1.637731341975274E-3</v>
      </c>
      <c r="S59" s="4" cm="1">
        <f t="array" aca="1" ref="S59" ca="1">_xlfn._xlws.SORT(SUMPRODUCT($V$2:$X$2,P59:R59))</f>
        <v>-5.7947663810716558E-3</v>
      </c>
      <c r="T59" s="4">
        <f ca="1"/>
        <v>-1.3266106890493188E-2</v>
      </c>
    </row>
    <row r="60" spans="1:20" x14ac:dyDescent="0.25">
      <c r="A60" s="1">
        <v>45636</v>
      </c>
      <c r="B60" s="4">
        <f>IFERROR(BTCUSD[[#This Row],[Close]]/BTCUSD!B59-1,"")</f>
        <v>-4.4561994542785976E-2</v>
      </c>
      <c r="C60" s="4">
        <f>IFERROR(XAUUSD[[#This Row],[Close]]/XAUUSD!B59-1, "")</f>
        <v>1.0794134465051952E-2</v>
      </c>
      <c r="D60" s="4">
        <f>IFERROR(AAPL_US[[#This Row],[Close]]/AAPL_US!B59-1,"")</f>
        <v>4.1342264452548516E-3</v>
      </c>
      <c r="E60" s="4">
        <f t="shared" si="0"/>
        <v>-7.8106766432385569E-3</v>
      </c>
      <c r="F60">
        <f t="shared" ca="1" si="1"/>
        <v>-0.54598677143594676</v>
      </c>
      <c r="G60">
        <f t="shared" ca="1" si="1"/>
        <v>-0.37480808214012906</v>
      </c>
      <c r="H60">
        <f t="shared" ca="1" si="1"/>
        <v>0.4853960166533991</v>
      </c>
      <c r="I60">
        <f ca="1"/>
        <v>-0.54598677143594676</v>
      </c>
      <c r="J60">
        <f ca="1"/>
        <v>-0.40295733644070153</v>
      </c>
      <c r="K60">
        <f ca="1"/>
        <v>0.32086004296399379</v>
      </c>
      <c r="L60">
        <v>58</v>
      </c>
      <c r="M60">
        <f t="shared" ca="1" si="2"/>
        <v>115185.93048741634</v>
      </c>
      <c r="N60">
        <f t="shared" ca="1" si="3"/>
        <v>3680.251995590244</v>
      </c>
      <c r="O60">
        <f t="shared" ca="1" si="4"/>
        <v>243.1350351542433</v>
      </c>
      <c r="P60" s="4">
        <f t="shared" ca="1" si="5"/>
        <v>-1.1260530571892783E-2</v>
      </c>
      <c r="Q60" s="4">
        <f t="shared" ca="1" si="6"/>
        <v>-1.2762953199141073E-4</v>
      </c>
      <c r="R60" s="4">
        <f t="shared" ca="1" si="7"/>
        <v>7.6814560289214483E-3</v>
      </c>
      <c r="S60" s="4" cm="1">
        <f t="array" aca="1" ref="S60" ca="1">_xlfn._xlws.SORT(SUMPRODUCT($V$2:$X$2,P60:R60))</f>
        <v>-1.1247741756879644E-3</v>
      </c>
      <c r="T60" s="4">
        <f ca="1"/>
        <v>-1.2464074594223048E-2</v>
      </c>
    </row>
    <row r="61" spans="1:20" x14ac:dyDescent="0.25">
      <c r="A61" s="1">
        <v>45637</v>
      </c>
      <c r="B61" s="4">
        <f>IFERROR(BTCUSD[[#This Row],[Close]]/BTCUSD!B60-1,"")</f>
        <v>-9.7945010578059932E-4</v>
      </c>
      <c r="C61" s="4">
        <f>IFERROR(XAUUSD[[#This Row],[Close]]/XAUUSD!B60-1, "")</f>
        <v>1.2610909282268379E-2</v>
      </c>
      <c r="D61" s="4">
        <f>IFERROR(AAPL_US[[#This Row],[Close]]/AAPL_US!B60-1,"")</f>
        <v>-5.1677185270183612E-3</v>
      </c>
      <c r="E61" s="4">
        <f t="shared" si="0"/>
        <v>3.2002131230676641E-3</v>
      </c>
      <c r="F61">
        <f t="shared" ca="1" si="1"/>
        <v>-0.26745400923211682</v>
      </c>
      <c r="G61">
        <f t="shared" ca="1" si="1"/>
        <v>0.89571737708102506</v>
      </c>
      <c r="H61">
        <f t="shared" ca="1" si="1"/>
        <v>2.3870371426950081</v>
      </c>
      <c r="I61">
        <f ca="1"/>
        <v>-0.26745400923211682</v>
      </c>
      <c r="J61">
        <f ca="1"/>
        <v>0.88043968103522607</v>
      </c>
      <c r="K61">
        <f ca="1"/>
        <v>2.2224871019757892</v>
      </c>
      <c r="L61">
        <v>59</v>
      </c>
      <c r="M61">
        <f t="shared" ca="1" si="2"/>
        <v>116078.82757952459</v>
      </c>
      <c r="N61">
        <f t="shared" ca="1" si="3"/>
        <v>3732.8347639948106</v>
      </c>
      <c r="O61">
        <f t="shared" ca="1" si="4"/>
        <v>252.79438628201032</v>
      </c>
      <c r="P61" s="4">
        <f t="shared" ca="1" si="5"/>
        <v>7.7218987999052901E-3</v>
      </c>
      <c r="Q61" s="4">
        <f t="shared" ca="1" si="6"/>
        <v>1.4186708457472014E-2</v>
      </c>
      <c r="R61" s="4">
        <f t="shared" ca="1" si="7"/>
        <v>3.8959466643628461E-2</v>
      </c>
      <c r="S61" s="4" cm="1">
        <f t="array" aca="1" ref="S61" ca="1">_xlfn._xlws.SORT(SUMPRODUCT($V$2:$X$2,P61:R61))</f>
        <v>1.9679093016048935E-2</v>
      </c>
      <c r="T61" s="4">
        <f ca="1"/>
        <v>-1.2291547273969541E-2</v>
      </c>
    </row>
    <row r="62" spans="1:20" x14ac:dyDescent="0.25">
      <c r="A62" s="1">
        <v>45638</v>
      </c>
      <c r="B62" s="4">
        <f>IFERROR(BTCUSD[[#This Row],[Close]]/BTCUSD!B61-1,"")</f>
        <v>4.4931691197566126E-2</v>
      </c>
      <c r="C62" s="4">
        <f>IFERROR(XAUUSD[[#This Row],[Close]]/XAUUSD!B61-1, "")</f>
        <v>8.9775403729475123E-3</v>
      </c>
      <c r="D62" s="4">
        <f>IFERROR(AAPL_US[[#This Row],[Close]]/AAPL_US!B61-1,"")</f>
        <v>5.9662333126200284E-3</v>
      </c>
      <c r="E62" s="4">
        <f t="shared" si="0"/>
        <v>1.8860393502234851E-2</v>
      </c>
      <c r="F62">
        <f t="shared" ca="1" si="1"/>
        <v>1.9160696707396203</v>
      </c>
      <c r="G62">
        <f t="shared" ca="1" si="1"/>
        <v>-0.40896414201580616</v>
      </c>
      <c r="H62">
        <f t="shared" ca="1" si="1"/>
        <v>-1.6441667605053862</v>
      </c>
      <c r="I62">
        <f ca="1"/>
        <v>1.9160696707396203</v>
      </c>
      <c r="J62">
        <f ca="1"/>
        <v>-0.30779972633675939</v>
      </c>
      <c r="K62">
        <f ca="1"/>
        <v>-1.0629464207642134</v>
      </c>
      <c r="L62">
        <v>60</v>
      </c>
      <c r="M62">
        <f t="shared" ca="1" si="2"/>
        <v>123188.51490953426</v>
      </c>
      <c r="N62">
        <f t="shared" ca="1" si="3"/>
        <v>3685.2634451020253</v>
      </c>
      <c r="O62">
        <f t="shared" ca="1" si="4"/>
        <v>236.44183665305744</v>
      </c>
      <c r="P62" s="4">
        <f t="shared" ca="1" si="5"/>
        <v>5.9446315199522072E-2</v>
      </c>
      <c r="Q62" s="4">
        <f t="shared" ca="1" si="6"/>
        <v>-1.2825921062357607E-2</v>
      </c>
      <c r="R62" s="4">
        <f t="shared" ca="1" si="7"/>
        <v>-6.6874211991610574E-2</v>
      </c>
      <c r="S62" s="4" cm="1">
        <f t="array" aca="1" ref="S62" ca="1">_xlfn._xlws.SORT(SUMPRODUCT($V$2:$X$2,P62:R62))</f>
        <v>-7.3587374625695909E-3</v>
      </c>
      <c r="T62" s="4">
        <f ca="1"/>
        <v>-1.2171211770877285E-2</v>
      </c>
    </row>
    <row r="63" spans="1:20" x14ac:dyDescent="0.25">
      <c r="A63" s="1">
        <v>45639</v>
      </c>
      <c r="B63" s="4">
        <f>IFERROR(BTCUSD[[#This Row],[Close]]/BTCUSD!B62-1,"")</f>
        <v>-7.7529332753920599E-3</v>
      </c>
      <c r="C63" s="4">
        <f>IFERROR(XAUUSD[[#This Row],[Close]]/XAUUSD!B62-1, "")</f>
        <v>-1.3709793129835668E-2</v>
      </c>
      <c r="D63" s="4">
        <f>IFERROR(AAPL_US[[#This Row],[Close]]/AAPL_US!B62-1,"")</f>
        <v>6.8231000290697175E-4</v>
      </c>
      <c r="E63" s="4">
        <f t="shared" si="0"/>
        <v>-7.6051042336797939E-3</v>
      </c>
      <c r="F63">
        <f t="shared" ca="1" si="1"/>
        <v>0.22751236452220447</v>
      </c>
      <c r="G63">
        <f t="shared" ca="1" si="1"/>
        <v>1.5934191672778562</v>
      </c>
      <c r="H63">
        <f t="shared" ca="1" si="1"/>
        <v>-0.16861826161534532</v>
      </c>
      <c r="I63">
        <f ca="1"/>
        <v>0.22751236452220447</v>
      </c>
      <c r="J63">
        <f ca="1"/>
        <v>1.6031666222943568</v>
      </c>
      <c r="K63">
        <f ca="1"/>
        <v>-0.1063242238850462</v>
      </c>
      <c r="L63">
        <v>61</v>
      </c>
      <c r="M63">
        <f t="shared" ca="1" si="2"/>
        <v>117686.83861031651</v>
      </c>
      <c r="N63">
        <f t="shared" ca="1" si="3"/>
        <v>3763.6433231582073</v>
      </c>
      <c r="O63">
        <f t="shared" ca="1" si="4"/>
        <v>241.14065575463857</v>
      </c>
      <c r="P63" s="4">
        <f t="shared" ca="1" si="5"/>
        <v>-4.5688637095871711E-2</v>
      </c>
      <c r="Q63" s="4">
        <f t="shared" ca="1" si="6"/>
        <v>2.1045442885431129E-2</v>
      </c>
      <c r="R63" s="4">
        <f t="shared" ca="1" si="7"/>
        <v>1.9678153207742955E-2</v>
      </c>
      <c r="S63" s="4" cm="1">
        <f t="array" aca="1" ref="S63" ca="1">_xlfn._xlws.SORT(SUMPRODUCT($V$2:$X$2,P63:R63))</f>
        <v>6.1503198773382554E-4</v>
      </c>
      <c r="T63" s="4">
        <f ca="1"/>
        <v>-1.1798168011723158E-2</v>
      </c>
    </row>
    <row r="64" spans="1:20" x14ac:dyDescent="0.25">
      <c r="A64" s="1">
        <v>45642</v>
      </c>
      <c r="B64" s="4">
        <f>IFERROR(BTCUSD[[#This Row],[Close]]/BTCUSD!B63-1,"")</f>
        <v>1.158589387560105E-2</v>
      </c>
      <c r="C64" s="4">
        <f>IFERROR(XAUUSD[[#This Row],[Close]]/XAUUSD!B63-1, "")</f>
        <v>-1.2363546840292172E-2</v>
      </c>
      <c r="D64" s="4">
        <f>IFERROR(AAPL_US[[#This Row],[Close]]/AAPL_US!B63-1,"")</f>
        <v>1.1728537019329632E-2</v>
      </c>
      <c r="E64" s="4">
        <f t="shared" si="0"/>
        <v>2.0489105323623353E-3</v>
      </c>
      <c r="F64">
        <f t="shared" ca="1" si="1"/>
        <v>-2.0614321589412765</v>
      </c>
      <c r="G64">
        <f t="shared" ca="1" si="1"/>
        <v>0.51556001372895077</v>
      </c>
      <c r="H64">
        <f t="shared" ca="1" si="1"/>
        <v>1.2714627319729477</v>
      </c>
      <c r="I64">
        <f ca="1"/>
        <v>-2.0614321589412765</v>
      </c>
      <c r="J64">
        <f ca="1"/>
        <v>0.40661653649264273</v>
      </c>
      <c r="K64">
        <f ca="1"/>
        <v>0.66444354812457573</v>
      </c>
      <c r="L64">
        <v>62</v>
      </c>
      <c r="M64">
        <f t="shared" ca="1" si="2"/>
        <v>110612.90933856726</v>
      </c>
      <c r="N64">
        <f t="shared" ca="1" si="3"/>
        <v>3715.3419077624999</v>
      </c>
      <c r="O64">
        <f t="shared" ca="1" si="4"/>
        <v>245.00202795368071</v>
      </c>
      <c r="P64" s="4">
        <f t="shared" ca="1" si="5"/>
        <v>-6.1990383280693395E-2</v>
      </c>
      <c r="Q64" s="4">
        <f t="shared" ca="1" si="6"/>
        <v>-1.2916748853704146E-2</v>
      </c>
      <c r="R64" s="4">
        <f t="shared" ca="1" si="7"/>
        <v>1.5886090793091594E-2</v>
      </c>
      <c r="S64" s="4" cm="1">
        <f t="array" aca="1" ref="S64" ca="1">_xlfn._xlws.SORT(SUMPRODUCT($V$2:$X$2,P64:R64))</f>
        <v>-1.8997987287762197E-2</v>
      </c>
      <c r="T64" s="4">
        <f ca="1"/>
        <v>-1.1633713917422234E-2</v>
      </c>
    </row>
    <row r="65" spans="1:20" x14ac:dyDescent="0.25">
      <c r="A65" s="1">
        <v>45643</v>
      </c>
      <c r="B65" s="4">
        <f>IFERROR(BTCUSD[[#This Row],[Close]]/BTCUSD!B64-1,"")</f>
        <v>4.1453887101376541E-2</v>
      </c>
      <c r="C65" s="4">
        <f>IFERROR(XAUUSD[[#This Row],[Close]]/XAUUSD!B64-1, "")</f>
        <v>1.8903056214403247E-3</v>
      </c>
      <c r="D65" s="4">
        <f>IFERROR(AAPL_US[[#This Row],[Close]]/AAPL_US!B64-1,"")</f>
        <v>9.7222886857761814E-3</v>
      </c>
      <c r="E65" s="4">
        <f t="shared" si="0"/>
        <v>1.6108974984721948E-2</v>
      </c>
      <c r="F65">
        <f t="shared" ca="1" si="1"/>
        <v>-0.87410451060867755</v>
      </c>
      <c r="G65">
        <f t="shared" ca="1" si="1"/>
        <v>-0.48058529414751366</v>
      </c>
      <c r="H65">
        <f t="shared" ca="1" si="1"/>
        <v>-0.25235202026540626</v>
      </c>
      <c r="I65">
        <f ca="1"/>
        <v>-0.87410451060867755</v>
      </c>
      <c r="J65">
        <f ca="1"/>
        <v>-0.52581598121016981</v>
      </c>
      <c r="K65">
        <f ca="1"/>
        <v>-0.47777675397982217</v>
      </c>
      <c r="L65">
        <v>63</v>
      </c>
      <c r="M65">
        <f t="shared" ca="1" si="2"/>
        <v>114255.1779446438</v>
      </c>
      <c r="N65">
        <f t="shared" ca="1" si="3"/>
        <v>3678.2625688601233</v>
      </c>
      <c r="O65">
        <f t="shared" ca="1" si="4"/>
        <v>239.39648615487124</v>
      </c>
      <c r="P65" s="4">
        <f t="shared" ca="1" si="5"/>
        <v>3.2397546685431662E-2</v>
      </c>
      <c r="Q65" s="4">
        <f t="shared" ca="1" si="6"/>
        <v>-1.0030195659630418E-2</v>
      </c>
      <c r="R65" s="4">
        <f t="shared" ca="1" si="7"/>
        <v>-2.3145372571936787E-2</v>
      </c>
      <c r="S65" s="4" cm="1">
        <f t="array" aca="1" ref="S65" ca="1">_xlfn._xlws.SORT(SUMPRODUCT($V$2:$X$2,P65:R65))</f>
        <v>-1.2364260298037043E-3</v>
      </c>
      <c r="T65" s="4">
        <f ca="1"/>
        <v>-1.1399803292499275E-2</v>
      </c>
    </row>
    <row r="66" spans="1:20" x14ac:dyDescent="0.25">
      <c r="A66" s="1">
        <v>45644</v>
      </c>
      <c r="B66" s="4">
        <f>IFERROR(BTCUSD[[#This Row],[Close]]/BTCUSD!B65-1,"")</f>
        <v>1.303805600695318E-3</v>
      </c>
      <c r="C66" s="4">
        <f>IFERROR(XAUUSD[[#This Row],[Close]]/XAUUSD!B65-1, "")</f>
        <v>-2.297637335192948E-3</v>
      </c>
      <c r="D66" s="4">
        <f>IFERROR(AAPL_US[[#This Row],[Close]]/AAPL_US!B65-1,"")</f>
        <v>-2.1421631740665581E-2</v>
      </c>
      <c r="E66" s="4">
        <f t="shared" si="0"/>
        <v>-6.9544027760682576E-3</v>
      </c>
      <c r="F66">
        <f t="shared" ca="1" si="1"/>
        <v>0.74020602948891878</v>
      </c>
      <c r="G66">
        <f t="shared" ca="1" si="1"/>
        <v>-0.53631172186679366</v>
      </c>
      <c r="H66">
        <f t="shared" ca="1" si="1"/>
        <v>1.2122491960113821</v>
      </c>
      <c r="I66">
        <f ca="1"/>
        <v>0.74020602948891878</v>
      </c>
      <c r="J66">
        <f ca="1"/>
        <v>-0.49670860772549452</v>
      </c>
      <c r="K66">
        <f ca="1"/>
        <v>1.3691773881434302</v>
      </c>
      <c r="L66">
        <v>64</v>
      </c>
      <c r="M66">
        <f t="shared" ca="1" si="2"/>
        <v>119393.57146409985</v>
      </c>
      <c r="N66">
        <f t="shared" ca="1" si="3"/>
        <v>3680.023106967742</v>
      </c>
      <c r="O66">
        <f t="shared" ca="1" si="4"/>
        <v>248.62980629247852</v>
      </c>
      <c r="P66" s="4">
        <f t="shared" ca="1" si="5"/>
        <v>4.399100924904463E-2</v>
      </c>
      <c r="Q66" s="4">
        <f t="shared" ca="1" si="6"/>
        <v>4.7851856227757909E-4</v>
      </c>
      <c r="R66" s="4">
        <f t="shared" ca="1" si="7"/>
        <v>3.7843953179916623E-2</v>
      </c>
      <c r="S66" s="4" cm="1">
        <f t="array" aca="1" ref="S66" ca="1">_xlfn._xlws.SORT(SUMPRODUCT($V$2:$X$2,P66:R66))</f>
        <v>2.4741896153599403E-2</v>
      </c>
      <c r="T66" s="4">
        <f ca="1"/>
        <v>-1.1288727189697262E-2</v>
      </c>
    </row>
    <row r="67" spans="1:20" x14ac:dyDescent="0.25">
      <c r="A67" s="1">
        <v>45645</v>
      </c>
      <c r="B67" s="4">
        <f>IFERROR(BTCUSD[[#This Row],[Close]]/BTCUSD!B66-1,"")</f>
        <v>-4.5970070389311446E-2</v>
      </c>
      <c r="C67" s="4">
        <f>IFERROR(XAUUSD[[#This Row],[Close]]/XAUUSD!B66-1, "")</f>
        <v>-2.315775155575206E-2</v>
      </c>
      <c r="D67" s="4">
        <f>IFERROR(AAPL_US[[#This Row],[Close]]/AAPL_US!B66-1,"")</f>
        <v>7.0143434848937147E-3</v>
      </c>
      <c r="E67" s="4">
        <f t="shared" si="0"/>
        <v>-2.0949818693626141E-2</v>
      </c>
      <c r="F67">
        <f t="shared" ca="1" si="1"/>
        <v>-2.02192563268884</v>
      </c>
      <c r="G67">
        <f t="shared" ca="1" si="1"/>
        <v>0.21491451002671524</v>
      </c>
      <c r="H67">
        <f t="shared" ca="1" si="1"/>
        <v>1.082999628254129</v>
      </c>
      <c r="I67">
        <f ca="1"/>
        <v>-2.02192563268884</v>
      </c>
      <c r="J67">
        <f ca="1"/>
        <v>0.1084599315288228</v>
      </c>
      <c r="K67">
        <f ca="1"/>
        <v>0.49475010457734803</v>
      </c>
      <c r="L67">
        <v>65</v>
      </c>
      <c r="M67">
        <f t="shared" ca="1" si="2"/>
        <v>110784.51111041559</v>
      </c>
      <c r="N67">
        <f t="shared" ca="1" si="3"/>
        <v>3705.0373848756713</v>
      </c>
      <c r="O67">
        <f t="shared" ca="1" si="4"/>
        <v>244.27229943305417</v>
      </c>
      <c r="P67" s="4">
        <f t="shared" ca="1" si="5"/>
        <v>-7.4838386055676817E-2</v>
      </c>
      <c r="Q67" s="4">
        <f t="shared" ca="1" si="6"/>
        <v>6.7743178534917115E-3</v>
      </c>
      <c r="R67" s="4">
        <f t="shared" ca="1" si="7"/>
        <v>-1.7681484148413987E-2</v>
      </c>
      <c r="S67" s="4" cm="1">
        <f t="array" aca="1" ref="S67" ca="1">_xlfn._xlws.SORT(SUMPRODUCT($V$2:$X$2,P67:R67))</f>
        <v>-2.5046233919830553E-2</v>
      </c>
      <c r="T67" s="4">
        <f ca="1"/>
        <v>-1.0772849168022153E-2</v>
      </c>
    </row>
    <row r="68" spans="1:20" x14ac:dyDescent="0.25">
      <c r="A68" s="1">
        <v>45646</v>
      </c>
      <c r="B68" s="4">
        <f>IFERROR(BTCUSD[[#This Row],[Close]]/BTCUSD!B67-1,"")</f>
        <v>-2.8590643853229181E-2</v>
      </c>
      <c r="C68" s="4">
        <f>IFERROR(XAUUSD[[#This Row],[Close]]/XAUUSD!B67-1, "")</f>
        <v>3.4598930894969016E-3</v>
      </c>
      <c r="D68" s="4">
        <f>IFERROR(AAPL_US[[#This Row],[Close]]/AAPL_US!B67-1,"")</f>
        <v>1.8816428605780811E-2</v>
      </c>
      <c r="E68" s="4">
        <f t="shared" ref="E68:E131" si="8">SUMPRODUCT(B68:D68,$V$2:$X$2)</f>
        <v>-1.5483073384357504E-3</v>
      </c>
      <c r="F68">
        <f t="shared" ref="F68:H131" ca="1" si="9">_xlfn.NORM.S.INV(RAND())</f>
        <v>-1.1837053327254541</v>
      </c>
      <c r="G68">
        <f t="shared" ca="1" si="9"/>
        <v>-1.250386124828013</v>
      </c>
      <c r="H68">
        <f t="shared" ca="1" si="9"/>
        <v>-6.3729953214959126E-2</v>
      </c>
      <c r="I68">
        <f ca="1"/>
        <v>-1.1837053327254541</v>
      </c>
      <c r="J68">
        <f ca="1"/>
        <v>-1.3108101809698161</v>
      </c>
      <c r="K68">
        <f ca="1"/>
        <v>-0.37727917387353915</v>
      </c>
      <c r="L68">
        <v>66</v>
      </c>
      <c r="M68">
        <f t="shared" ref="M68:M131" ca="1" si="10">$V$18*EXP(($V$16-(($V$17)^2/2))*L68/249+$V$17*I68)</f>
        <v>113352.85206384039</v>
      </c>
      <c r="N68">
        <f t="shared" ref="N68:N131" ca="1" si="11">$W$18*EXP(($W$16-(($W$17)^2/2))*L68/249+$W$17*J68)</f>
        <v>3648.5961701353599</v>
      </c>
      <c r="O68">
        <f t="shared" ref="O68:O131" ca="1" si="12">$X$18*EXP(($X$16-(($X$17)^2/2))*L68/249+$X$17*K68)</f>
        <v>240.00290505013029</v>
      </c>
      <c r="P68" s="4">
        <f t="shared" ca="1" si="5"/>
        <v>2.2918565086730205E-2</v>
      </c>
      <c r="Q68" s="4">
        <f t="shared" ca="1" si="6"/>
        <v>-1.5350866391108853E-2</v>
      </c>
      <c r="R68" s="4">
        <f t="shared" ca="1" si="7"/>
        <v>-1.7632556687720822E-2</v>
      </c>
      <c r="S68" s="4" cm="1">
        <f t="array" aca="1" ref="S68" ca="1">_xlfn._xlws.SORT(SUMPRODUCT($V$2:$X$2,P68:R68))</f>
        <v>-4.5545440367407266E-3</v>
      </c>
      <c r="T68" s="4">
        <f ca="1"/>
        <v>-1.0482012787961684E-2</v>
      </c>
    </row>
    <row r="69" spans="1:20" x14ac:dyDescent="0.25">
      <c r="A69" s="1">
        <v>45649</v>
      </c>
      <c r="B69" s="4">
        <f>IFERROR(BTCUSD[[#This Row],[Close]]/BTCUSD!B68-1,"")</f>
        <v>-1.8385407333800341E-2</v>
      </c>
      <c r="C69" s="4">
        <f>IFERROR(XAUUSD[[#This Row],[Close]]/XAUUSD!B68-1, "")</f>
        <v>1.1103251955741245E-2</v>
      </c>
      <c r="D69" s="4">
        <f>IFERROR(AAPL_US[[#This Row],[Close]]/AAPL_US!B68-1,"")</f>
        <v>3.0643835239230199E-3</v>
      </c>
      <c r="E69" s="4">
        <f t="shared" si="8"/>
        <v>-1.5500636066669796E-4</v>
      </c>
      <c r="F69">
        <f t="shared" ca="1" si="9"/>
        <v>-1.0457503450674506</v>
      </c>
      <c r="G69">
        <f t="shared" ca="1" si="9"/>
        <v>0.3756403836283444</v>
      </c>
      <c r="H69">
        <f t="shared" ca="1" si="9"/>
        <v>-2.3260960205087091</v>
      </c>
      <c r="I69">
        <f ca="1"/>
        <v>-1.0457503450674506</v>
      </c>
      <c r="J69">
        <f ca="1"/>
        <v>0.32021673352761548</v>
      </c>
      <c r="K69">
        <f ca="1"/>
        <v>-2.5235816921670495</v>
      </c>
      <c r="L69">
        <v>67</v>
      </c>
      <c r="M69">
        <f t="shared" ca="1" si="10"/>
        <v>113796.35162801301</v>
      </c>
      <c r="N69">
        <f t="shared" ca="1" si="11"/>
        <v>3714.8134236480046</v>
      </c>
      <c r="O69">
        <f t="shared" ca="1" si="12"/>
        <v>229.75624961535468</v>
      </c>
      <c r="P69" s="4">
        <f t="shared" ref="P69:P132" ca="1" si="13">LN(M69/M68)</f>
        <v>3.9049234645789927E-3</v>
      </c>
      <c r="Q69" s="4">
        <f t="shared" ref="Q69:Q132" ca="1" si="14">LN(N69/N68)</f>
        <v>1.7985971781096372E-2</v>
      </c>
      <c r="R69" s="4">
        <f t="shared" ref="R69:R132" ca="1" si="15">LN(O69/O68)</f>
        <v>-4.3632064970587948E-2</v>
      </c>
      <c r="S69" s="4" cm="1">
        <f t="array" aca="1" ref="S69" ca="1">_xlfn._xlws.SORT(SUMPRODUCT($V$2:$X$2,P69:R69))</f>
        <v>-4.7237537393641383E-3</v>
      </c>
      <c r="T69" s="4">
        <f ca="1"/>
        <v>-1.0445873453784737E-2</v>
      </c>
    </row>
    <row r="70" spans="1:20" x14ac:dyDescent="0.25">
      <c r="A70" s="1">
        <v>45650</v>
      </c>
      <c r="B70" s="4">
        <f>IFERROR(BTCUSD[[#This Row],[Close]]/BTCUSD!B69-1,"")</f>
        <v>-1.4143262243629939E-2</v>
      </c>
      <c r="C70" s="4">
        <f>IFERROR(XAUUSD[[#This Row],[Close]]/XAUUSD!B69-1, "")</f>
        <v>-3.8675760267470327E-3</v>
      </c>
      <c r="D70" s="4">
        <f>IFERROR(AAPL_US[[#This Row],[Close]]/AAPL_US!B69-1,"")</f>
        <v>1.1474959802345142E-2</v>
      </c>
      <c r="E70" s="4">
        <f t="shared" si="8"/>
        <v>-2.3475211430842523E-3</v>
      </c>
      <c r="F70">
        <f t="shared" ca="1" si="9"/>
        <v>0.3120308842857501</v>
      </c>
      <c r="G70">
        <f t="shared" ca="1" si="9"/>
        <v>0.85304528378243549</v>
      </c>
      <c r="H70">
        <f t="shared" ca="1" si="9"/>
        <v>-0.52793617663312142</v>
      </c>
      <c r="I70">
        <f ca="1"/>
        <v>0.3120308842857501</v>
      </c>
      <c r="J70">
        <f ca="1"/>
        <v>0.86825142390789734</v>
      </c>
      <c r="K70">
        <f ca="1"/>
        <v>-0.42678500881690307</v>
      </c>
      <c r="L70">
        <v>68</v>
      </c>
      <c r="M70">
        <f t="shared" ca="1" si="10"/>
        <v>118088.71608418143</v>
      </c>
      <c r="N70">
        <f t="shared" ca="1" si="11"/>
        <v>3737.7295460417758</v>
      </c>
      <c r="O70">
        <f t="shared" ca="1" si="12"/>
        <v>239.83724644410552</v>
      </c>
      <c r="P70" s="4">
        <f t="shared" ca="1" si="13"/>
        <v>3.7025711533506638E-2</v>
      </c>
      <c r="Q70" s="4">
        <f t="shared" ca="1" si="14"/>
        <v>6.1498993600755539E-3</v>
      </c>
      <c r="R70" s="4">
        <f t="shared" ca="1" si="15"/>
        <v>4.2941590811264488E-2</v>
      </c>
      <c r="S70" s="4" cm="1">
        <f t="array" aca="1" ref="S70" ca="1">_xlfn._xlws.SORT(SUMPRODUCT($V$2:$X$2,P70:R70))</f>
        <v>2.645015044746156E-2</v>
      </c>
      <c r="T70" s="4">
        <f ca="1"/>
        <v>-1.0228992072852567E-2</v>
      </c>
    </row>
    <row r="71" spans="1:20" x14ac:dyDescent="0.25">
      <c r="A71" s="1">
        <v>45652</v>
      </c>
      <c r="B71" s="4">
        <f>IFERROR(BTCUSD[[#This Row],[Close]]/BTCUSD!B70-1,"")</f>
        <v>3.846509934792075E-2</v>
      </c>
      <c r="C71" s="4">
        <f>IFERROR(XAUUSD[[#This Row],[Close]]/XAUUSD!B70-1, "")</f>
        <v>1.238066625971701E-3</v>
      </c>
      <c r="D71" s="4">
        <f>IFERROR(AAPL_US[[#This Row],[Close]]/AAPL_US!B70-1,"")</f>
        <v>3.1793297042448376E-3</v>
      </c>
      <c r="E71" s="4">
        <f t="shared" si="8"/>
        <v>1.2988555366038356E-2</v>
      </c>
      <c r="F71">
        <f t="shared" ca="1" si="9"/>
        <v>-0.55351869355157468</v>
      </c>
      <c r="G71">
        <f t="shared" ca="1" si="9"/>
        <v>0.48099896083088844</v>
      </c>
      <c r="H71">
        <f t="shared" ca="1" si="9"/>
        <v>0.40667059497136576</v>
      </c>
      <c r="I71">
        <f ca="1"/>
        <v>-0.55351869355157468</v>
      </c>
      <c r="J71">
        <f ca="1"/>
        <v>0.45127387432836708</v>
      </c>
      <c r="K71">
        <f ca="1"/>
        <v>0.24004896763115413</v>
      </c>
      <c r="L71">
        <v>69</v>
      </c>
      <c r="M71">
        <f t="shared" ca="1" si="10"/>
        <v>115364.17759710585</v>
      </c>
      <c r="N71">
        <f t="shared" ca="1" si="11"/>
        <v>3721.3317052610132</v>
      </c>
      <c r="O71">
        <f t="shared" ca="1" si="12"/>
        <v>243.16155099071611</v>
      </c>
      <c r="P71" s="4">
        <f t="shared" ca="1" si="13"/>
        <v>-2.334228675593732E-2</v>
      </c>
      <c r="Q71" s="4">
        <f t="shared" ca="1" si="14"/>
        <v>-4.3967643231721844E-3</v>
      </c>
      <c r="R71" s="4">
        <f t="shared" ca="1" si="15"/>
        <v>1.3765487853249211E-2</v>
      </c>
      <c r="S71" s="4" cm="1">
        <f t="array" aca="1" ref="S71" ca="1">_xlfn._xlws.SORT(SUMPRODUCT($V$2:$X$2,P71:R71))</f>
        <v>-4.6317454000753067E-3</v>
      </c>
      <c r="T71" s="4">
        <f ca="1"/>
        <v>-9.5763976344534606E-3</v>
      </c>
    </row>
    <row r="72" spans="1:20" x14ac:dyDescent="0.25">
      <c r="A72" s="1">
        <v>45653</v>
      </c>
      <c r="B72" s="4">
        <f>IFERROR(BTCUSD[[#This Row],[Close]]/BTCUSD!B71-1,"")</f>
        <v>-3.0367992186890569E-2</v>
      </c>
      <c r="C72" s="4">
        <f>IFERROR(XAUUSD[[#This Row],[Close]]/XAUUSD!B71-1, "")</f>
        <v>6.7330994044754178E-3</v>
      </c>
      <c r="D72" s="4">
        <f>IFERROR(AAPL_US[[#This Row],[Close]]/AAPL_US!B71-1,"")</f>
        <v>-1.3245161090841617E-2</v>
      </c>
      <c r="E72" s="4">
        <f t="shared" si="8"/>
        <v>-1.0390706221529489E-2</v>
      </c>
      <c r="F72">
        <f t="shared" ca="1" si="9"/>
        <v>-0.4065922724524913</v>
      </c>
      <c r="G72">
        <f t="shared" ca="1" si="9"/>
        <v>0.93988990329425592</v>
      </c>
      <c r="H72">
        <f t="shared" ca="1" si="9"/>
        <v>-0.70131487858912722</v>
      </c>
      <c r="I72">
        <f ca="1"/>
        <v>-0.4065922724524913</v>
      </c>
      <c r="J72">
        <f ca="1"/>
        <v>0.91724603722780373</v>
      </c>
      <c r="K72">
        <f ca="1"/>
        <v>-0.78844364084233731</v>
      </c>
      <c r="L72">
        <v>70</v>
      </c>
      <c r="M72">
        <f t="shared" ca="1" si="10"/>
        <v>115843.76186327268</v>
      </c>
      <c r="N72">
        <f t="shared" ca="1" si="11"/>
        <v>3740.9314218166101</v>
      </c>
      <c r="O72">
        <f t="shared" ca="1" si="12"/>
        <v>238.1500888994762</v>
      </c>
      <c r="P72" s="4">
        <f t="shared" ca="1" si="13"/>
        <v>4.1485163104452135E-3</v>
      </c>
      <c r="Q72" s="4">
        <f t="shared" ca="1" si="14"/>
        <v>5.2530341779574831E-3</v>
      </c>
      <c r="R72" s="4">
        <f t="shared" ca="1" si="15"/>
        <v>-2.0824940799459808E-2</v>
      </c>
      <c r="S72" s="4" cm="1">
        <f t="array" aca="1" ref="S72" ca="1">_xlfn._xlws.SORT(SUMPRODUCT($V$2:$X$2,P72:R72))</f>
        <v>-2.9017136755213847E-3</v>
      </c>
      <c r="T72" s="4">
        <f ca="1"/>
        <v>-9.4829763266003238E-3</v>
      </c>
    </row>
    <row r="73" spans="1:20" x14ac:dyDescent="0.25">
      <c r="A73" s="1">
        <v>45656</v>
      </c>
      <c r="B73" s="4">
        <f>IFERROR(BTCUSD[[#This Row],[Close]]/BTCUSD!B72-1,"")</f>
        <v>-1.2625851022480705E-2</v>
      </c>
      <c r="C73" s="4">
        <f>IFERROR(XAUUSD[[#This Row],[Close]]/XAUUSD!B72-1, "")</f>
        <v>-6.9253681474831241E-3</v>
      </c>
      <c r="D73" s="4">
        <f>IFERROR(AAPL_US[[#This Row],[Close]]/AAPL_US!B72-1,"")</f>
        <v>-1.3262360512163673E-2</v>
      </c>
      <c r="E73" s="4">
        <f t="shared" si="8"/>
        <v>-1.0536610719386563E-2</v>
      </c>
      <c r="F73">
        <f t="shared" ca="1" si="9"/>
        <v>-0.21999187552609972</v>
      </c>
      <c r="G73">
        <f t="shared" ca="1" si="9"/>
        <v>0.64987122502186401</v>
      </c>
      <c r="H73">
        <f t="shared" ca="1" si="9"/>
        <v>-1.1328025111811932</v>
      </c>
      <c r="I73">
        <f ca="1"/>
        <v>-0.21999187552609972</v>
      </c>
      <c r="J73">
        <f ca="1"/>
        <v>0.63742454235797197</v>
      </c>
      <c r="K73">
        <f ca="1"/>
        <v>-1.1523308839845181</v>
      </c>
      <c r="L73">
        <v>71</v>
      </c>
      <c r="M73">
        <f t="shared" ca="1" si="10"/>
        <v>116450.71648125591</v>
      </c>
      <c r="N73">
        <f t="shared" ca="1" si="11"/>
        <v>3730.1067191139014</v>
      </c>
      <c r="O73">
        <f t="shared" ca="1" si="12"/>
        <v>236.42626175986402</v>
      </c>
      <c r="P73" s="4">
        <f t="shared" ca="1" si="13"/>
        <v>5.2257462472285812E-3</v>
      </c>
      <c r="Q73" s="4">
        <f t="shared" ca="1" si="14"/>
        <v>-2.8977794178569822E-3</v>
      </c>
      <c r="R73" s="4">
        <f t="shared" ca="1" si="15"/>
        <v>-7.2647308221212561E-3</v>
      </c>
      <c r="S73" s="4" cm="1">
        <f t="array" aca="1" ref="S73" ca="1">_xlfn._xlws.SORT(SUMPRODUCT($V$2:$X$2,P73:R73))</f>
        <v>-1.7708071396105953E-3</v>
      </c>
      <c r="T73" s="4">
        <f ca="1"/>
        <v>-9.4716225270309526E-3</v>
      </c>
    </row>
    <row r="74" spans="1:20" x14ac:dyDescent="0.25">
      <c r="A74" s="1">
        <v>45657</v>
      </c>
      <c r="B74" s="4">
        <f>IFERROR(BTCUSD[[#This Row],[Close]]/BTCUSD!B73-1,"")</f>
        <v>-1.9985185185185217E-2</v>
      </c>
      <c r="C74" s="4">
        <f>IFERROR(XAUUSD[[#This Row],[Close]]/XAUUSD!B73-1, "")</f>
        <v>-3.6665258425074843E-3</v>
      </c>
      <c r="D74" s="4">
        <f>IFERROR(AAPL_US[[#This Row],[Close]]/AAPL_US!B73-1,"")</f>
        <v>-7.0577120786906589E-3</v>
      </c>
      <c r="E74" s="4">
        <f t="shared" si="8"/>
        <v>-9.5794795161657561E-3</v>
      </c>
      <c r="F74">
        <f t="shared" ca="1" si="9"/>
        <v>-0.11406318853690738</v>
      </c>
      <c r="G74">
        <f t="shared" ca="1" si="9"/>
        <v>-0.65319804062562981</v>
      </c>
      <c r="H74">
        <f t="shared" ca="1" si="9"/>
        <v>-2.295325592765332</v>
      </c>
      <c r="I74">
        <f ca="1"/>
        <v>-0.11406318853690738</v>
      </c>
      <c r="J74">
        <f ca="1"/>
        <v>-0.65828582669399804</v>
      </c>
      <c r="K74">
        <f ca="1"/>
        <v>-2.2382742981738035</v>
      </c>
      <c r="L74">
        <v>72</v>
      </c>
      <c r="M74">
        <f t="shared" ca="1" si="10"/>
        <v>116804.72141175225</v>
      </c>
      <c r="N74">
        <f t="shared" ca="1" si="11"/>
        <v>3678.2473239587357</v>
      </c>
      <c r="O74">
        <f t="shared" ca="1" si="12"/>
        <v>231.28234504418884</v>
      </c>
      <c r="P74" s="4">
        <f t="shared" ca="1" si="13"/>
        <v>3.0353436171990846E-3</v>
      </c>
      <c r="Q74" s="4">
        <f t="shared" ca="1" si="14"/>
        <v>-1.4000476204374529E-2</v>
      </c>
      <c r="R74" s="4">
        <f t="shared" ca="1" si="15"/>
        <v>-2.1997132643690583E-2</v>
      </c>
      <c r="S74" s="4" cm="1">
        <f t="array" aca="1" ref="S74" ca="1">_xlfn._xlws.SORT(SUMPRODUCT($V$2:$X$2,P74:R74))</f>
        <v>-1.1288727189697262E-2</v>
      </c>
      <c r="T74" s="4">
        <f ca="1"/>
        <v>-9.4262304847451302E-3</v>
      </c>
    </row>
    <row r="75" spans="1:20" x14ac:dyDescent="0.25">
      <c r="A75" s="1">
        <v>45659</v>
      </c>
      <c r="B75" s="4">
        <f>IFERROR(BTCUSD[[#This Row],[Close]]/BTCUSD!B74-1,"")</f>
        <v>7.6048952936680347E-3</v>
      </c>
      <c r="C75" s="4">
        <f>IFERROR(XAUUSD[[#This Row],[Close]]/XAUUSD!B74-1, "")</f>
        <v>7.1451458480831231E-3</v>
      </c>
      <c r="D75" s="4">
        <f>IFERROR(AAPL_US[[#This Row],[Close]]/AAPL_US!B74-1,"")</f>
        <v>-2.6236782666053782E-2</v>
      </c>
      <c r="E75" s="4">
        <f t="shared" si="8"/>
        <v>-2.7315078724824745E-3</v>
      </c>
      <c r="F75">
        <f t="shared" ca="1" si="9"/>
        <v>3.9793730094227237E-2</v>
      </c>
      <c r="G75">
        <f t="shared" ca="1" si="9"/>
        <v>0.84337989329486618</v>
      </c>
      <c r="H75">
        <f t="shared" ca="1" si="9"/>
        <v>0.35674531443199703</v>
      </c>
      <c r="I75">
        <f ca="1"/>
        <v>3.9793730094227237E-2</v>
      </c>
      <c r="J75">
        <f ca="1"/>
        <v>0.84430596334384089</v>
      </c>
      <c r="K75">
        <f ca="1"/>
        <v>0.35126141652706666</v>
      </c>
      <c r="L75">
        <v>73</v>
      </c>
      <c r="M75">
        <f t="shared" ca="1" si="10"/>
        <v>117312.36765167756</v>
      </c>
      <c r="N75">
        <f t="shared" ca="1" si="11"/>
        <v>3739.7496339551158</v>
      </c>
      <c r="O75">
        <f t="shared" ca="1" si="12"/>
        <v>243.86977653035692</v>
      </c>
      <c r="P75" s="4">
        <f t="shared" ca="1" si="13"/>
        <v>4.3366935541583936E-3</v>
      </c>
      <c r="Q75" s="4">
        <f t="shared" ca="1" si="14"/>
        <v>1.65822983283661E-2</v>
      </c>
      <c r="R75" s="4">
        <f t="shared" ca="1" si="15"/>
        <v>5.2995143005829075E-2</v>
      </c>
      <c r="S75" s="4" cm="1">
        <f t="array" aca="1" ref="S75" ca="1">_xlfn._xlws.SORT(SUMPRODUCT($V$2:$X$2,P75:R75))</f>
        <v>2.3832470299342681E-2</v>
      </c>
      <c r="T75" s="4">
        <f ca="1"/>
        <v>-9.3536719793677683E-3</v>
      </c>
    </row>
    <row r="76" spans="1:20" x14ac:dyDescent="0.25">
      <c r="A76" s="1">
        <v>45660</v>
      </c>
      <c r="B76" s="4">
        <f>IFERROR(BTCUSD[[#This Row],[Close]]/BTCUSD!B75-1,"")</f>
        <v>3.7477080491278514E-2</v>
      </c>
      <c r="C76" s="4">
        <f>IFERROR(XAUUSD[[#This Row],[Close]]/XAUUSD!B75-1, "")</f>
        <v>1.2735346731006958E-2</v>
      </c>
      <c r="D76" s="4">
        <f>IFERROR(AAPL_US[[#This Row],[Close]]/AAPL_US!B75-1,"")</f>
        <v>-2.0075375027711617E-3</v>
      </c>
      <c r="E76" s="4">
        <f t="shared" si="8"/>
        <v>1.5735001588954987E-2</v>
      </c>
      <c r="F76">
        <f t="shared" ca="1" si="9"/>
        <v>-1.9841904492465812</v>
      </c>
      <c r="G76">
        <f t="shared" ca="1" si="9"/>
        <v>-1.5132262120390743</v>
      </c>
      <c r="H76">
        <f t="shared" ca="1" si="9"/>
        <v>0.50636704941771427</v>
      </c>
      <c r="I76">
        <f ca="1"/>
        <v>-1.9841904492465812</v>
      </c>
      <c r="J76">
        <f ca="1"/>
        <v>-1.6153160071437616</v>
      </c>
      <c r="K76">
        <f ca="1"/>
        <v>-4.4131141008246388E-2</v>
      </c>
      <c r="L76">
        <v>74</v>
      </c>
      <c r="M76">
        <f t="shared" ca="1" si="10"/>
        <v>111057.04858336164</v>
      </c>
      <c r="N76">
        <f t="shared" ca="1" si="11"/>
        <v>3641.1433742374556</v>
      </c>
      <c r="O76">
        <f t="shared" ca="1" si="12"/>
        <v>241.94896940275476</v>
      </c>
      <c r="P76" s="4">
        <f t="shared" ca="1" si="13"/>
        <v>-5.479616569101313E-2</v>
      </c>
      <c r="Q76" s="4">
        <f t="shared" ca="1" si="14"/>
        <v>-2.6720920266185593E-2</v>
      </c>
      <c r="R76" s="4">
        <f t="shared" ca="1" si="15"/>
        <v>-7.9075463948784768E-3</v>
      </c>
      <c r="S76" s="4" cm="1">
        <f t="array" aca="1" ref="S76" ca="1">_xlfn._xlws.SORT(SUMPRODUCT($V$2:$X$2,P76:R76))</f>
        <v>-2.9499481732241723E-2</v>
      </c>
      <c r="T76" s="4">
        <f ca="1"/>
        <v>-8.8488103922649136E-3</v>
      </c>
    </row>
    <row r="77" spans="1:20" x14ac:dyDescent="0.25">
      <c r="A77" s="1">
        <v>45663</v>
      </c>
      <c r="B77" s="4">
        <f>IFERROR(BTCUSD[[#This Row],[Close]]/BTCUSD!B76-1,"")</f>
        <v>1.5393609735892655E-2</v>
      </c>
      <c r="C77" s="4">
        <f>IFERROR(XAUUSD[[#This Row],[Close]]/XAUUSD!B76-1, "")</f>
        <v>-7.4303708413436809E-3</v>
      </c>
      <c r="D77" s="4">
        <f>IFERROR(AAPL_US[[#This Row],[Close]]/AAPL_US!B76-1,"")</f>
        <v>6.73816193802379E-3</v>
      </c>
      <c r="E77" s="4">
        <f t="shared" si="8"/>
        <v>3.6673831656374605E-3</v>
      </c>
      <c r="F77">
        <f t="shared" ca="1" si="9"/>
        <v>-0.54124475769763403</v>
      </c>
      <c r="G77">
        <f t="shared" ca="1" si="9"/>
        <v>-0.20647906417197176</v>
      </c>
      <c r="H77">
        <f t="shared" ca="1" si="9"/>
        <v>1.3188771821249736</v>
      </c>
      <c r="I77">
        <f ca="1"/>
        <v>-0.54124475769763403</v>
      </c>
      <c r="J77">
        <f ca="1"/>
        <v>-0.23461151559042581</v>
      </c>
      <c r="K77">
        <f ca="1"/>
        <v>1.1239408271785853</v>
      </c>
      <c r="L77">
        <v>75</v>
      </c>
      <c r="M77">
        <f t="shared" ca="1" si="10"/>
        <v>115512.88961135043</v>
      </c>
      <c r="N77">
        <f t="shared" ca="1" si="11"/>
        <v>3697.09705692436</v>
      </c>
      <c r="O77">
        <f t="shared" ca="1" si="12"/>
        <v>247.82411514543927</v>
      </c>
      <c r="P77" s="4">
        <f t="shared" ca="1" si="13"/>
        <v>3.9338101615777381E-2</v>
      </c>
      <c r="Q77" s="4">
        <f t="shared" ca="1" si="14"/>
        <v>1.5250186370460562E-2</v>
      </c>
      <c r="R77" s="4">
        <f t="shared" ca="1" si="15"/>
        <v>2.3992447747274135E-2</v>
      </c>
      <c r="S77" s="4" cm="1">
        <f t="array" aca="1" ref="S77" ca="1">_xlfn._xlws.SORT(SUMPRODUCT($V$2:$X$2,P77:R77))</f>
        <v>2.5099239357099679E-2</v>
      </c>
      <c r="T77" s="4">
        <f ca="1"/>
        <v>-8.8111383207257025E-3</v>
      </c>
    </row>
    <row r="78" spans="1:20" x14ac:dyDescent="0.25">
      <c r="A78" s="1">
        <v>45664</v>
      </c>
      <c r="B78" s="4">
        <f>IFERROR(BTCUSD[[#This Row],[Close]]/BTCUSD!B77-1,"")</f>
        <v>3.8023177271950592E-2</v>
      </c>
      <c r="C78" s="4">
        <f>IFERROR(XAUUSD[[#This Row],[Close]]/XAUUSD!B77-1, "")</f>
        <v>-8.244069955198885E-4</v>
      </c>
      <c r="D78" s="4">
        <f>IFERROR(AAPL_US[[#This Row],[Close]]/AAPL_US!B77-1,"")</f>
        <v>-1.1388013778393491E-2</v>
      </c>
      <c r="E78" s="4">
        <f t="shared" si="8"/>
        <v>7.6607862498591743E-3</v>
      </c>
      <c r="F78">
        <f t="shared" ca="1" si="9"/>
        <v>-0.28030565371983424</v>
      </c>
      <c r="G78">
        <f t="shared" ca="1" si="9"/>
        <v>-0.86771796364239107</v>
      </c>
      <c r="H78">
        <f t="shared" ca="1" si="9"/>
        <v>-8.989556666358825E-2</v>
      </c>
      <c r="I78">
        <f ca="1"/>
        <v>-0.28030565371983424</v>
      </c>
      <c r="J78">
        <f ca="1"/>
        <v>-0.88123818095597106</v>
      </c>
      <c r="K78">
        <f ca="1"/>
        <v>-0.15936060527570925</v>
      </c>
      <c r="L78">
        <v>76</v>
      </c>
      <c r="M78">
        <f t="shared" ca="1" si="10"/>
        <v>116352.72578595855</v>
      </c>
      <c r="N78">
        <f t="shared" ca="1" si="11"/>
        <v>3671.6506241373122</v>
      </c>
      <c r="O78">
        <f t="shared" ca="1" si="12"/>
        <v>241.45795871450329</v>
      </c>
      <c r="P78" s="4">
        <f t="shared" ca="1" si="13"/>
        <v>7.2441948404854094E-3</v>
      </c>
      <c r="Q78" s="4">
        <f t="shared" ca="1" si="14"/>
        <v>-6.9066101977188748E-3</v>
      </c>
      <c r="R78" s="4">
        <f t="shared" ca="1" si="15"/>
        <v>-2.6023907490822101E-2</v>
      </c>
      <c r="S78" s="4" cm="1">
        <f t="array" aca="1" ref="S78" ca="1">_xlfn._xlws.SORT(SUMPRODUCT($V$2:$X$2,P78:R78))</f>
        <v>-8.3965578741885573E-3</v>
      </c>
      <c r="T78" s="4">
        <f ca="1"/>
        <v>-8.3965578741885573E-3</v>
      </c>
    </row>
    <row r="79" spans="1:20" x14ac:dyDescent="0.25">
      <c r="A79" s="1">
        <v>45665</v>
      </c>
      <c r="B79" s="4">
        <f>IFERROR(BTCUSD[[#This Row],[Close]]/BTCUSD!B78-1,"")</f>
        <v>-4.813947334894797E-2</v>
      </c>
      <c r="C79" s="4">
        <f>IFERROR(XAUUSD[[#This Row],[Close]]/XAUUSD!B78-1, "")</f>
        <v>4.7987830437941081E-3</v>
      </c>
      <c r="D79" s="4">
        <f>IFERROR(AAPL_US[[#This Row],[Close]]/AAPL_US!B78-1,"")</f>
        <v>2.0211288562643759E-3</v>
      </c>
      <c r="E79" s="4">
        <f t="shared" si="8"/>
        <v>-1.1915990130287433E-2</v>
      </c>
      <c r="F79">
        <f t="shared" ca="1" si="9"/>
        <v>1.152191735205671</v>
      </c>
      <c r="G79">
        <f t="shared" ca="1" si="9"/>
        <v>-1.6251948668580583</v>
      </c>
      <c r="H79">
        <f t="shared" ca="1" si="9"/>
        <v>-0.60558151684506756</v>
      </c>
      <c r="I79">
        <f ca="1"/>
        <v>1.152191735205671</v>
      </c>
      <c r="J79">
        <f ca="1"/>
        <v>-1.5624592122281855</v>
      </c>
      <c r="K79">
        <f ca="1"/>
        <v>-0.26555862123372759</v>
      </c>
      <c r="L79">
        <v>77</v>
      </c>
      <c r="M79">
        <f t="shared" ca="1" si="10"/>
        <v>120986.71251974975</v>
      </c>
      <c r="N79">
        <f t="shared" ca="1" si="11"/>
        <v>3645.0009593863028</v>
      </c>
      <c r="O79">
        <f t="shared" ca="1" si="12"/>
        <v>240.9738399881841</v>
      </c>
      <c r="P79" s="4">
        <f t="shared" ca="1" si="13"/>
        <v>3.9054408738019478E-2</v>
      </c>
      <c r="Q79" s="4">
        <f t="shared" ca="1" si="14"/>
        <v>-7.2846936327726521E-3</v>
      </c>
      <c r="R79" s="4">
        <f t="shared" ca="1" si="15"/>
        <v>-2.0069941082846892E-3</v>
      </c>
      <c r="S79" s="4" cm="1">
        <f t="array" aca="1" ref="S79" ca="1">_xlfn._xlws.SORT(SUMPRODUCT($V$2:$X$2,P79:R79))</f>
        <v>8.2003469358113753E-3</v>
      </c>
      <c r="T79" s="4">
        <f ca="1"/>
        <v>-7.9087711899085873E-3</v>
      </c>
    </row>
    <row r="80" spans="1:20" x14ac:dyDescent="0.25">
      <c r="A80" s="1">
        <v>45667</v>
      </c>
      <c r="B80" s="4">
        <f>IFERROR(BTCUSD[[#This Row],[Close]]/BTCUSD!B79-1,"")</f>
        <v>-1.9223958290434884E-2</v>
      </c>
      <c r="C80" s="4">
        <f>IFERROR(XAUUSD[[#This Row],[Close]]/XAUUSD!B79-1, "")</f>
        <v>5.0458048842181302E-3</v>
      </c>
      <c r="D80" s="4">
        <f>IFERROR(AAPL_US[[#This Row],[Close]]/AAPL_US!B79-1,"")</f>
        <v>-2.4101504333155943E-2</v>
      </c>
      <c r="E80" s="4">
        <f t="shared" si="8"/>
        <v>-1.0979316833389995E-2</v>
      </c>
      <c r="F80">
        <f t="shared" ca="1" si="9"/>
        <v>0.81243694307883463</v>
      </c>
      <c r="G80">
        <f t="shared" ca="1" si="9"/>
        <v>1.0034697901969791</v>
      </c>
      <c r="H80">
        <f t="shared" ca="1" si="9"/>
        <v>-0.33989630073078464</v>
      </c>
      <c r="I80">
        <f ca="1"/>
        <v>0.81243694307883463</v>
      </c>
      <c r="J80">
        <f ca="1"/>
        <v>1.0447415212341871</v>
      </c>
      <c r="K80">
        <f ca="1"/>
        <v>-0.11088508838515676</v>
      </c>
      <c r="L80">
        <v>78</v>
      </c>
      <c r="M80">
        <f t="shared" ca="1" si="10"/>
        <v>119894.81867441745</v>
      </c>
      <c r="N80">
        <f t="shared" ca="1" si="11"/>
        <v>3750.9579081935594</v>
      </c>
      <c r="O80">
        <f t="shared" ca="1" si="12"/>
        <v>241.77415645326278</v>
      </c>
      <c r="P80" s="4">
        <f t="shared" ca="1" si="13"/>
        <v>-9.0658783052856226E-3</v>
      </c>
      <c r="Q80" s="4">
        <f t="shared" ca="1" si="14"/>
        <v>2.8654620880763083E-2</v>
      </c>
      <c r="R80" s="4">
        <f t="shared" ca="1" si="15"/>
        <v>3.3156727906916137E-3</v>
      </c>
      <c r="S80" s="4" cm="1">
        <f t="array" aca="1" ref="S80" ca="1">_xlfn._xlws.SORT(SUMPRODUCT($V$2:$X$2,P80:R80))</f>
        <v>9.7367866979270312E-3</v>
      </c>
      <c r="T80" s="4">
        <f ca="1"/>
        <v>-7.7940879197246939E-3</v>
      </c>
    </row>
    <row r="81" spans="1:20" x14ac:dyDescent="0.25">
      <c r="A81" s="1">
        <v>45670</v>
      </c>
      <c r="B81" s="4">
        <f>IFERROR(BTCUSD[[#This Row],[Close]]/BTCUSD!B80-1,"")</f>
        <v>-2.9339209083198314E-2</v>
      </c>
      <c r="C81" s="4">
        <f>IFERROR(XAUUSD[[#This Row],[Close]]/XAUUSD!B80-1, "")</f>
        <v>3.1028135682356073E-3</v>
      </c>
      <c r="D81" s="4">
        <f>IFERROR(AAPL_US[[#This Row],[Close]]/AAPL_US!B80-1,"")</f>
        <v>-1.0342787100046547E-2</v>
      </c>
      <c r="E81" s="4">
        <f t="shared" si="8"/>
        <v>-1.0663473427679216E-2</v>
      </c>
      <c r="F81">
        <f t="shared" ca="1" si="9"/>
        <v>1.3266510046438764</v>
      </c>
      <c r="G81">
        <f t="shared" ca="1" si="9"/>
        <v>0.41406932603841118</v>
      </c>
      <c r="H81">
        <f t="shared" ca="1" si="9"/>
        <v>3.2317215703051343E-2</v>
      </c>
      <c r="I81">
        <f ca="1"/>
        <v>1.3266510046438764</v>
      </c>
      <c r="J81">
        <f ca="1"/>
        <v>0.48315202696292037</v>
      </c>
      <c r="K81">
        <f ca="1"/>
        <v>0.38863362508274818</v>
      </c>
      <c r="L81">
        <v>79</v>
      </c>
      <c r="M81">
        <f t="shared" ca="1" si="10"/>
        <v>121599.87937604322</v>
      </c>
      <c r="N81">
        <f t="shared" ca="1" si="11"/>
        <v>3728.6044238789095</v>
      </c>
      <c r="O81">
        <f t="shared" ca="1" si="12"/>
        <v>244.28992570508274</v>
      </c>
      <c r="P81" s="4">
        <f t="shared" ca="1" si="13"/>
        <v>1.4121130183142216E-2</v>
      </c>
      <c r="Q81" s="4">
        <f t="shared" ca="1" si="14"/>
        <v>-5.9772349971064934E-3</v>
      </c>
      <c r="R81" s="4">
        <f t="shared" ca="1" si="15"/>
        <v>1.0351687398458292E-2</v>
      </c>
      <c r="S81" s="4" cm="1">
        <f t="array" aca="1" ref="S81" ca="1">_xlfn._xlws.SORT(SUMPRODUCT($V$2:$X$2,P81:R81))</f>
        <v>4.9509512756375548E-3</v>
      </c>
      <c r="T81" s="4">
        <f ca="1"/>
        <v>-7.6804243042730928E-3</v>
      </c>
    </row>
    <row r="82" spans="1:20" x14ac:dyDescent="0.25">
      <c r="A82" s="1">
        <v>45671</v>
      </c>
      <c r="B82" s="4">
        <f>IFERROR(BTCUSD[[#This Row],[Close]]/BTCUSD!B81-1,"")</f>
        <v>2.3247287942578243E-2</v>
      </c>
      <c r="C82" s="4">
        <f>IFERROR(XAUUSD[[#This Row],[Close]]/XAUUSD!B81-1, "")</f>
        <v>7.5869920160576143E-3</v>
      </c>
      <c r="D82" s="4">
        <f>IFERROR(AAPL_US[[#This Row],[Close]]/AAPL_US!B81-1,"")</f>
        <v>-4.7791307021777252E-3</v>
      </c>
      <c r="E82" s="4">
        <f t="shared" si="8"/>
        <v>8.5752439785432011E-3</v>
      </c>
      <c r="F82">
        <f t="shared" ca="1" si="9"/>
        <v>1.1804574896646136</v>
      </c>
      <c r="G82">
        <f t="shared" ca="1" si="9"/>
        <v>1.0017718514185812</v>
      </c>
      <c r="H82">
        <f t="shared" ca="1" si="9"/>
        <v>1.2917690541573765</v>
      </c>
      <c r="I82">
        <f ca="1"/>
        <v>1.1804574896646136</v>
      </c>
      <c r="J82">
        <f ca="1"/>
        <v>1.0623682880570484</v>
      </c>
      <c r="K82">
        <f ca="1"/>
        <v>1.5594895984060599</v>
      </c>
      <c r="L82">
        <v>80</v>
      </c>
      <c r="M82">
        <f t="shared" ca="1" si="10"/>
        <v>121137.42991652648</v>
      </c>
      <c r="N82">
        <f t="shared" ca="1" si="11"/>
        <v>3752.8843290500267</v>
      </c>
      <c r="O82">
        <f t="shared" ca="1" si="12"/>
        <v>250.23612971437964</v>
      </c>
      <c r="P82" s="4">
        <f t="shared" ca="1" si="13"/>
        <v>-3.8102920425679269E-3</v>
      </c>
      <c r="Q82" s="4">
        <f t="shared" ca="1" si="14"/>
        <v>6.490684197631413E-3</v>
      </c>
      <c r="R82" s="4">
        <f t="shared" ca="1" si="15"/>
        <v>2.4049250921304725E-2</v>
      </c>
      <c r="S82" s="4" cm="1">
        <f t="array" aca="1" ref="S82" ca="1">_xlfn._xlws.SORT(SUMPRODUCT($V$2:$X$2,P82:R82))</f>
        <v>8.6679613426736048E-3</v>
      </c>
      <c r="T82" s="4">
        <f ca="1"/>
        <v>-7.4655165777787651E-3</v>
      </c>
    </row>
    <row r="83" spans="1:20" x14ac:dyDescent="0.25">
      <c r="A83" s="1">
        <v>45672</v>
      </c>
      <c r="B83" s="4">
        <f>IFERROR(BTCUSD[[#This Row],[Close]]/BTCUSD!B82-1,"")</f>
        <v>-2.6993234780899877E-3</v>
      </c>
      <c r="C83" s="4">
        <f>IFERROR(XAUUSD[[#This Row],[Close]]/XAUUSD!B82-1, "")</f>
        <v>-1.0248567244724227E-2</v>
      </c>
      <c r="D83" s="4">
        <f>IFERROR(AAPL_US[[#This Row],[Close]]/AAPL_US!B82-1,"")</f>
        <v>1.9676084866794952E-2</v>
      </c>
      <c r="E83" s="4">
        <f t="shared" si="8"/>
        <v>9.9360151872179749E-4</v>
      </c>
      <c r="F83">
        <f t="shared" ca="1" si="9"/>
        <v>-1.2761913769853024</v>
      </c>
      <c r="G83">
        <f t="shared" ca="1" si="9"/>
        <v>0.61494063721481995</v>
      </c>
      <c r="H83">
        <f t="shared" ca="1" si="9"/>
        <v>0.33646874525641363</v>
      </c>
      <c r="I83">
        <f ca="1"/>
        <v>-1.2761913769853024</v>
      </c>
      <c r="J83">
        <f ca="1"/>
        <v>0.54708797116626384</v>
      </c>
      <c r="K83">
        <f ca="1"/>
        <v>-2.354222903796549E-2</v>
      </c>
      <c r="L83">
        <v>81</v>
      </c>
      <c r="M83">
        <f t="shared" ca="1" si="10"/>
        <v>113338.82513495578</v>
      </c>
      <c r="N83">
        <f t="shared" ca="1" si="11"/>
        <v>3732.4079146672052</v>
      </c>
      <c r="O83">
        <f t="shared" ca="1" si="12"/>
        <v>242.32155017466991</v>
      </c>
      <c r="P83" s="4">
        <f t="shared" ca="1" si="13"/>
        <v>-6.6543900674447237E-2</v>
      </c>
      <c r="Q83" s="4">
        <f t="shared" ca="1" si="14"/>
        <v>-5.4711198422351445E-3</v>
      </c>
      <c r="R83" s="4">
        <f t="shared" ca="1" si="15"/>
        <v>-3.2139427022665278E-2</v>
      </c>
      <c r="S83" s="4" cm="1">
        <f t="array" aca="1" ref="S83" ca="1">_xlfn._xlws.SORT(SUMPRODUCT($V$2:$X$2,P83:R83))</f>
        <v>-3.1793446246027812E-2</v>
      </c>
      <c r="T83" s="4">
        <f ca="1"/>
        <v>-7.4067641079701508E-3</v>
      </c>
    </row>
    <row r="84" spans="1:20" x14ac:dyDescent="0.25">
      <c r="A84" s="1">
        <v>45673</v>
      </c>
      <c r="B84" s="4">
        <f>IFERROR(BTCUSD[[#This Row],[Close]]/BTCUSD!B83-1,"")</f>
        <v>2.4665936844604053E-2</v>
      </c>
      <c r="C84" s="4">
        <f>IFERROR(XAUUSD[[#This Row],[Close]]/XAUUSD!B83-1, "")</f>
        <v>5.3754254997568918E-3</v>
      </c>
      <c r="D84" s="4">
        <f>IFERROR(AAPL_US[[#This Row],[Close]]/AAPL_US!B83-1,"")</f>
        <v>-4.04025100059342E-2</v>
      </c>
      <c r="E84" s="4">
        <f t="shared" si="8"/>
        <v>-2.5708017484962868E-3</v>
      </c>
      <c r="F84">
        <f t="shared" ca="1" si="9"/>
        <v>0.22525845647586443</v>
      </c>
      <c r="G84">
        <f t="shared" ca="1" si="9"/>
        <v>-0.15870092960671964</v>
      </c>
      <c r="H84">
        <f t="shared" ca="1" si="9"/>
        <v>-1.0795561822944562</v>
      </c>
      <c r="I84">
        <f ca="1"/>
        <v>0.22525845647586443</v>
      </c>
      <c r="J84">
        <f ca="1"/>
        <v>-0.14665518434852903</v>
      </c>
      <c r="K84">
        <f ca="1"/>
        <v>-0.97777484300560769</v>
      </c>
      <c r="L84">
        <v>82</v>
      </c>
      <c r="M84">
        <f t="shared" ca="1" si="10"/>
        <v>118073.62777566016</v>
      </c>
      <c r="N84">
        <f t="shared" ca="1" si="11"/>
        <v>3704.8102038110374</v>
      </c>
      <c r="O84">
        <f t="shared" ca="1" si="12"/>
        <v>237.68726086286949</v>
      </c>
      <c r="P84" s="4">
        <f t="shared" ca="1" si="13"/>
        <v>4.0926609240220589E-2</v>
      </c>
      <c r="Q84" s="4">
        <f t="shared" ca="1" si="14"/>
        <v>-7.421548511413272E-3</v>
      </c>
      <c r="R84" s="4">
        <f t="shared" ca="1" si="15"/>
        <v>-1.9309784330758452E-2</v>
      </c>
      <c r="S84" s="4" cm="1">
        <f t="array" aca="1" ref="S84" ca="1">_xlfn._xlws.SORT(SUMPRODUCT($V$2:$X$2,P84:R84))</f>
        <v>3.5164280682733326E-3</v>
      </c>
      <c r="T84" s="4">
        <f ca="1"/>
        <v>-7.3769006490236825E-3</v>
      </c>
    </row>
    <row r="85" spans="1:20" x14ac:dyDescent="0.25">
      <c r="A85" s="1">
        <v>45674</v>
      </c>
      <c r="B85" s="4">
        <f>IFERROR(BTCUSD[[#This Row],[Close]]/BTCUSD!B84-1,"")</f>
        <v>3.1238493966184278E-2</v>
      </c>
      <c r="C85" s="4">
        <f>IFERROR(XAUUSD[[#This Row],[Close]]/XAUUSD!B84-1, "")</f>
        <v>7.1581707353511881E-3</v>
      </c>
      <c r="D85" s="4">
        <f>IFERROR(AAPL_US[[#This Row],[Close]]/AAPL_US!B84-1,"")</f>
        <v>7.5347902933657895E-3</v>
      </c>
      <c r="E85" s="4">
        <f t="shared" si="8"/>
        <v>1.4495253572005496E-2</v>
      </c>
      <c r="F85">
        <f t="shared" ca="1" si="9"/>
        <v>-1.4563875026181978</v>
      </c>
      <c r="G85">
        <f t="shared" ca="1" si="9"/>
        <v>-6.1217802511539035E-2</v>
      </c>
      <c r="H85">
        <f t="shared" ca="1" si="9"/>
        <v>-1.0684844959038347</v>
      </c>
      <c r="I85">
        <f ca="1"/>
        <v>-1.4563875026181978</v>
      </c>
      <c r="J85">
        <f ca="1"/>
        <v>-0.13759879639205685</v>
      </c>
      <c r="K85">
        <f ca="1"/>
        <v>-1.4224773470409229</v>
      </c>
      <c r="L85">
        <v>83</v>
      </c>
      <c r="M85">
        <f t="shared" ca="1" si="10"/>
        <v>112821.55534098281</v>
      </c>
      <c r="N85">
        <f t="shared" ca="1" si="11"/>
        <v>3705.7712836314217</v>
      </c>
      <c r="O85">
        <f t="shared" ca="1" si="12"/>
        <v>235.57801737574806</v>
      </c>
      <c r="P85" s="4">
        <f t="shared" ca="1" si="13"/>
        <v>-4.5500979825090812E-2</v>
      </c>
      <c r="Q85" s="4">
        <f t="shared" ca="1" si="14"/>
        <v>2.5938040824492926E-4</v>
      </c>
      <c r="R85" s="4">
        <f t="shared" ca="1" si="15"/>
        <v>-8.9136370215740588E-3</v>
      </c>
      <c r="S85" s="4" cm="1">
        <f t="array" aca="1" ref="S85" ca="1">_xlfn._xlws.SORT(SUMPRODUCT($V$2:$X$2,P85:R85))</f>
        <v>-1.622063289070149E-2</v>
      </c>
      <c r="T85" s="4">
        <f ca="1"/>
        <v>-7.3587374625695909E-3</v>
      </c>
    </row>
    <row r="86" spans="1:20" x14ac:dyDescent="0.25">
      <c r="A86" s="1">
        <v>45678</v>
      </c>
      <c r="B86" s="4">
        <f>IFERROR(BTCUSD[[#This Row],[Close]]/BTCUSD!B85-1,"")</f>
        <v>1.1182563625276032E-3</v>
      </c>
      <c r="C86" s="4">
        <f>IFERROR(XAUUSD[[#This Row],[Close]]/XAUUSD!B85-1, "")</f>
        <v>6.7345935973150972E-3</v>
      </c>
      <c r="D86" s="4">
        <f>IFERROR(AAPL_US[[#This Row],[Close]]/AAPL_US!B85-1,"")</f>
        <v>-3.191614394476916E-2</v>
      </c>
      <c r="E86" s="4">
        <f t="shared" si="8"/>
        <v>-6.5455288357464279E-3</v>
      </c>
      <c r="F86">
        <f t="shared" ca="1" si="9"/>
        <v>0.44813806668506612</v>
      </c>
      <c r="G86">
        <f t="shared" ca="1" si="9"/>
        <v>0.44083898798669396</v>
      </c>
      <c r="H86">
        <f t="shared" ca="1" si="9"/>
        <v>2.6541811962389157</v>
      </c>
      <c r="I86">
        <f ca="1"/>
        <v>0.44813806668506612</v>
      </c>
      <c r="J86">
        <f ca="1"/>
        <v>0.46375976987818368</v>
      </c>
      <c r="K86">
        <f ca="1"/>
        <v>2.6748762424005466</v>
      </c>
      <c r="L86">
        <v>84</v>
      </c>
      <c r="M86">
        <f t="shared" ca="1" si="10"/>
        <v>118828.15308339387</v>
      </c>
      <c r="N86">
        <f t="shared" ca="1" si="11"/>
        <v>3730.8052283969528</v>
      </c>
      <c r="O86">
        <f t="shared" ca="1" si="12"/>
        <v>256.15991022001094</v>
      </c>
      <c r="P86" s="4">
        <f t="shared" ca="1" si="13"/>
        <v>5.1870943413586543E-2</v>
      </c>
      <c r="Q86" s="4">
        <f t="shared" ca="1" si="14"/>
        <v>6.7326784814285895E-3</v>
      </c>
      <c r="R86" s="4">
        <f t="shared" ca="1" si="15"/>
        <v>8.375975619680763E-2</v>
      </c>
      <c r="S86" s="4" cm="1">
        <f t="array" aca="1" ref="S86" ca="1">_xlfn._xlws.SORT(SUMPRODUCT($V$2:$X$2,P86:R86))</f>
        <v>4.3382281275689688E-2</v>
      </c>
      <c r="T86" s="4">
        <f ca="1"/>
        <v>-6.9831304293951815E-3</v>
      </c>
    </row>
    <row r="87" spans="1:20" x14ac:dyDescent="0.25">
      <c r="A87" s="1">
        <v>45679</v>
      </c>
      <c r="B87" s="4">
        <f>IFERROR(BTCUSD[[#This Row],[Close]]/BTCUSD!B86-1,"")</f>
        <v>4.936571018119551E-2</v>
      </c>
      <c r="C87" s="4">
        <f>IFERROR(XAUUSD[[#This Row],[Close]]/XAUUSD!B86-1, "")</f>
        <v>-5.0908300594728617E-3</v>
      </c>
      <c r="D87" s="4">
        <f>IFERROR(AAPL_US[[#This Row],[Close]]/AAPL_US!B86-1,"")</f>
        <v>5.3463432181477533E-3</v>
      </c>
      <c r="E87" s="4">
        <f t="shared" si="8"/>
        <v>1.4377283996013833E-2</v>
      </c>
      <c r="F87">
        <f t="shared" ca="1" si="9"/>
        <v>-0.37624044586849897</v>
      </c>
      <c r="G87">
        <f t="shared" ca="1" si="9"/>
        <v>-6.8794354671510849E-2</v>
      </c>
      <c r="H87">
        <f t="shared" ca="1" si="9"/>
        <v>-1.320768894598721</v>
      </c>
      <c r="I87">
        <f ca="1"/>
        <v>-0.37624044586849897</v>
      </c>
      <c r="J87">
        <f ca="1"/>
        <v>-8.8453406521084396E-2</v>
      </c>
      <c r="K87">
        <f ca="1"/>
        <v>-1.3730557668290095</v>
      </c>
      <c r="L87">
        <v>85</v>
      </c>
      <c r="M87">
        <f t="shared" ca="1" si="10"/>
        <v>116216.39761444138</v>
      </c>
      <c r="N87">
        <f t="shared" ca="1" si="11"/>
        <v>3708.9518945592122</v>
      </c>
      <c r="O87">
        <f t="shared" ca="1" si="12"/>
        <v>235.89106846334002</v>
      </c>
      <c r="P87" s="4">
        <f t="shared" ca="1" si="13"/>
        <v>-2.2224407765286683E-2</v>
      </c>
      <c r="Q87" s="4">
        <f t="shared" ca="1" si="14"/>
        <v>-5.8747607826993E-3</v>
      </c>
      <c r="R87" s="4">
        <f t="shared" ca="1" si="15"/>
        <v>-8.2431774604796448E-2</v>
      </c>
      <c r="S87" s="4" cm="1">
        <f t="array" aca="1" ref="S87" ca="1">_xlfn._xlws.SORT(SUMPRODUCT($V$2:$X$2,P87:R87))</f>
        <v>-3.3746759024104664E-2</v>
      </c>
      <c r="T87" s="4">
        <f ca="1"/>
        <v>-6.869449522838772E-3</v>
      </c>
    </row>
    <row r="88" spans="1:20" x14ac:dyDescent="0.25">
      <c r="A88" s="1">
        <v>45680</v>
      </c>
      <c r="B88" s="4">
        <f>IFERROR(BTCUSD[[#This Row],[Close]]/BTCUSD!B87-1,"")</f>
        <v>-1.2238897162714313E-2</v>
      </c>
      <c r="C88" s="4">
        <f>IFERROR(XAUUSD[[#This Row],[Close]]/XAUUSD!B87-1, "")</f>
        <v>2.0585997448967497E-3</v>
      </c>
      <c r="D88" s="4">
        <f>IFERROR(AAPL_US[[#This Row],[Close]]/AAPL_US!B87-1,"")</f>
        <v>-7.6034063260344009E-4</v>
      </c>
      <c r="E88" s="4">
        <f t="shared" si="8"/>
        <v>-3.0763314406366256E-3</v>
      </c>
      <c r="F88">
        <f t="shared" ca="1" si="9"/>
        <v>-0.81359563420074388</v>
      </c>
      <c r="G88">
        <f t="shared" ca="1" si="9"/>
        <v>0.26835279872207907</v>
      </c>
      <c r="H88">
        <f t="shared" ca="1" si="9"/>
        <v>-0.4986059943065741</v>
      </c>
      <c r="I88">
        <f ca="1"/>
        <v>-0.81359563420074388</v>
      </c>
      <c r="J88">
        <f ca="1"/>
        <v>0.22526605897055776</v>
      </c>
      <c r="K88">
        <f ca="1"/>
        <v>-0.70108278521638234</v>
      </c>
      <c r="L88">
        <v>86</v>
      </c>
      <c r="M88">
        <f t="shared" ca="1" si="10"/>
        <v>114862.75953641649</v>
      </c>
      <c r="N88">
        <f t="shared" ca="1" si="11"/>
        <v>3722.2874523876339</v>
      </c>
      <c r="O88">
        <f t="shared" ca="1" si="12"/>
        <v>239.18575441874978</v>
      </c>
      <c r="P88" s="4">
        <f t="shared" ca="1" si="13"/>
        <v>-1.1715929540181498E-2</v>
      </c>
      <c r="Q88" s="4">
        <f t="shared" ca="1" si="14"/>
        <v>3.5890573619801755E-3</v>
      </c>
      <c r="R88" s="4">
        <f t="shared" ca="1" si="15"/>
        <v>1.3870341037922746E-2</v>
      </c>
      <c r="S88" s="4" cm="1">
        <f t="array" aca="1" ref="S88" ca="1">_xlfn._xlws.SORT(SUMPRODUCT($V$2:$X$2,P88:R88))</f>
        <v>2.0819463941144445E-3</v>
      </c>
      <c r="T88" s="4">
        <f ca="1"/>
        <v>-6.3463998468845468E-3</v>
      </c>
    </row>
    <row r="89" spans="1:20" x14ac:dyDescent="0.25">
      <c r="A89" s="1">
        <v>45681</v>
      </c>
      <c r="B89" s="4">
        <f>IFERROR(BTCUSD[[#This Row],[Close]]/BTCUSD!B88-1,"")</f>
        <v>2.4616782324628383E-2</v>
      </c>
      <c r="C89" s="4">
        <f>IFERROR(XAUUSD[[#This Row],[Close]]/XAUUSD!B88-1, "")</f>
        <v>1.4182916578142635E-2</v>
      </c>
      <c r="D89" s="4">
        <f>IFERROR(AAPL_US[[#This Row],[Close]]/AAPL_US!B88-1,"")</f>
        <v>-3.9343998137985059E-3</v>
      </c>
      <c r="E89" s="4">
        <f t="shared" si="8"/>
        <v>1.1877881384506015E-2</v>
      </c>
      <c r="F89">
        <f t="shared" ca="1" si="9"/>
        <v>-0.87346249124093589</v>
      </c>
      <c r="G89">
        <f t="shared" ca="1" si="9"/>
        <v>-1.275073996101278</v>
      </c>
      <c r="H89">
        <f t="shared" ca="1" si="9"/>
        <v>-1.814827257828358</v>
      </c>
      <c r="I89">
        <f ca="1"/>
        <v>-0.87346249124093589</v>
      </c>
      <c r="J89">
        <f ca="1"/>
        <v>-1.3191751688177416</v>
      </c>
      <c r="K89">
        <f ca="1"/>
        <v>-1.979012835948224</v>
      </c>
      <c r="L89">
        <v>87</v>
      </c>
      <c r="M89">
        <f t="shared" ca="1" si="10"/>
        <v>114694.4544200931</v>
      </c>
      <c r="N89">
        <f t="shared" ca="1" si="11"/>
        <v>3660.5723630277462</v>
      </c>
      <c r="O89">
        <f t="shared" ca="1" si="12"/>
        <v>233.06704341696292</v>
      </c>
      <c r="P89" s="4">
        <f t="shared" ca="1" si="13"/>
        <v>-1.4663459586361678E-3</v>
      </c>
      <c r="Q89" s="4">
        <f t="shared" ca="1" si="14"/>
        <v>-1.6718867335710451E-2</v>
      </c>
      <c r="R89" s="4">
        <f t="shared" ca="1" si="15"/>
        <v>-2.5914313033984684E-2</v>
      </c>
      <c r="S89" s="4" cm="1">
        <f t="array" aca="1" ref="S89" ca="1">_xlfn._xlws.SORT(SUMPRODUCT($V$2:$X$2,P89:R89))</f>
        <v>-1.4901744632070436E-2</v>
      </c>
      <c r="T89" s="4">
        <f ca="1"/>
        <v>-5.7947663810716558E-3</v>
      </c>
    </row>
    <row r="90" spans="1:20" x14ac:dyDescent="0.25">
      <c r="A90" s="1">
        <v>45684</v>
      </c>
      <c r="B90" s="4">
        <f>IFERROR(BTCUSD[[#This Row],[Close]]/BTCUSD!B89-1,"")</f>
        <v>-2.0846499957552389E-2</v>
      </c>
      <c r="C90" s="4">
        <f>IFERROR(XAUUSD[[#This Row],[Close]]/XAUUSD!B89-1, "")</f>
        <v>4.1879037164684885E-3</v>
      </c>
      <c r="D90" s="4">
        <f>IFERROR(AAPL_US[[#This Row],[Close]]/AAPL_US!B89-1,"")</f>
        <v>3.1783764351674959E-2</v>
      </c>
      <c r="E90" s="4">
        <f t="shared" si="8"/>
        <v>4.9563408048241674E-3</v>
      </c>
      <c r="F90">
        <f t="shared" ca="1" si="9"/>
        <v>2.1116773546127687</v>
      </c>
      <c r="G90">
        <f t="shared" ca="1" si="9"/>
        <v>4.5111654161046601E-2</v>
      </c>
      <c r="H90">
        <f t="shared" ca="1" si="9"/>
        <v>-3.8175941840252178E-2</v>
      </c>
      <c r="I90">
        <f ca="1"/>
        <v>2.1116773546127687</v>
      </c>
      <c r="J90">
        <f ca="1"/>
        <v>0.15591986788708692</v>
      </c>
      <c r="K90">
        <f ca="1"/>
        <v>0.53447039141482666</v>
      </c>
      <c r="L90">
        <v>88</v>
      </c>
      <c r="M90">
        <f t="shared" ca="1" si="10"/>
        <v>124397.67806813469</v>
      </c>
      <c r="N90">
        <f t="shared" ca="1" si="11"/>
        <v>3720.6608619137155</v>
      </c>
      <c r="O90">
        <f t="shared" ca="1" si="12"/>
        <v>245.37056198014403</v>
      </c>
      <c r="P90" s="4">
        <f t="shared" ca="1" si="13"/>
        <v>8.1211840677893332E-2</v>
      </c>
      <c r="Q90" s="4">
        <f t="shared" ca="1" si="14"/>
        <v>1.6281785031460657E-2</v>
      </c>
      <c r="R90" s="4">
        <f t="shared" ca="1" si="15"/>
        <v>5.1443413586543502E-2</v>
      </c>
      <c r="S90" s="4" cm="1">
        <f t="array" aca="1" ref="S90" ca="1">_xlfn._xlws.SORT(SUMPRODUCT($V$2:$X$2,P90:R90))</f>
        <v>4.6309290291915314E-2</v>
      </c>
      <c r="T90" s="4">
        <f ca="1"/>
        <v>-5.4938819188060503E-3</v>
      </c>
    </row>
    <row r="91" spans="1:20" x14ac:dyDescent="0.25">
      <c r="A91" s="1">
        <v>45685</v>
      </c>
      <c r="B91" s="4">
        <f>IFERROR(BTCUSD[[#This Row],[Close]]/BTCUSD!B90-1,"")</f>
        <v>1.8592911572883342E-3</v>
      </c>
      <c r="C91" s="4">
        <f>IFERROR(XAUUSD[[#This Row],[Close]]/XAUUSD!B90-1, "")</f>
        <v>-5.1518246347903585E-4</v>
      </c>
      <c r="D91" s="4">
        <f>IFERROR(AAPL_US[[#This Row],[Close]]/AAPL_US!B90-1,"")</f>
        <v>3.6540538657189536E-2</v>
      </c>
      <c r="E91" s="4">
        <f t="shared" si="8"/>
        <v>1.1313875958951745E-2</v>
      </c>
      <c r="F91">
        <f t="shared" ca="1" si="9"/>
        <v>1.2378963752969623</v>
      </c>
      <c r="G91">
        <f t="shared" ca="1" si="9"/>
        <v>0.46863690126801766</v>
      </c>
      <c r="H91">
        <f t="shared" ca="1" si="9"/>
        <v>-1.1454953153147267</v>
      </c>
      <c r="I91">
        <f ca="1"/>
        <v>1.2378963752969623</v>
      </c>
      <c r="J91">
        <f ca="1"/>
        <v>0.53298441140331176</v>
      </c>
      <c r="K91">
        <f ca="1"/>
        <v>-0.76944145435639033</v>
      </c>
      <c r="L91">
        <v>89</v>
      </c>
      <c r="M91">
        <f t="shared" ca="1" si="10"/>
        <v>121500.42113056648</v>
      </c>
      <c r="N91">
        <f t="shared" ca="1" si="11"/>
        <v>3736.6244941782375</v>
      </c>
      <c r="O91">
        <f t="shared" ca="1" si="12"/>
        <v>238.96692081610155</v>
      </c>
      <c r="P91" s="4">
        <f t="shared" ca="1" si="13"/>
        <v>-2.3565786213942442E-2</v>
      </c>
      <c r="Q91" s="4">
        <f t="shared" ca="1" si="14"/>
        <v>4.2813586678602166E-3</v>
      </c>
      <c r="R91" s="4">
        <f t="shared" ca="1" si="15"/>
        <v>-2.6444430024759186E-2</v>
      </c>
      <c r="S91" s="4" cm="1">
        <f t="array" aca="1" ref="S91" ca="1">_xlfn._xlws.SORT(SUMPRODUCT($V$2:$X$2,P91:R91))</f>
        <v>-1.3290521404466401E-2</v>
      </c>
      <c r="T91" s="4">
        <f ca="1"/>
        <v>-5.4694086425444745E-3</v>
      </c>
    </row>
    <row r="92" spans="1:20" x14ac:dyDescent="0.25">
      <c r="A92" s="1">
        <v>45686</v>
      </c>
      <c r="B92" s="4">
        <f>IFERROR(BTCUSD[[#This Row],[Close]]/BTCUSD!B91-1,"")</f>
        <v>9.8465325589445207E-3</v>
      </c>
      <c r="C92" s="4">
        <f>IFERROR(XAUUSD[[#This Row],[Close]]/XAUUSD!B91-1, "")</f>
        <v>5.8877230809997183E-3</v>
      </c>
      <c r="D92" s="4">
        <f>IFERROR(AAPL_US[[#This Row],[Close]]/AAPL_US!B91-1,"")</f>
        <v>4.617685862906562E-3</v>
      </c>
      <c r="E92" s="4">
        <f t="shared" si="8"/>
        <v>6.6943547589552125E-3</v>
      </c>
      <c r="F92">
        <f t="shared" ca="1" si="9"/>
        <v>1.561526313714523</v>
      </c>
      <c r="G92">
        <f t="shared" ca="1" si="9"/>
        <v>-0.63126186311110066</v>
      </c>
      <c r="H92">
        <f t="shared" ca="1" si="9"/>
        <v>1.0281362908277085</v>
      </c>
      <c r="I92">
        <f ca="1"/>
        <v>1.561526313714523</v>
      </c>
      <c r="J92">
        <f ca="1"/>
        <v>-0.54840560538220762</v>
      </c>
      <c r="K92">
        <f ca="1"/>
        <v>1.4144982273338729</v>
      </c>
      <c r="L92">
        <v>90</v>
      </c>
      <c r="M92">
        <f t="shared" ca="1" si="10"/>
        <v>122592.2868801258</v>
      </c>
      <c r="N92">
        <f t="shared" ca="1" si="11"/>
        <v>3693.3152747359941</v>
      </c>
      <c r="O92">
        <f t="shared" ca="1" si="12"/>
        <v>249.8959772075338</v>
      </c>
      <c r="P92" s="4">
        <f t="shared" ca="1" si="13"/>
        <v>8.9463797668060778E-3</v>
      </c>
      <c r="Q92" s="4">
        <f t="shared" ca="1" si="14"/>
        <v>-1.1658159099750511E-2</v>
      </c>
      <c r="R92" s="4">
        <f t="shared" ca="1" si="15"/>
        <v>4.4719604377191011E-2</v>
      </c>
      <c r="S92" s="4" cm="1">
        <f t="array" aca="1" ref="S92" ca="1">_xlfn._xlws.SORT(SUMPRODUCT($V$2:$X$2,P92:R92))</f>
        <v>1.1436531603298921E-2</v>
      </c>
      <c r="T92" s="4">
        <f ca="1"/>
        <v>-5.0679229784193472E-3</v>
      </c>
    </row>
    <row r="93" spans="1:20" x14ac:dyDescent="0.25">
      <c r="A93" s="1">
        <v>45687</v>
      </c>
      <c r="B93" s="4">
        <f>IFERROR(BTCUSD[[#This Row],[Close]]/BTCUSD!B92-1,"")</f>
        <v>-3.249857170062842E-2</v>
      </c>
      <c r="C93" s="4">
        <f>IFERROR(XAUUSD[[#This Row],[Close]]/XAUUSD!B92-1, "")</f>
        <v>-1.0889157935191962E-2</v>
      </c>
      <c r="D93" s="4">
        <f>IFERROR(AAPL_US[[#This Row],[Close]]/AAPL_US!B92-1,"")</f>
        <v>-7.3944884293821733E-3</v>
      </c>
      <c r="E93" s="4">
        <f t="shared" si="8"/>
        <v>-1.6323581213079964E-2</v>
      </c>
      <c r="F93">
        <f t="shared" ca="1" si="9"/>
        <v>1.4919380515119876</v>
      </c>
      <c r="G93">
        <f t="shared" ca="1" si="9"/>
        <v>-0.54579003588961783</v>
      </c>
      <c r="H93">
        <f t="shared" ca="1" si="9"/>
        <v>-1.3214875507457948</v>
      </c>
      <c r="I93">
        <f ca="1"/>
        <v>1.4919380515119876</v>
      </c>
      <c r="J93">
        <f ca="1"/>
        <v>-0.46670529273524447</v>
      </c>
      <c r="K93">
        <f ca="1"/>
        <v>-0.86659072912722923</v>
      </c>
      <c r="L93">
        <v>91</v>
      </c>
      <c r="M93">
        <f t="shared" ca="1" si="10"/>
        <v>122380.34860298321</v>
      </c>
      <c r="N93">
        <f t="shared" ca="1" si="11"/>
        <v>3697.2075273618925</v>
      </c>
      <c r="O93">
        <f t="shared" ca="1" si="12"/>
        <v>238.56995348601828</v>
      </c>
      <c r="P93" s="4">
        <f t="shared" ca="1" si="13"/>
        <v>-1.7303020772280052E-3</v>
      </c>
      <c r="Q93" s="4">
        <f t="shared" ca="1" si="14"/>
        <v>1.0533092421153021E-3</v>
      </c>
      <c r="R93" s="4">
        <f t="shared" ca="1" si="15"/>
        <v>-4.6382166758795487E-2</v>
      </c>
      <c r="S93" s="4" cm="1">
        <f t="array" aca="1" ref="S93" ca="1">_xlfn._xlws.SORT(SUMPRODUCT($V$2:$X$2,P93:R93))</f>
        <v>-1.4012416953960926E-2</v>
      </c>
      <c r="T93" s="4">
        <f ca="1"/>
        <v>-4.8644655684637579E-3</v>
      </c>
    </row>
    <row r="94" spans="1:20" x14ac:dyDescent="0.25">
      <c r="A94" s="1">
        <v>45688</v>
      </c>
      <c r="B94" s="4">
        <f>IFERROR(BTCUSD[[#This Row],[Close]]/BTCUSD!B93-1,"")</f>
        <v>-4.0154713750036874E-3</v>
      </c>
      <c r="C94" s="4">
        <f>IFERROR(XAUUSD[[#This Row],[Close]]/XAUUSD!B93-1, "")</f>
        <v>8.376718850900966E-3</v>
      </c>
      <c r="D94" s="4">
        <f>IFERROR(AAPL_US[[#This Row],[Close]]/AAPL_US!B93-1,"")</f>
        <v>-6.6911334055256289E-3</v>
      </c>
      <c r="E94" s="4">
        <f t="shared" si="8"/>
        <v>1.3870610620159152E-4</v>
      </c>
      <c r="F94">
        <f t="shared" ca="1" si="9"/>
        <v>0.25215667534063896</v>
      </c>
      <c r="G94">
        <f t="shared" ca="1" si="9"/>
        <v>0.84757515869347522</v>
      </c>
      <c r="H94">
        <f t="shared" ca="1" si="9"/>
        <v>4.1354275870202031E-2</v>
      </c>
      <c r="I94">
        <f ca="1"/>
        <v>0.25215667534063896</v>
      </c>
      <c r="J94">
        <f ca="1"/>
        <v>0.85964523851015429</v>
      </c>
      <c r="K94">
        <f ca="1"/>
        <v>0.10508402353799512</v>
      </c>
      <c r="L94">
        <v>92</v>
      </c>
      <c r="M94">
        <f t="shared" ca="1" si="10"/>
        <v>118348.10899760493</v>
      </c>
      <c r="N94">
        <f t="shared" ca="1" si="11"/>
        <v>3751.7933854273565</v>
      </c>
      <c r="O94">
        <f t="shared" ca="1" si="12"/>
        <v>243.38580273004024</v>
      </c>
      <c r="P94" s="4">
        <f t="shared" ca="1" si="13"/>
        <v>-3.35034487785296E-2</v>
      </c>
      <c r="Q94" s="4">
        <f t="shared" ca="1" si="14"/>
        <v>1.4656149408562061E-2</v>
      </c>
      <c r="R94" s="4">
        <f t="shared" ca="1" si="15"/>
        <v>1.9985276544089742E-2</v>
      </c>
      <c r="S94" s="4" cm="1">
        <f t="array" aca="1" ref="S94" ca="1">_xlfn._xlws.SORT(SUMPRODUCT($V$2:$X$2,P94:R94))</f>
        <v>1.8070080930928673E-3</v>
      </c>
      <c r="T94" s="4">
        <f ca="1"/>
        <v>-4.7237537393641383E-3</v>
      </c>
    </row>
    <row r="95" spans="1:20" x14ac:dyDescent="0.25">
      <c r="A95" s="1">
        <v>45691</v>
      </c>
      <c r="B95" s="4">
        <f>IFERROR(BTCUSD[[#This Row],[Close]]/BTCUSD!B94-1,"")</f>
        <v>2.2618800581033494E-2</v>
      </c>
      <c r="C95" s="4">
        <f>IFERROR(XAUUSD[[#This Row],[Close]]/XAUUSD!B94-1, "")</f>
        <v>-1.5449240020406485E-3</v>
      </c>
      <c r="D95" s="4">
        <f>IFERROR(AAPL_US[[#This Row],[Close]]/AAPL_US!B94-1,"")</f>
        <v>-3.3854950984343102E-2</v>
      </c>
      <c r="E95" s="4">
        <f t="shared" si="8"/>
        <v>-3.9888147218091405E-3</v>
      </c>
      <c r="F95">
        <f t="shared" ca="1" si="9"/>
        <v>2.8047014569599561E-2</v>
      </c>
      <c r="G95">
        <f t="shared" ca="1" si="9"/>
        <v>6.4382017868788279E-3</v>
      </c>
      <c r="H95">
        <f t="shared" ca="1" si="9"/>
        <v>-0.5915095522950139</v>
      </c>
      <c r="I95">
        <f ca="1"/>
        <v>2.8047014569599561E-2</v>
      </c>
      <c r="J95">
        <f ca="1"/>
        <v>7.9018880318196903E-3</v>
      </c>
      <c r="K95">
        <f ca="1"/>
        <v>-0.56187436294748394</v>
      </c>
      <c r="L95">
        <v>93</v>
      </c>
      <c r="M95">
        <f t="shared" ca="1" si="10"/>
        <v>117648.86670201358</v>
      </c>
      <c r="N95">
        <f t="shared" ca="1" si="11"/>
        <v>3717.6272240604408</v>
      </c>
      <c r="O95">
        <f t="shared" ca="1" si="12"/>
        <v>240.13456096308911</v>
      </c>
      <c r="P95" s="4">
        <f t="shared" ca="1" si="13"/>
        <v>-5.9258754459310219E-3</v>
      </c>
      <c r="Q95" s="4">
        <f t="shared" ca="1" si="14"/>
        <v>-9.1483399956718454E-3</v>
      </c>
      <c r="R95" s="4">
        <f t="shared" ca="1" si="15"/>
        <v>-1.344841298327636E-2</v>
      </c>
      <c r="S95" s="4" cm="1">
        <f t="array" aca="1" ref="S95" ca="1">_xlfn._xlws.SORT(SUMPRODUCT($V$2:$X$2,P95:R95))</f>
        <v>-9.4716225270309526E-3</v>
      </c>
      <c r="T95" s="4">
        <f ca="1"/>
        <v>-4.6762939204467811E-3</v>
      </c>
    </row>
    <row r="96" spans="1:20" x14ac:dyDescent="0.25">
      <c r="A96" s="1">
        <v>45692</v>
      </c>
      <c r="B96" s="4">
        <f>IFERROR(BTCUSD[[#This Row],[Close]]/BTCUSD!B95-1,"")</f>
        <v>1.5760281385281294E-2</v>
      </c>
      <c r="C96" s="4">
        <f>IFERROR(XAUUSD[[#This Row],[Close]]/XAUUSD!B95-1, "")</f>
        <v>1.2528898906371211E-2</v>
      </c>
      <c r="D96" s="4">
        <f>IFERROR(AAPL_US[[#This Row],[Close]]/AAPL_US!B95-1,"")</f>
        <v>2.1004566210045761E-2</v>
      </c>
      <c r="E96" s="4">
        <f t="shared" si="8"/>
        <v>1.60410138411466E-2</v>
      </c>
      <c r="F96">
        <f t="shared" ca="1" si="9"/>
        <v>-0.66280559424725261</v>
      </c>
      <c r="G96">
        <f t="shared" ca="1" si="9"/>
        <v>-0.58022283759236537</v>
      </c>
      <c r="H96">
        <f t="shared" ca="1" si="9"/>
        <v>0.86412225165880641</v>
      </c>
      <c r="I96">
        <f ca="1"/>
        <v>-0.66280559424725261</v>
      </c>
      <c r="J96">
        <f ca="1"/>
        <v>-0.61422216773129135</v>
      </c>
      <c r="K96">
        <f ca="1"/>
        <v>0.65456386294637769</v>
      </c>
      <c r="L96">
        <v>94</v>
      </c>
      <c r="M96">
        <f t="shared" ca="1" si="10"/>
        <v>115480.94951888626</v>
      </c>
      <c r="N96">
        <f t="shared" ca="1" si="11"/>
        <v>3693.0283101839377</v>
      </c>
      <c r="O96">
        <f t="shared" ca="1" si="12"/>
        <v>246.20849578645627</v>
      </c>
      <c r="P96" s="4">
        <f t="shared" ca="1" si="13"/>
        <v>-1.8598905207455555E-2</v>
      </c>
      <c r="Q96" s="4">
        <f t="shared" ca="1" si="14"/>
        <v>-6.6388200369956116E-3</v>
      </c>
      <c r="R96" s="4">
        <f t="shared" ca="1" si="15"/>
        <v>2.4979283912821046E-2</v>
      </c>
      <c r="S96" s="4" cm="1">
        <f t="array" aca="1" ref="S96" ca="1">_xlfn._xlws.SORT(SUMPRODUCT($V$2:$X$2,P96:R96))</f>
        <v>-7.414144031885981E-4</v>
      </c>
      <c r="T96" s="4">
        <f ca="1"/>
        <v>-4.6317454000753067E-3</v>
      </c>
    </row>
    <row r="97" spans="1:20" x14ac:dyDescent="0.25">
      <c r="A97" s="1">
        <v>45693</v>
      </c>
      <c r="B97" s="4">
        <f>IFERROR(BTCUSD[[#This Row],[Close]]/BTCUSD!B96-1,"")</f>
        <v>-3.3504884939925206E-2</v>
      </c>
      <c r="C97" s="4">
        <f>IFERROR(XAUUSD[[#This Row],[Close]]/XAUUSD!B96-1, "")</f>
        <v>2.5356140140542216E-3</v>
      </c>
      <c r="D97" s="4">
        <f>IFERROR(AAPL_US[[#This Row],[Close]]/AAPL_US!B96-1,"")</f>
        <v>-1.414786018990033E-3</v>
      </c>
      <c r="E97" s="4">
        <f t="shared" si="8"/>
        <v>-9.4616556820528823E-3</v>
      </c>
      <c r="F97">
        <f t="shared" ca="1" si="9"/>
        <v>-0.54386082410151049</v>
      </c>
      <c r="G97">
        <f t="shared" ca="1" si="9"/>
        <v>1.4297839745800853</v>
      </c>
      <c r="H97">
        <f t="shared" ca="1" si="9"/>
        <v>-0.66822643782720847</v>
      </c>
      <c r="I97">
        <f ca="1"/>
        <v>-0.54386082410151049</v>
      </c>
      <c r="J97">
        <f ca="1"/>
        <v>1.3992573392047059</v>
      </c>
      <c r="K97">
        <f ca="1"/>
        <v>-0.79544055614724118</v>
      </c>
      <c r="L97">
        <v>95</v>
      </c>
      <c r="M97">
        <f t="shared" ca="1" si="10"/>
        <v>115872.95021861132</v>
      </c>
      <c r="N97">
        <f t="shared" ca="1" si="11"/>
        <v>3775.8012646288439</v>
      </c>
      <c r="O97">
        <f t="shared" ca="1" si="12"/>
        <v>239.06930892464433</v>
      </c>
      <c r="P97" s="4">
        <f t="shared" ca="1" si="13"/>
        <v>3.388757010828873E-3</v>
      </c>
      <c r="Q97" s="4">
        <f t="shared" ca="1" si="14"/>
        <v>2.216581396362003E-2</v>
      </c>
      <c r="R97" s="4">
        <f t="shared" ca="1" si="15"/>
        <v>-2.942521542572242E-2</v>
      </c>
      <c r="S97" s="4" cm="1">
        <f t="array" aca="1" ref="S97" ca="1">_xlfn._xlws.SORT(SUMPRODUCT($V$2:$X$2,P97:R97))</f>
        <v>1.0553880609799494E-3</v>
      </c>
      <c r="T97" s="4">
        <f ca="1"/>
        <v>-4.6013534664696189E-3</v>
      </c>
    </row>
    <row r="98" spans="1:20" x14ac:dyDescent="0.25">
      <c r="A98" s="1">
        <v>45694</v>
      </c>
      <c r="B98" s="4">
        <f>IFERROR(BTCUSD[[#This Row],[Close]]/BTCUSD!B97-1,"")</f>
        <v>1.1614516176658984E-3</v>
      </c>
      <c r="C98" s="4">
        <f>IFERROR(XAUUSD[[#This Row],[Close]]/XAUUSD!B97-1, "")</f>
        <v>4.8977610235321212E-3</v>
      </c>
      <c r="D98" s="4">
        <f>IFERROR(AAPL_US[[#This Row],[Close]]/AAPL_US!B97-1,"")</f>
        <v>3.2254591649978348E-3</v>
      </c>
      <c r="E98" s="4">
        <f t="shared" si="8"/>
        <v>3.2751776442119683E-3</v>
      </c>
      <c r="F98">
        <f t="shared" ca="1" si="9"/>
        <v>0.68995950491019453</v>
      </c>
      <c r="G98">
        <f t="shared" ca="1" si="9"/>
        <v>0.45206627155073786</v>
      </c>
      <c r="H98">
        <f t="shared" ca="1" si="9"/>
        <v>1.8385210559256431</v>
      </c>
      <c r="I98">
        <f ca="1"/>
        <v>0.68995950491019453</v>
      </c>
      <c r="J98">
        <f ca="1"/>
        <v>0.48766803797289243</v>
      </c>
      <c r="K98">
        <f ca="1"/>
        <v>1.9550406902419253</v>
      </c>
      <c r="L98">
        <v>96</v>
      </c>
      <c r="M98">
        <f t="shared" ca="1" si="10"/>
        <v>119839.60846351463</v>
      </c>
      <c r="N98">
        <f t="shared" ca="1" si="11"/>
        <v>3738.9701649071017</v>
      </c>
      <c r="O98">
        <f t="shared" ca="1" si="12"/>
        <v>252.90969409379514</v>
      </c>
      <c r="P98" s="4">
        <f t="shared" ca="1" si="13"/>
        <v>3.3659918465029415E-2</v>
      </c>
      <c r="Q98" s="4">
        <f t="shared" ca="1" si="14"/>
        <v>-9.8023991767527234E-3</v>
      </c>
      <c r="R98" s="4">
        <f t="shared" ca="1" si="15"/>
        <v>5.6278979276876383E-2</v>
      </c>
      <c r="S98" s="4" cm="1">
        <f t="array" aca="1" ref="S98" ca="1">_xlfn._xlws.SORT(SUMPRODUCT($V$2:$X$2,P98:R98))</f>
        <v>2.306070965187065E-2</v>
      </c>
      <c r="T98" s="4">
        <f ca="1"/>
        <v>-4.5545440367407266E-3</v>
      </c>
    </row>
    <row r="99" spans="1:20" x14ac:dyDescent="0.25">
      <c r="A99" s="1">
        <v>45695</v>
      </c>
      <c r="B99" s="4">
        <f>IFERROR(BTCUSD[[#This Row],[Close]]/BTCUSD!B98-1,"")</f>
        <v>-3.9585115273066851E-2</v>
      </c>
      <c r="C99" s="4">
        <f>IFERROR(XAUUSD[[#This Row],[Close]]/XAUUSD!B98-1, "")</f>
        <v>9.7975133214920351E-3</v>
      </c>
      <c r="D99" s="4">
        <f>IFERROR(AAPL_US[[#This Row],[Close]]/AAPL_US!B98-1,"")</f>
        <v>-2.3969368657818402E-2</v>
      </c>
      <c r="E99" s="4">
        <f t="shared" si="8"/>
        <v>-1.514733985066876E-2</v>
      </c>
      <c r="F99">
        <f t="shared" ca="1" si="9"/>
        <v>-0.21346066738269362</v>
      </c>
      <c r="G99">
        <f t="shared" ca="1" si="9"/>
        <v>-0.75261727286828373</v>
      </c>
      <c r="H99">
        <f t="shared" ca="1" si="9"/>
        <v>1.5725078439002949</v>
      </c>
      <c r="I99">
        <f ca="1"/>
        <v>-0.21346066738269362</v>
      </c>
      <c r="J99">
        <f ca="1"/>
        <v>-0.76278664871924107</v>
      </c>
      <c r="K99">
        <f ca="1"/>
        <v>1.4587056403163199</v>
      </c>
      <c r="L99">
        <v>97</v>
      </c>
      <c r="M99">
        <f t="shared" ca="1" si="10"/>
        <v>116954.35160204138</v>
      </c>
      <c r="N99">
        <f t="shared" ca="1" si="11"/>
        <v>3688.8115823930057</v>
      </c>
      <c r="O99">
        <f t="shared" ca="1" si="12"/>
        <v>250.40143451235153</v>
      </c>
      <c r="P99" s="4">
        <f t="shared" ca="1" si="13"/>
        <v>-2.4370551184208757E-2</v>
      </c>
      <c r="Q99" s="4">
        <f t="shared" ca="1" si="14"/>
        <v>-1.3505874745614689E-2</v>
      </c>
      <c r="R99" s="4">
        <f t="shared" ca="1" si="15"/>
        <v>-9.9671165756967921E-3</v>
      </c>
      <c r="S99" s="4" cm="1">
        <f t="array" aca="1" ref="S99" ca="1">_xlfn._xlws.SORT(SUMPRODUCT($V$2:$X$2,P99:R99))</f>
        <v>-1.5703650226217541E-2</v>
      </c>
      <c r="T99" s="4">
        <f ca="1"/>
        <v>-4.3059554820310958E-3</v>
      </c>
    </row>
    <row r="100" spans="1:20" x14ac:dyDescent="0.25">
      <c r="A100" s="1">
        <v>45698</v>
      </c>
      <c r="B100" s="4">
        <f>IFERROR(BTCUSD[[#This Row],[Close]]/BTCUSD!B99-1,"")</f>
        <v>-1.2139594589337999E-2</v>
      </c>
      <c r="C100" s="4">
        <f>IFERROR(XAUUSD[[#This Row],[Close]]/XAUUSD!B99-1, "")</f>
        <v>8.4746955230812215E-3</v>
      </c>
      <c r="D100" s="4">
        <f>IFERROR(AAPL_US[[#This Row],[Close]]/AAPL_US!B99-1,"")</f>
        <v>1.1874395285424999E-3</v>
      </c>
      <c r="E100" s="4">
        <f t="shared" si="8"/>
        <v>1.0423169099383934E-4</v>
      </c>
      <c r="F100">
        <f t="shared" ca="1" si="9"/>
        <v>-0.60325538041160798</v>
      </c>
      <c r="G100">
        <f t="shared" ca="1" si="9"/>
        <v>-2.0745431709829787</v>
      </c>
      <c r="H100">
        <f t="shared" ca="1" si="9"/>
        <v>0.45619293608191519</v>
      </c>
      <c r="I100">
        <f ca="1"/>
        <v>-0.60325538041160798</v>
      </c>
      <c r="J100">
        <f ca="1"/>
        <v>-2.1033548514538412</v>
      </c>
      <c r="K100">
        <f ca="1"/>
        <v>0.28317894613902256</v>
      </c>
      <c r="L100">
        <v>98</v>
      </c>
      <c r="M100">
        <f t="shared" ca="1" si="10"/>
        <v>115741.48614935865</v>
      </c>
      <c r="N100">
        <f t="shared" ca="1" si="11"/>
        <v>3635.7434380382215</v>
      </c>
      <c r="O100">
        <f t="shared" ca="1" si="12"/>
        <v>244.50614263169342</v>
      </c>
      <c r="P100" s="4">
        <f t="shared" ca="1" si="13"/>
        <v>-1.0424564943212285E-2</v>
      </c>
      <c r="Q100" s="4">
        <f t="shared" ca="1" si="14"/>
        <v>-1.4490729556424775E-2</v>
      </c>
      <c r="R100" s="4">
        <f t="shared" ca="1" si="15"/>
        <v>-2.3824936255373109E-2</v>
      </c>
      <c r="S100" s="4" cm="1">
        <f t="array" aca="1" ref="S100" ca="1">_xlfn._xlws.SORT(SUMPRODUCT($V$2:$X$2,P100:R100))</f>
        <v>-1.6071142182145528E-2</v>
      </c>
      <c r="T100" s="4">
        <f ca="1"/>
        <v>-4.1176930764292618E-3</v>
      </c>
    </row>
    <row r="101" spans="1:20" x14ac:dyDescent="0.25">
      <c r="A101" s="1">
        <v>45699</v>
      </c>
      <c r="B101" s="4">
        <f>IFERROR(BTCUSD[[#This Row],[Close]]/BTCUSD!B100-1,"")</f>
        <v>4.5853639328226059E-3</v>
      </c>
      <c r="C101" s="4">
        <f>IFERROR(XAUUSD[[#This Row],[Close]]/XAUUSD!B100-1, "")</f>
        <v>-3.7098794071170893E-3</v>
      </c>
      <c r="D101" s="4">
        <f>IFERROR(AAPL_US[[#This Row],[Close]]/AAPL_US!B100-1,"")</f>
        <v>2.1831759279595797E-2</v>
      </c>
      <c r="E101" s="4">
        <f t="shared" si="8"/>
        <v>6.4411852008786847E-3</v>
      </c>
      <c r="F101">
        <f t="shared" ca="1" si="9"/>
        <v>0.25703943022835835</v>
      </c>
      <c r="G101">
        <f t="shared" ca="1" si="9"/>
        <v>-0.21513071434165743</v>
      </c>
      <c r="H101">
        <f t="shared" ca="1" si="9"/>
        <v>-0.59577880814056261</v>
      </c>
      <c r="I101">
        <f ca="1"/>
        <v>0.25703943022835835</v>
      </c>
      <c r="J101">
        <f ca="1"/>
        <v>-0.2013385256761743</v>
      </c>
      <c r="K101">
        <f ca="1"/>
        <v>-0.50325060991770976</v>
      </c>
      <c r="L101">
        <v>99</v>
      </c>
      <c r="M101">
        <f t="shared" ca="1" si="10"/>
        <v>118495.74702776337</v>
      </c>
      <c r="N101">
        <f t="shared" ca="1" si="11"/>
        <v>3712.7069248137473</v>
      </c>
      <c r="O101">
        <f t="shared" ca="1" si="12"/>
        <v>240.65260021034311</v>
      </c>
      <c r="P101" s="4">
        <f t="shared" ca="1" si="13"/>
        <v>2.3517933394160858E-2</v>
      </c>
      <c r="Q101" s="4">
        <f t="shared" ca="1" si="14"/>
        <v>2.0947627669122216E-2</v>
      </c>
      <c r="R101" s="4">
        <f t="shared" ca="1" si="15"/>
        <v>-1.5886031200241405E-2</v>
      </c>
      <c r="S101" s="4" cm="1">
        <f t="array" aca="1" ref="S101" ca="1">_xlfn._xlws.SORT(SUMPRODUCT($V$2:$X$2,P101:R101))</f>
        <v>1.0668621725824723E-2</v>
      </c>
      <c r="T101" s="4">
        <f ca="1"/>
        <v>-4.030495041762781E-3</v>
      </c>
    </row>
    <row r="102" spans="1:20" x14ac:dyDescent="0.25">
      <c r="A102" s="1">
        <v>45700</v>
      </c>
      <c r="B102" s="4">
        <f>IFERROR(BTCUSD[[#This Row],[Close]]/BTCUSD!B101-1,"")</f>
        <v>-1.0580204074054134E-2</v>
      </c>
      <c r="C102" s="4">
        <f>IFERROR(XAUUSD[[#This Row],[Close]]/XAUUSD!B101-1, "")</f>
        <v>1.6176272349603948E-3</v>
      </c>
      <c r="D102" s="4">
        <f>IFERROR(AAPL_US[[#This Row],[Close]]/AAPL_US!B101-1,"")</f>
        <v>1.8270140142722102E-2</v>
      </c>
      <c r="E102" s="4">
        <f t="shared" si="8"/>
        <v>2.9540317145845488E-3</v>
      </c>
      <c r="F102">
        <f t="shared" ca="1" si="9"/>
        <v>0.86340993275586708</v>
      </c>
      <c r="G102">
        <f t="shared" ca="1" si="9"/>
        <v>1.0992761433079488</v>
      </c>
      <c r="H102">
        <f t="shared" ca="1" si="9"/>
        <v>1.0007226762027068</v>
      </c>
      <c r="I102">
        <f ca="1"/>
        <v>0.86340993275586708</v>
      </c>
      <c r="J102">
        <f ca="1"/>
        <v>1.1430919924617713</v>
      </c>
      <c r="K102">
        <f ca="1"/>
        <v>1.1931748314745794</v>
      </c>
      <c r="L102">
        <v>100</v>
      </c>
      <c r="M102">
        <f t="shared" ca="1" si="10"/>
        <v>120482.0087399553</v>
      </c>
      <c r="N102">
        <f t="shared" ca="1" si="11"/>
        <v>3768.2661417758059</v>
      </c>
      <c r="O102">
        <f t="shared" ca="1" si="12"/>
        <v>249.16792240295032</v>
      </c>
      <c r="P102" s="4">
        <f t="shared" ca="1" si="13"/>
        <v>1.6623366850934025E-2</v>
      </c>
      <c r="Q102" s="4">
        <f t="shared" ca="1" si="14"/>
        <v>1.4853746426773092E-2</v>
      </c>
      <c r="R102" s="4">
        <f t="shared" ca="1" si="15"/>
        <v>3.477265569120272E-2</v>
      </c>
      <c r="S102" s="4" cm="1">
        <f t="array" aca="1" ref="S102" ca="1">_xlfn._xlws.SORT(SUMPRODUCT($V$2:$X$2,P102:R102))</f>
        <v>2.136030533335026E-2</v>
      </c>
      <c r="T102" s="4">
        <f ca="1"/>
        <v>-3.9906855311364455E-3</v>
      </c>
    </row>
    <row r="103" spans="1:20" x14ac:dyDescent="0.25">
      <c r="A103" s="1">
        <v>45701</v>
      </c>
      <c r="B103" s="4">
        <f>IFERROR(BTCUSD[[#This Row],[Close]]/BTCUSD!B102-1,"")</f>
        <v>1.5725686643487391E-2</v>
      </c>
      <c r="C103" s="4">
        <f>IFERROR(XAUUSD[[#This Row],[Close]]/XAUUSD!B102-1, "")</f>
        <v>1.6566136077227123E-2</v>
      </c>
      <c r="D103" s="4">
        <f>IFERROR(AAPL_US[[#This Row],[Close]]/AAPL_US!B102-1,"")</f>
        <v>1.9673238485245159E-2</v>
      </c>
      <c r="E103" s="4">
        <f t="shared" si="8"/>
        <v>1.7246131969510616E-2</v>
      </c>
      <c r="F103">
        <f t="shared" ca="1" si="9"/>
        <v>1.7974646878827707</v>
      </c>
      <c r="G103">
        <f t="shared" ca="1" si="9"/>
        <v>0.41016594932706374</v>
      </c>
      <c r="H103">
        <f t="shared" ca="1" si="9"/>
        <v>-0.78569362225352346</v>
      </c>
      <c r="I103">
        <f ca="1"/>
        <v>1.7974646878827707</v>
      </c>
      <c r="J103">
        <f ca="1"/>
        <v>0.50397339631833127</v>
      </c>
      <c r="K103">
        <f ca="1"/>
        <v>-0.27145124418795696</v>
      </c>
      <c r="L103">
        <v>101</v>
      </c>
      <c r="M103">
        <f t="shared" ca="1" si="10"/>
        <v>123596.36115738282</v>
      </c>
      <c r="N103">
        <f t="shared" ca="1" si="11"/>
        <v>3742.6369587489039</v>
      </c>
      <c r="O103">
        <f t="shared" ca="1" si="12"/>
        <v>241.87075406479573</v>
      </c>
      <c r="P103" s="4">
        <f t="shared" ca="1" si="13"/>
        <v>2.5520667394974578E-2</v>
      </c>
      <c r="Q103" s="4">
        <f t="shared" ca="1" si="14"/>
        <v>-6.8245541597566906E-3</v>
      </c>
      <c r="R103" s="4">
        <f t="shared" ca="1" si="15"/>
        <v>-2.9723546952420476E-2</v>
      </c>
      <c r="S103" s="4" cm="1">
        <f t="array" aca="1" ref="S103" ca="1">_xlfn._xlws.SORT(SUMPRODUCT($V$2:$X$2,P103:R103))</f>
        <v>-3.9906855311364455E-3</v>
      </c>
      <c r="T103" s="4">
        <f ca="1"/>
        <v>-3.8209299792861138E-3</v>
      </c>
    </row>
    <row r="104" spans="1:20" x14ac:dyDescent="0.25">
      <c r="A104" s="1">
        <v>45702</v>
      </c>
      <c r="B104" s="4">
        <f>IFERROR(BTCUSD[[#This Row],[Close]]/BTCUSD!B103-1,"")</f>
        <v>-1.9404092667500761E-2</v>
      </c>
      <c r="C104" s="4">
        <f>IFERROR(XAUUSD[[#This Row],[Close]]/XAUUSD!B103-1, "")</f>
        <v>-3.5986375726648756E-3</v>
      </c>
      <c r="D104" s="4">
        <f>IFERROR(AAPL_US[[#This Row],[Close]]/AAPL_US!B103-1,"")</f>
        <v>1.2710636359872352E-2</v>
      </c>
      <c r="E104" s="4">
        <f t="shared" si="8"/>
        <v>-3.4474919213544732E-3</v>
      </c>
      <c r="F104">
        <f t="shared" ca="1" si="9"/>
        <v>-0.50004670427845654</v>
      </c>
      <c r="G104">
        <f t="shared" ca="1" si="9"/>
        <v>-0.80082903430038943</v>
      </c>
      <c r="H104">
        <f t="shared" ca="1" si="9"/>
        <v>0.7944086265148409</v>
      </c>
      <c r="I104">
        <f ca="1"/>
        <v>-0.50004670427845654</v>
      </c>
      <c r="J104">
        <f ca="1"/>
        <v>-0.82597868122319795</v>
      </c>
      <c r="K104">
        <f ca="1"/>
        <v>0.63226003546952314</v>
      </c>
      <c r="L104">
        <v>102</v>
      </c>
      <c r="M104">
        <f t="shared" ca="1" si="10"/>
        <v>116140.2035714487</v>
      </c>
      <c r="N104">
        <f t="shared" ca="1" si="11"/>
        <v>3689.2224833689002</v>
      </c>
      <c r="O104">
        <f t="shared" ca="1" si="12"/>
        <v>246.41130219523023</v>
      </c>
      <c r="P104" s="4">
        <f t="shared" ca="1" si="13"/>
        <v>-6.22229913627739E-2</v>
      </c>
      <c r="Q104" s="4">
        <f t="shared" ca="1" si="14"/>
        <v>-1.4374705430103354E-2</v>
      </c>
      <c r="R104" s="4">
        <f t="shared" ca="1" si="15"/>
        <v>1.8598590530330611E-2</v>
      </c>
      <c r="S104" s="4" cm="1">
        <f t="array" aca="1" ref="S104" ca="1">_xlfn._xlws.SORT(SUMPRODUCT($V$2:$X$2,P104:R104))</f>
        <v>-1.8837202421774325E-2</v>
      </c>
      <c r="T104" s="4">
        <f ca="1"/>
        <v>-3.5681080618192359E-3</v>
      </c>
    </row>
    <row r="105" spans="1:20" x14ac:dyDescent="0.25">
      <c r="A105" s="1">
        <v>45706</v>
      </c>
      <c r="B105" s="4">
        <f>IFERROR(BTCUSD[[#This Row],[Close]]/BTCUSD!B104-1,"")</f>
        <v>2.3867092887183583E-2</v>
      </c>
      <c r="C105" s="4">
        <f>IFERROR(XAUUSD[[#This Row],[Close]]/XAUUSD!B104-1, "")</f>
        <v>2.184581616383241E-3</v>
      </c>
      <c r="D105" s="4">
        <f>IFERROR(AAPL_US[[#This Row],[Close]]/AAPL_US!B104-1,"")</f>
        <v>-5.3147996729352442E-4</v>
      </c>
      <c r="E105" s="4">
        <f t="shared" si="8"/>
        <v>7.8745165225203133E-3</v>
      </c>
      <c r="F105">
        <f t="shared" ca="1" si="9"/>
        <v>-4.5269845538794522E-3</v>
      </c>
      <c r="G105">
        <f t="shared" ca="1" si="9"/>
        <v>-1.8316637953430808</v>
      </c>
      <c r="H105">
        <f t="shared" ca="1" si="9"/>
        <v>0.23306697508867386</v>
      </c>
      <c r="I105">
        <f ca="1"/>
        <v>-4.5269845538794522E-3</v>
      </c>
      <c r="J105">
        <f ca="1"/>
        <v>-1.829375138153327</v>
      </c>
      <c r="K105">
        <f ca="1"/>
        <v>0.22953491593844758</v>
      </c>
      <c r="L105">
        <v>103</v>
      </c>
      <c r="M105">
        <f t="shared" ca="1" si="10"/>
        <v>117732.09397214762</v>
      </c>
      <c r="N105">
        <f t="shared" ca="1" si="11"/>
        <v>3649.572227868126</v>
      </c>
      <c r="O105">
        <f t="shared" ca="1" si="12"/>
        <v>244.43390478851188</v>
      </c>
      <c r="P105" s="4">
        <f t="shared" ca="1" si="13"/>
        <v>1.3613540402710995E-2</v>
      </c>
      <c r="Q105" s="4">
        <f t="shared" ca="1" si="14"/>
        <v>-1.080576385418529E-2</v>
      </c>
      <c r="R105" s="4">
        <f t="shared" ca="1" si="15"/>
        <v>-8.0571555998612092E-3</v>
      </c>
      <c r="S105" s="4" cm="1">
        <f t="array" aca="1" ref="S105" ca="1">_xlfn._xlws.SORT(SUMPRODUCT($V$2:$X$2,P105:R105))</f>
        <v>-2.6553901008191812E-3</v>
      </c>
      <c r="T105" s="4">
        <f ca="1"/>
        <v>-3.3184897026187592E-3</v>
      </c>
    </row>
    <row r="106" spans="1:20" x14ac:dyDescent="0.25">
      <c r="A106" s="1">
        <v>45707</v>
      </c>
      <c r="B106" s="4">
        <f>IFERROR(BTCUSD[[#This Row],[Close]]/BTCUSD!B105-1,"")</f>
        <v>-1.4897114629678243E-2</v>
      </c>
      <c r="C106" s="4">
        <f>IFERROR(XAUUSD[[#This Row],[Close]]/XAUUSD!B105-1, "")</f>
        <v>8.343922504485235E-3</v>
      </c>
      <c r="D106" s="4">
        <f>IFERROR(AAPL_US[[#This Row],[Close]]/AAPL_US!B105-1,"")</f>
        <v>1.636192579866691E-3</v>
      </c>
      <c r="E106" s="4">
        <f t="shared" si="8"/>
        <v>-6.4070761314937092E-4</v>
      </c>
      <c r="F106">
        <f t="shared" ca="1" si="9"/>
        <v>1.3094518175967411</v>
      </c>
      <c r="G106">
        <f t="shared" ca="1" si="9"/>
        <v>-0.60487509405222006</v>
      </c>
      <c r="H106">
        <f t="shared" ca="1" si="9"/>
        <v>-0.29819791345030261</v>
      </c>
      <c r="I106">
        <f ca="1"/>
        <v>1.3094518175967411</v>
      </c>
      <c r="J106">
        <f ca="1"/>
        <v>-0.53529002173299123</v>
      </c>
      <c r="K106">
        <f ca="1"/>
        <v>6.9349743296648558E-2</v>
      </c>
      <c r="L106">
        <v>104</v>
      </c>
      <c r="M106">
        <f t="shared" ca="1" si="10"/>
        <v>122027.69642164037</v>
      </c>
      <c r="N106">
        <f t="shared" ca="1" si="11"/>
        <v>3702.1490748368915</v>
      </c>
      <c r="O106">
        <f t="shared" ca="1" si="12"/>
        <v>243.67525789399895</v>
      </c>
      <c r="P106" s="4">
        <f t="shared" ca="1" si="13"/>
        <v>3.5836385661761984E-2</v>
      </c>
      <c r="Q106" s="4">
        <f t="shared" ca="1" si="14"/>
        <v>1.4303519188271503E-2</v>
      </c>
      <c r="R106" s="4">
        <f t="shared" ca="1" si="15"/>
        <v>-3.108515731340591E-3</v>
      </c>
      <c r="S106" s="4" cm="1">
        <f t="array" aca="1" ref="S106" ca="1">_xlfn._xlws.SORT(SUMPRODUCT($V$2:$X$2,P106:R106))</f>
        <v>1.5539768654435017E-2</v>
      </c>
      <c r="T106" s="4">
        <f ca="1"/>
        <v>-2.9017136755213847E-3</v>
      </c>
    </row>
    <row r="107" spans="1:20" x14ac:dyDescent="0.25">
      <c r="A107" s="1">
        <v>45708</v>
      </c>
      <c r="B107" s="4">
        <f>IFERROR(BTCUSD[[#This Row],[Close]]/BTCUSD!B106-1,"")</f>
        <v>8.2295216707277685E-3</v>
      </c>
      <c r="C107" s="4">
        <f>IFERROR(XAUUSD[[#This Row],[Close]]/XAUUSD!B106-1, "")</f>
        <v>-1.467825991926619E-2</v>
      </c>
      <c r="D107" s="4">
        <f>IFERROR(AAPL_US[[#This Row],[Close]]/AAPL_US!B106-1,"")</f>
        <v>3.9204475844325515E-3</v>
      </c>
      <c r="E107" s="4">
        <f t="shared" si="8"/>
        <v>-2.2263131911583805E-3</v>
      </c>
      <c r="F107">
        <f t="shared" ca="1" si="9"/>
        <v>2.3063875641451754E-2</v>
      </c>
      <c r="G107">
        <f t="shared" ca="1" si="9"/>
        <v>1.6225940489579258</v>
      </c>
      <c r="H107">
        <f t="shared" ca="1" si="9"/>
        <v>-0.34075380201625427</v>
      </c>
      <c r="I107">
        <f ca="1"/>
        <v>2.3063875641451754E-2</v>
      </c>
      <c r="J107">
        <f ca="1"/>
        <v>1.6215670047083264</v>
      </c>
      <c r="K107">
        <f ca="1"/>
        <v>-0.32745914202420379</v>
      </c>
      <c r="L107">
        <v>105</v>
      </c>
      <c r="M107">
        <f t="shared" ca="1" si="10"/>
        <v>117857.83689227984</v>
      </c>
      <c r="N107">
        <f t="shared" ca="1" si="11"/>
        <v>3791.0623210765125</v>
      </c>
      <c r="O107">
        <f t="shared" ca="1" si="12"/>
        <v>241.74899672569447</v>
      </c>
      <c r="P107" s="4">
        <f t="shared" ca="1" si="13"/>
        <v>-3.4768912772651789E-2</v>
      </c>
      <c r="Q107" s="4">
        <f t="shared" ca="1" si="14"/>
        <v>2.3732793547240148E-2</v>
      </c>
      <c r="R107" s="4">
        <f t="shared" ca="1" si="15"/>
        <v>-7.9364442990642724E-3</v>
      </c>
      <c r="S107" s="4" cm="1">
        <f t="array" aca="1" ref="S107" ca="1">_xlfn._xlws.SORT(SUMPRODUCT($V$2:$X$2,P107:R107))</f>
        <v>-3.3184897026187592E-3</v>
      </c>
      <c r="T107" s="4">
        <f ca="1"/>
        <v>-2.7841432151409005E-3</v>
      </c>
    </row>
    <row r="108" spans="1:20" x14ac:dyDescent="0.25">
      <c r="A108" s="1">
        <v>45709</v>
      </c>
      <c r="B108" s="4">
        <f>IFERROR(BTCUSD[[#This Row],[Close]]/BTCUSD!B107-1,"")</f>
        <v>-1.3239886612305796E-2</v>
      </c>
      <c r="C108" s="4">
        <f>IFERROR(XAUUSD[[#This Row],[Close]]/XAUUSD!B107-1, "")</f>
        <v>4.8888103259439042E-3</v>
      </c>
      <c r="D108" s="4">
        <f>IFERROR(AAPL_US[[#This Row],[Close]]/AAPL_US!B107-1,"")</f>
        <v>-1.1389984948948495E-3</v>
      </c>
      <c r="E108" s="4">
        <f t="shared" si="8"/>
        <v>-2.3581414017826313E-3</v>
      </c>
      <c r="F108">
        <f t="shared" ca="1" si="9"/>
        <v>1.9067898071662275</v>
      </c>
      <c r="G108">
        <f t="shared" ca="1" si="9"/>
        <v>0.78063015338749353</v>
      </c>
      <c r="H108">
        <f t="shared" ca="1" si="9"/>
        <v>-0.22791895071855764</v>
      </c>
      <c r="I108">
        <f ca="1"/>
        <v>1.9067898071662275</v>
      </c>
      <c r="J108">
        <f ca="1"/>
        <v>0.87966658459682545</v>
      </c>
      <c r="K108">
        <f ca="1"/>
        <v>0.29380258032839857</v>
      </c>
      <c r="L108">
        <v>106</v>
      </c>
      <c r="M108">
        <f t="shared" ca="1" si="10"/>
        <v>124062.48085560885</v>
      </c>
      <c r="N108">
        <f t="shared" ca="1" si="11"/>
        <v>3761.0509040942206</v>
      </c>
      <c r="O108">
        <f t="shared" ca="1" si="12"/>
        <v>244.87200443205538</v>
      </c>
      <c r="P108" s="4">
        <f t="shared" ca="1" si="13"/>
        <v>5.1306190524015548E-2</v>
      </c>
      <c r="Q108" s="4">
        <f t="shared" ca="1" si="14"/>
        <v>-7.9478614974823249E-3</v>
      </c>
      <c r="R108" s="4">
        <f t="shared" ca="1" si="15"/>
        <v>1.2835658864632969E-2</v>
      </c>
      <c r="S108" s="4" cm="1">
        <f t="array" aca="1" ref="S108" ca="1">_xlfn._xlws.SORT(SUMPRODUCT($V$2:$X$2,P108:R108))</f>
        <v>1.6063410217601624E-2</v>
      </c>
      <c r="T108" s="4">
        <f ca="1"/>
        <v>-2.6553901008191812E-3</v>
      </c>
    </row>
    <row r="109" spans="1:20" x14ac:dyDescent="0.25">
      <c r="A109" s="1">
        <v>45712</v>
      </c>
      <c r="B109" s="4">
        <f>IFERROR(BTCUSD[[#This Row],[Close]]/BTCUSD!B108-1,"")</f>
        <v>-6.2586643384435758E-3</v>
      </c>
      <c r="C109" s="4">
        <f>IFERROR(XAUUSD[[#This Row],[Close]]/XAUUSD!B108-1, "")</f>
        <v>1.2425563030630249E-2</v>
      </c>
      <c r="D109" s="4">
        <f>IFERROR(AAPL_US[[#This Row],[Close]]/AAPL_US!B108-1,"")</f>
        <v>6.605579311748988E-3</v>
      </c>
      <c r="E109" s="4">
        <f t="shared" si="8"/>
        <v>5.0742997042437232E-3</v>
      </c>
      <c r="F109">
        <f t="shared" ca="1" si="9"/>
        <v>-1.2790222619187399</v>
      </c>
      <c r="G109">
        <f t="shared" ca="1" si="9"/>
        <v>1.7139042764866774</v>
      </c>
      <c r="H109">
        <f t="shared" ca="1" si="9"/>
        <v>-8.9426819229793023E-2</v>
      </c>
      <c r="I109">
        <f ca="1"/>
        <v>-1.2790222619187399</v>
      </c>
      <c r="J109">
        <f ca="1"/>
        <v>1.6443872230579428</v>
      </c>
      <c r="K109">
        <f ca="1"/>
        <v>-0.43814691458954114</v>
      </c>
      <c r="L109">
        <v>107</v>
      </c>
      <c r="M109">
        <f t="shared" ca="1" si="10"/>
        <v>113800.07004448192</v>
      </c>
      <c r="N109">
        <f t="shared" ca="1" si="11"/>
        <v>3793.224634121791</v>
      </c>
      <c r="O109">
        <f t="shared" ca="1" si="12"/>
        <v>241.28074933751432</v>
      </c>
      <c r="P109" s="4">
        <f t="shared" ca="1" si="13"/>
        <v>-8.6342179371870262E-2</v>
      </c>
      <c r="Q109" s="4">
        <f t="shared" ca="1" si="14"/>
        <v>8.5180701714524486E-3</v>
      </c>
      <c r="R109" s="4">
        <f t="shared" ca="1" si="15"/>
        <v>-1.4774452649785368E-2</v>
      </c>
      <c r="S109" s="4" cm="1">
        <f t="array" aca="1" ref="S109" ca="1">_xlfn._xlws.SORT(SUMPRODUCT($V$2:$X$2,P109:R109))</f>
        <v>-2.6927761537915706E-2</v>
      </c>
      <c r="T109" s="4">
        <f ca="1"/>
        <v>-2.4000959970514281E-3</v>
      </c>
    </row>
    <row r="110" spans="1:20" x14ac:dyDescent="0.25">
      <c r="A110" s="1">
        <v>45713</v>
      </c>
      <c r="B110" s="4">
        <f>IFERROR(BTCUSD[[#This Row],[Close]]/BTCUSD!B109-1,"")</f>
        <v>1.3233319792457232E-2</v>
      </c>
      <c r="C110" s="4">
        <f>IFERROR(XAUUSD[[#This Row],[Close]]/XAUUSD!B109-1, "")</f>
        <v>-8.0060232549417076E-4</v>
      </c>
      <c r="D110" s="4">
        <f>IFERROR(AAPL_US[[#This Row],[Close]]/AAPL_US!B109-1,"")</f>
        <v>-5.340410726134559E-4</v>
      </c>
      <c r="E110" s="4">
        <f t="shared" si="8"/>
        <v>3.4895426857554646E-3</v>
      </c>
      <c r="F110">
        <f t="shared" ca="1" si="9"/>
        <v>-1.1958285862696574</v>
      </c>
      <c r="G110">
        <f t="shared" ca="1" si="9"/>
        <v>-1.3150288077464676</v>
      </c>
      <c r="H110">
        <f t="shared" ca="1" si="9"/>
        <v>-0.99848011068640719</v>
      </c>
      <c r="I110">
        <f ca="1"/>
        <v>-1.1958285862696574</v>
      </c>
      <c r="J110">
        <f ca="1"/>
        <v>-1.3760002179954294</v>
      </c>
      <c r="K110">
        <f ca="1"/>
        <v>-1.2802095526746307</v>
      </c>
      <c r="L110">
        <v>108</v>
      </c>
      <c r="M110">
        <f t="shared" ca="1" si="10"/>
        <v>114075.57627912142</v>
      </c>
      <c r="N110">
        <f t="shared" ca="1" si="11"/>
        <v>3670.6432973919482</v>
      </c>
      <c r="O110">
        <f t="shared" ca="1" si="12"/>
        <v>237.20863140691509</v>
      </c>
      <c r="P110" s="4">
        <f t="shared" ca="1" si="13"/>
        <v>2.4180413600399624E-3</v>
      </c>
      <c r="Q110" s="4">
        <f t="shared" ca="1" si="14"/>
        <v>-3.2849552192638048E-2</v>
      </c>
      <c r="R110" s="4">
        <f t="shared" ca="1" si="15"/>
        <v>-1.7021135298618859E-2</v>
      </c>
      <c r="S110" s="4" cm="1">
        <f t="array" aca="1" ref="S110" ca="1">_xlfn._xlws.SORT(SUMPRODUCT($V$2:$X$2,P110:R110))</f>
        <v>-1.7520749058628889E-2</v>
      </c>
      <c r="T110" s="4">
        <f ca="1"/>
        <v>-2.2865123697765419E-3</v>
      </c>
    </row>
    <row r="111" spans="1:20" x14ac:dyDescent="0.25">
      <c r="A111" s="1">
        <v>45714</v>
      </c>
      <c r="B111" s="4">
        <f>IFERROR(BTCUSD[[#This Row],[Close]]/BTCUSD!B110-1,"")</f>
        <v>1.6803449368990142E-2</v>
      </c>
      <c r="C111" s="4">
        <f>IFERROR(XAUUSD[[#This Row],[Close]]/XAUUSD!B110-1, "")</f>
        <v>2.2963306443364306E-3</v>
      </c>
      <c r="D111" s="4">
        <f>IFERROR(AAPL_US[[#This Row],[Close]]/AAPL_US!B110-1,"")</f>
        <v>-2.7040155440414382E-2</v>
      </c>
      <c r="E111" s="4">
        <f t="shared" si="8"/>
        <v>-2.1524795636926998E-3</v>
      </c>
      <c r="F111">
        <f t="shared" ca="1" si="9"/>
        <v>-1.45609094636897</v>
      </c>
      <c r="G111">
        <f t="shared" ca="1" si="9"/>
        <v>-0.126193252757719</v>
      </c>
      <c r="H111">
        <f t="shared" ca="1" si="9"/>
        <v>-0.92048607096781521</v>
      </c>
      <c r="I111">
        <f ca="1"/>
        <v>-1.45609094636897</v>
      </c>
      <c r="J111">
        <f ca="1"/>
        <v>-0.2024690583928318</v>
      </c>
      <c r="K111">
        <f ca="1"/>
        <v>-1.279693743156781</v>
      </c>
      <c r="L111">
        <v>109</v>
      </c>
      <c r="M111">
        <f t="shared" ca="1" si="10"/>
        <v>113290.31496691398</v>
      </c>
      <c r="N111">
        <f t="shared" ca="1" si="11"/>
        <v>3718.6210403384671</v>
      </c>
      <c r="O111">
        <f t="shared" ca="1" si="12"/>
        <v>237.24903880722241</v>
      </c>
      <c r="P111" s="4">
        <f t="shared" ca="1" si="13"/>
        <v>-6.907495492821829E-3</v>
      </c>
      <c r="Q111" s="4">
        <f t="shared" ca="1" si="14"/>
        <v>1.2985979383496927E-2</v>
      </c>
      <c r="R111" s="4">
        <f t="shared" ca="1" si="15"/>
        <v>1.7033089753521887E-4</v>
      </c>
      <c r="S111" s="4" cm="1">
        <f t="array" aca="1" ref="S111" ca="1">_xlfn._xlws.SORT(SUMPRODUCT($V$2:$X$2,P111:R111))</f>
        <v>3.1732423748127882E-3</v>
      </c>
      <c r="T111" s="4">
        <f ca="1"/>
        <v>-2.1265637318059302E-3</v>
      </c>
    </row>
    <row r="112" spans="1:20" x14ac:dyDescent="0.25">
      <c r="A112" s="1">
        <v>45715</v>
      </c>
      <c r="B112" s="4">
        <f>IFERROR(BTCUSD[[#This Row],[Close]]/BTCUSD!B111-1,"")</f>
        <v>-3.062665435894929E-2</v>
      </c>
      <c r="C112" s="4">
        <f>IFERROR(XAUUSD[[#This Row],[Close]]/XAUUSD!B111-1, "")</f>
        <v>-1.6175257468937776E-3</v>
      </c>
      <c r="D112" s="4">
        <f>IFERROR(AAPL_US[[#This Row],[Close]]/AAPL_US!B111-1,"")</f>
        <v>-1.273090364453322E-2</v>
      </c>
      <c r="E112" s="4">
        <f t="shared" si="8"/>
        <v>-1.3654277699802264E-2</v>
      </c>
      <c r="F112">
        <f t="shared" ca="1" si="9"/>
        <v>0.43648070721780663</v>
      </c>
      <c r="G112">
        <f t="shared" ca="1" si="9"/>
        <v>0.26820410327146788</v>
      </c>
      <c r="H112">
        <f t="shared" ca="1" si="9"/>
        <v>-0.38025407850039694</v>
      </c>
      <c r="I112">
        <f ca="1"/>
        <v>0.43648070721780663</v>
      </c>
      <c r="J112">
        <f ca="1"/>
        <v>0.29075094139155006</v>
      </c>
      <c r="K112">
        <f ca="1"/>
        <v>-0.24889928324358535</v>
      </c>
      <c r="L112">
        <v>110</v>
      </c>
      <c r="M112">
        <f t="shared" ca="1" si="10"/>
        <v>119283.14696467356</v>
      </c>
      <c r="N112">
        <f t="shared" ca="1" si="11"/>
        <v>3739.319857247393</v>
      </c>
      <c r="O112">
        <f t="shared" ca="1" si="12"/>
        <v>242.33035674228103</v>
      </c>
      <c r="P112" s="4">
        <f t="shared" ca="1" si="13"/>
        <v>5.1546370047719593E-2</v>
      </c>
      <c r="Q112" s="4">
        <f t="shared" ca="1" si="14"/>
        <v>5.5508270554171062E-3</v>
      </c>
      <c r="R112" s="4">
        <f t="shared" ca="1" si="15"/>
        <v>2.1191519656017732E-2</v>
      </c>
      <c r="S112" s="4" cm="1">
        <f t="array" aca="1" ref="S112" ca="1">_xlfn._xlws.SORT(SUMPRODUCT($V$2:$X$2,P112:R112))</f>
        <v>2.4041697733288039E-2</v>
      </c>
      <c r="T112" s="4">
        <f ca="1"/>
        <v>-2.1087384637235996E-3</v>
      </c>
    </row>
    <row r="113" spans="1:20" x14ac:dyDescent="0.25">
      <c r="A113" s="1">
        <v>45716</v>
      </c>
      <c r="B113" s="4">
        <f>IFERROR(BTCUSD[[#This Row],[Close]]/BTCUSD!B112-1,"")</f>
        <v>-2.8443261673382736E-2</v>
      </c>
      <c r="C113" s="4">
        <f>IFERROR(XAUUSD[[#This Row],[Close]]/XAUUSD!B112-1, "")</f>
        <v>6.0785302495469651E-3</v>
      </c>
      <c r="D113" s="4">
        <f>IFERROR(AAPL_US[[#This Row],[Close]]/AAPL_US!B112-1,"")</f>
        <v>1.913190054782965E-2</v>
      </c>
      <c r="E113" s="4">
        <f t="shared" si="8"/>
        <v>-3.619962378471394E-4</v>
      </c>
      <c r="F113">
        <f t="shared" ca="1" si="9"/>
        <v>0.91248252034717059</v>
      </c>
      <c r="G113">
        <f t="shared" ca="1" si="9"/>
        <v>-1.4786017723100326</v>
      </c>
      <c r="H113">
        <f t="shared" ca="1" si="9"/>
        <v>-0.53542469290378336</v>
      </c>
      <c r="I113">
        <f ca="1"/>
        <v>0.91248252034717059</v>
      </c>
      <c r="J113">
        <f ca="1"/>
        <v>-1.4286538783642619</v>
      </c>
      <c r="K113">
        <f ca="1"/>
        <v>-0.26339127297185294</v>
      </c>
      <c r="L113">
        <v>111</v>
      </c>
      <c r="M113">
        <f t="shared" ca="1" si="10"/>
        <v>120854.05278601422</v>
      </c>
      <c r="N113">
        <f t="shared" ca="1" si="11"/>
        <v>3670.29736974447</v>
      </c>
      <c r="O113">
        <f t="shared" ca="1" si="12"/>
        <v>242.29743131137948</v>
      </c>
      <c r="P113" s="4">
        <f t="shared" ca="1" si="13"/>
        <v>1.308358914753004E-2</v>
      </c>
      <c r="Q113" s="4">
        <f t="shared" ca="1" si="14"/>
        <v>-1.8631052575320831E-2</v>
      </c>
      <c r="R113" s="4">
        <f t="shared" ca="1" si="15"/>
        <v>-1.3587925316638181E-4</v>
      </c>
      <c r="S113" s="4" cm="1">
        <f t="array" aca="1" ref="S113" ca="1">_xlfn._xlws.SORT(SUMPRODUCT($V$2:$X$2,P113:R113))</f>
        <v>-3.5681080618192359E-3</v>
      </c>
      <c r="T113" s="4">
        <f ca="1"/>
        <v>-1.9842123649526189E-3</v>
      </c>
    </row>
    <row r="114" spans="1:20" x14ac:dyDescent="0.25">
      <c r="A114" s="1">
        <v>45719</v>
      </c>
      <c r="B114" s="4">
        <f>IFERROR(BTCUSD[[#This Row],[Close]]/BTCUSD!B113-1,"")</f>
        <v>-4.0224973387452789E-2</v>
      </c>
      <c r="C114" s="4">
        <f>IFERROR(XAUUSD[[#This Row],[Close]]/XAUUSD!B113-1, "")</f>
        <v>-1.2789728931576039E-2</v>
      </c>
      <c r="D114" s="4">
        <f>IFERROR(AAPL_US[[#This Row],[Close]]/AAPL_US!B113-1,"")</f>
        <v>-1.5754217664571635E-2</v>
      </c>
      <c r="E114" s="4">
        <f t="shared" si="8"/>
        <v>-2.1909648888237741E-2</v>
      </c>
      <c r="F114">
        <f t="shared" ca="1" si="9"/>
        <v>-0.16371855250381401</v>
      </c>
      <c r="G114">
        <f t="shared" ca="1" si="9"/>
        <v>-0.41750919148391669</v>
      </c>
      <c r="H114">
        <f t="shared" ca="1" si="9"/>
        <v>0.83355270321577113</v>
      </c>
      <c r="I114">
        <f ca="1"/>
        <v>-0.16371855250381401</v>
      </c>
      <c r="J114">
        <f ca="1"/>
        <v>-0.42552913362441525</v>
      </c>
      <c r="K114">
        <f ca="1"/>
        <v>0.75961070727679025</v>
      </c>
      <c r="L114">
        <v>112</v>
      </c>
      <c r="M114">
        <f t="shared" ca="1" si="10"/>
        <v>117392.3489775613</v>
      </c>
      <c r="N114">
        <f t="shared" ca="1" si="11"/>
        <v>3711.3522040773928</v>
      </c>
      <c r="O114">
        <f t="shared" ca="1" si="12"/>
        <v>247.4475283978459</v>
      </c>
      <c r="P114" s="4">
        <f t="shared" ca="1" si="13"/>
        <v>-2.9061907538200722E-2</v>
      </c>
      <c r="Q114" s="4">
        <f t="shared" ca="1" si="14"/>
        <v>1.1123599744560843E-2</v>
      </c>
      <c r="R114" s="4">
        <f t="shared" ca="1" si="15"/>
        <v>2.1032526566272195E-2</v>
      </c>
      <c r="S114" s="4" cm="1">
        <f t="array" aca="1" ref="S114" ca="1">_xlfn._xlws.SORT(SUMPRODUCT($V$2:$X$2,P114:R114))</f>
        <v>2.0406256062457809E-3</v>
      </c>
      <c r="T114" s="4">
        <f ca="1"/>
        <v>-1.9005008005803133E-3</v>
      </c>
    </row>
    <row r="115" spans="1:20" x14ac:dyDescent="0.25">
      <c r="A115" s="1">
        <v>45720</v>
      </c>
      <c r="B115" s="4">
        <f>IFERROR(BTCUSD[[#This Row],[Close]]/BTCUSD!B114-1,"")</f>
        <v>-5.0717262196613433E-2</v>
      </c>
      <c r="C115" s="4">
        <f>IFERROR(XAUUSD[[#This Row],[Close]]/XAUUSD!B114-1, "")</f>
        <v>4.7512945991345923E-4</v>
      </c>
      <c r="D115" s="4">
        <f>IFERROR(AAPL_US[[#This Row],[Close]]/AAPL_US!B114-1,"")</f>
        <v>-8.8224173423517849E-3</v>
      </c>
      <c r="E115" s="4">
        <f t="shared" si="8"/>
        <v>-1.7671852077724183E-2</v>
      </c>
      <c r="F115">
        <f t="shared" ca="1" si="9"/>
        <v>0.85119157970019033</v>
      </c>
      <c r="G115">
        <f t="shared" ca="1" si="9"/>
        <v>-0.1047630659680249</v>
      </c>
      <c r="H115">
        <f t="shared" ca="1" si="9"/>
        <v>-0.56948142709509475</v>
      </c>
      <c r="I115">
        <f ca="1"/>
        <v>0.85119157970019033</v>
      </c>
      <c r="J115">
        <f ca="1"/>
        <v>-5.9928040497604848E-2</v>
      </c>
      <c r="K115">
        <f ca="1"/>
        <v>-0.31755312459227447</v>
      </c>
      <c r="L115">
        <v>113</v>
      </c>
      <c r="M115">
        <f t="shared" ca="1" si="10"/>
        <v>120691.51069303171</v>
      </c>
      <c r="N115">
        <f t="shared" ca="1" si="11"/>
        <v>3726.8089562481173</v>
      </c>
      <c r="O115">
        <f t="shared" ca="1" si="12"/>
        <v>242.10718801031095</v>
      </c>
      <c r="P115" s="4">
        <f t="shared" ca="1" si="13"/>
        <v>2.771605696511684E-2</v>
      </c>
      <c r="Q115" s="4">
        <f t="shared" ca="1" si="14"/>
        <v>4.1560740850325635E-3</v>
      </c>
      <c r="R115" s="4">
        <f t="shared" ca="1" si="15"/>
        <v>-2.1817999302333555E-2</v>
      </c>
      <c r="S115" s="4" cm="1">
        <f t="array" aca="1" ref="S115" ca="1">_xlfn._xlws.SORT(SUMPRODUCT($V$2:$X$2,P115:R115))</f>
        <v>3.4318469328480112E-3</v>
      </c>
      <c r="T115" s="4">
        <f ca="1"/>
        <v>-1.8894358900019125E-3</v>
      </c>
    </row>
    <row r="116" spans="1:20" x14ac:dyDescent="0.25">
      <c r="A116" s="1">
        <v>45721</v>
      </c>
      <c r="B116" s="4">
        <f>IFERROR(BTCUSD[[#This Row],[Close]]/BTCUSD!B115-1,"")</f>
        <v>4.5690022643158912E-3</v>
      </c>
      <c r="C116" s="4">
        <f>IFERROR(XAUUSD[[#This Row],[Close]]/XAUUSD!B115-1, "")</f>
        <v>-1.347903908269843E-2</v>
      </c>
      <c r="D116" s="4">
        <f>IFERROR(AAPL_US[[#This Row],[Close]]/AAPL_US!B115-1,"")</f>
        <v>-8.053236129360597E-4</v>
      </c>
      <c r="E116" s="4">
        <f t="shared" si="8"/>
        <v>-4.2625120376654233E-3</v>
      </c>
      <c r="F116">
        <f t="shared" ca="1" si="9"/>
        <v>0.15334270214023962</v>
      </c>
      <c r="G116">
        <f t="shared" ca="1" si="9"/>
        <v>0.49831124570537827</v>
      </c>
      <c r="H116">
        <f t="shared" ca="1" si="9"/>
        <v>-3.2015124136417217E-2</v>
      </c>
      <c r="I116">
        <f ca="1"/>
        <v>0.15334270214023962</v>
      </c>
      <c r="J116">
        <f ca="1"/>
        <v>0.50567497247202897</v>
      </c>
      <c r="K116">
        <f ca="1"/>
        <v>8.9329427148204556E-3</v>
      </c>
      <c r="L116">
        <v>114</v>
      </c>
      <c r="M116">
        <f t="shared" ca="1" si="10"/>
        <v>118445.02435250788</v>
      </c>
      <c r="N116">
        <f t="shared" ca="1" si="11"/>
        <v>3750.5191266222423</v>
      </c>
      <c r="O116">
        <f t="shared" ca="1" si="12"/>
        <v>243.7643028795724</v>
      </c>
      <c r="P116" s="4">
        <f t="shared" ca="1" si="13"/>
        <v>-1.8788868274647184E-2</v>
      </c>
      <c r="Q116" s="4">
        <f t="shared" ca="1" si="14"/>
        <v>6.3419043753034955E-3</v>
      </c>
      <c r="R116" s="4">
        <f t="shared" ca="1" si="15"/>
        <v>6.8212328802264794E-3</v>
      </c>
      <c r="S116" s="4" cm="1">
        <f t="array" aca="1" ref="S116" ca="1">_xlfn._xlws.SORT(SUMPRODUCT($V$2:$X$2,P116:R116))</f>
        <v>-1.0535288682048129E-3</v>
      </c>
      <c r="T116" s="4">
        <f ca="1"/>
        <v>-1.8791123898505386E-3</v>
      </c>
    </row>
    <row r="117" spans="1:20" x14ac:dyDescent="0.25">
      <c r="A117" s="1">
        <v>45722</v>
      </c>
      <c r="B117" s="4">
        <f>IFERROR(BTCUSD[[#This Row],[Close]]/BTCUSD!B116-1,"")</f>
        <v>-5.6285422170214705E-3</v>
      </c>
      <c r="C117" s="4">
        <f>IFERROR(XAUUSD[[#This Row],[Close]]/XAUUSD!B116-1, "")</f>
        <v>-7.6901152909035764E-3</v>
      </c>
      <c r="D117" s="4">
        <f>IFERROR(AAPL_US[[#This Row],[Close]]/AAPL_US!B116-1,"")</f>
        <v>-1.7392042080257575E-3</v>
      </c>
      <c r="E117" s="4">
        <f t="shared" si="8"/>
        <v>-5.2863700438755988E-3</v>
      </c>
      <c r="F117">
        <f t="shared" ca="1" si="9"/>
        <v>-2.5446006587384877</v>
      </c>
      <c r="G117">
        <f t="shared" ca="1" si="9"/>
        <v>-7.584241262771547E-3</v>
      </c>
      <c r="H117">
        <f t="shared" ca="1" si="9"/>
        <v>-1.1200638024507392</v>
      </c>
      <c r="I117">
        <f ca="1"/>
        <v>-2.5446006587384877</v>
      </c>
      <c r="J117">
        <f ca="1"/>
        <v>-0.14117420012257195</v>
      </c>
      <c r="K117">
        <f ca="1"/>
        <v>-1.7667689323711206</v>
      </c>
      <c r="L117">
        <v>115</v>
      </c>
      <c r="M117">
        <f t="shared" ca="1" si="10"/>
        <v>110096.07366784991</v>
      </c>
      <c r="N117">
        <f t="shared" ca="1" si="11"/>
        <v>3724.6959419493842</v>
      </c>
      <c r="O117">
        <f t="shared" ca="1" si="12"/>
        <v>235.12827947387424</v>
      </c>
      <c r="P117" s="4">
        <f t="shared" ca="1" si="13"/>
        <v>-7.309554182822757E-2</v>
      </c>
      <c r="Q117" s="4">
        <f t="shared" ca="1" si="14"/>
        <v>-6.9090419895808898E-3</v>
      </c>
      <c r="R117" s="4">
        <f t="shared" ca="1" si="15"/>
        <v>-3.6070551323875093E-2</v>
      </c>
      <c r="S117" s="4" cm="1">
        <f t="array" aca="1" ref="S117" ca="1">_xlfn._xlws.SORT(SUMPRODUCT($V$2:$X$2,P117:R117))</f>
        <v>-3.5513444741463153E-2</v>
      </c>
      <c r="T117" s="4">
        <f ca="1"/>
        <v>-1.8412064492537735E-3</v>
      </c>
    </row>
    <row r="118" spans="1:20" x14ac:dyDescent="0.25">
      <c r="A118" s="1">
        <v>45723</v>
      </c>
      <c r="B118" s="4">
        <f>IFERROR(BTCUSD[[#This Row],[Close]]/BTCUSD!B117-1,"")</f>
        <v>2.9080582871637617E-2</v>
      </c>
      <c r="C118" s="4">
        <f>IFERROR(XAUUSD[[#This Row],[Close]]/XAUUSD!B117-1, "")</f>
        <v>1.3266455220678486E-2</v>
      </c>
      <c r="D118" s="4">
        <f>IFERROR(AAPL_US[[#This Row],[Close]]/AAPL_US!B117-1,"")</f>
        <v>1.589257638210162E-2</v>
      </c>
      <c r="E118" s="4">
        <f t="shared" si="8"/>
        <v>1.8798529864393163E-2</v>
      </c>
      <c r="F118">
        <f t="shared" ca="1" si="9"/>
        <v>-0.29065793702720089</v>
      </c>
      <c r="G118">
        <f t="shared" ca="1" si="9"/>
        <v>-1.1690211871957863</v>
      </c>
      <c r="H118">
        <f t="shared" ca="1" si="9"/>
        <v>-0.25594496845122511</v>
      </c>
      <c r="I118">
        <f ca="1"/>
        <v>-0.29065793702720089</v>
      </c>
      <c r="J118">
        <f ca="1"/>
        <v>-1.1826693601971368</v>
      </c>
      <c r="K118">
        <f ca="1"/>
        <v>-0.32096512382026765</v>
      </c>
      <c r="L118">
        <v>116</v>
      </c>
      <c r="M118">
        <f t="shared" ca="1" si="10"/>
        <v>117062.9376047518</v>
      </c>
      <c r="N118">
        <f t="shared" ca="1" si="11"/>
        <v>3683.130521795058</v>
      </c>
      <c r="O118">
        <f t="shared" ca="1" si="12"/>
        <v>242.20642471507492</v>
      </c>
      <c r="P118" s="4">
        <f t="shared" ca="1" si="13"/>
        <v>6.1358336828300331E-2</v>
      </c>
      <c r="Q118" s="4">
        <f t="shared" ca="1" si="14"/>
        <v>-1.122214635400624E-2</v>
      </c>
      <c r="R118" s="4">
        <f t="shared" ca="1" si="15"/>
        <v>2.9659121940991257E-2</v>
      </c>
      <c r="S118" s="4" cm="1">
        <f t="array" aca="1" ref="S118" ca="1">_xlfn._xlws.SORT(SUMPRODUCT($V$2:$X$2,P118:R118))</f>
        <v>2.2816379089184977E-2</v>
      </c>
      <c r="T118" s="4">
        <f ca="1"/>
        <v>-1.7708071396105953E-3</v>
      </c>
    </row>
    <row r="119" spans="1:20" x14ac:dyDescent="0.25">
      <c r="A119" s="1">
        <v>45726</v>
      </c>
      <c r="B119" s="4">
        <f>IFERROR(BTCUSD[[#This Row],[Close]]/BTCUSD!B118-1,"")</f>
        <v>1.0188877132837559E-2</v>
      </c>
      <c r="C119" s="4">
        <f>IFERROR(XAUUSD[[#This Row],[Close]]/XAUUSD!B118-1, "")</f>
        <v>8.7008524553893185E-3</v>
      </c>
      <c r="D119" s="4">
        <f>IFERROR(AAPL_US[[#This Row],[Close]]/AAPL_US!B118-1,"")</f>
        <v>-4.8479524825364995E-2</v>
      </c>
      <c r="E119" s="4">
        <f t="shared" si="8"/>
        <v>-8.0068533256025028E-3</v>
      </c>
      <c r="F119">
        <f t="shared" ca="1" si="9"/>
        <v>-1.7783353014154852</v>
      </c>
      <c r="G119">
        <f t="shared" ca="1" si="9"/>
        <v>-0.12359808240941994</v>
      </c>
      <c r="H119">
        <f t="shared" ca="1" si="9"/>
        <v>1.4407549571969376</v>
      </c>
      <c r="I119">
        <f ca="1"/>
        <v>-1.7783353014154852</v>
      </c>
      <c r="J119">
        <f ca="1"/>
        <v>-0.21679642126966342</v>
      </c>
      <c r="K119">
        <f ca="1"/>
        <v>0.90624943327442409</v>
      </c>
      <c r="L119">
        <v>117</v>
      </c>
      <c r="M119">
        <f t="shared" ca="1" si="10"/>
        <v>112446.48103943477</v>
      </c>
      <c r="N119">
        <f t="shared" ca="1" si="11"/>
        <v>3722.8129386856353</v>
      </c>
      <c r="O119">
        <f t="shared" ca="1" si="12"/>
        <v>248.38737288644069</v>
      </c>
      <c r="P119" s="4">
        <f t="shared" ca="1" si="13"/>
        <v>-4.0234334054009925E-2</v>
      </c>
      <c r="Q119" s="4">
        <f t="shared" ca="1" si="14"/>
        <v>1.0716473025097699E-2</v>
      </c>
      <c r="R119" s="4">
        <f t="shared" ca="1" si="15"/>
        <v>2.5199157722891372E-2</v>
      </c>
      <c r="S119" s="4" cm="1">
        <f t="array" aca="1" ref="S119" ca="1">_xlfn._xlws.SORT(SUMPRODUCT($V$2:$X$2,P119:R119))</f>
        <v>-2.2396368929648598E-4</v>
      </c>
      <c r="T119" s="4">
        <f ca="1"/>
        <v>-1.2364260298037043E-3</v>
      </c>
    </row>
    <row r="120" spans="1:20" x14ac:dyDescent="0.25">
      <c r="A120" s="1">
        <v>45727</v>
      </c>
      <c r="B120" s="4">
        <f>IFERROR(BTCUSD[[#This Row],[Close]]/BTCUSD!B119-1,"")</f>
        <v>3.4188268735800165E-2</v>
      </c>
      <c r="C120" s="4">
        <f>IFERROR(XAUUSD[[#This Row],[Close]]/XAUUSD!B119-1, "")</f>
        <v>4.0438795198083355E-4</v>
      </c>
      <c r="D120" s="4">
        <f>IFERROR(AAPL_US[[#This Row],[Close]]/AAPL_US!B119-1,"")</f>
        <v>-2.9189379286091E-2</v>
      </c>
      <c r="E120" s="4">
        <f t="shared" si="8"/>
        <v>1.661422015705084E-3</v>
      </c>
      <c r="F120">
        <f t="shared" ca="1" si="9"/>
        <v>0.28515802856051825</v>
      </c>
      <c r="G120">
        <f t="shared" ca="1" si="9"/>
        <v>-1.0392818566565807</v>
      </c>
      <c r="H120">
        <f t="shared" ca="1" si="9"/>
        <v>-0.67075940627249497</v>
      </c>
      <c r="I120">
        <f ca="1"/>
        <v>0.28515802856051825</v>
      </c>
      <c r="J120">
        <f ca="1"/>
        <v>-1.0228766251074695</v>
      </c>
      <c r="K120">
        <f ca="1"/>
        <v>-0.56495097663840643</v>
      </c>
      <c r="L120">
        <v>118</v>
      </c>
      <c r="M120">
        <f t="shared" ca="1" si="10"/>
        <v>118945.40769744637</v>
      </c>
      <c r="N120">
        <f t="shared" ca="1" si="11"/>
        <v>3690.7521187708921</v>
      </c>
      <c r="O120">
        <f t="shared" ca="1" si="12"/>
        <v>241.08072339283797</v>
      </c>
      <c r="P120" s="4">
        <f t="shared" ca="1" si="13"/>
        <v>5.6187244646552996E-2</v>
      </c>
      <c r="Q120" s="4">
        <f t="shared" ca="1" si="14"/>
        <v>-8.6492853408247482E-3</v>
      </c>
      <c r="R120" s="4">
        <f t="shared" ca="1" si="15"/>
        <v>-2.9857685732432863E-2</v>
      </c>
      <c r="S120" s="4" cm="1">
        <f t="array" aca="1" ref="S120" ca="1">_xlfn._xlws.SORT(SUMPRODUCT($V$2:$X$2,P120:R120))</f>
        <v>4.4391535379061393E-3</v>
      </c>
      <c r="T120" s="4">
        <f ca="1"/>
        <v>-1.1247741756879644E-3</v>
      </c>
    </row>
    <row r="121" spans="1:20" x14ac:dyDescent="0.25">
      <c r="A121" s="1">
        <v>45728</v>
      </c>
      <c r="B121" s="4">
        <f>IFERROR(BTCUSD[[#This Row],[Close]]/BTCUSD!B120-1,"")</f>
        <v>-1.6517979057324439E-3</v>
      </c>
      <c r="C121" s="4">
        <f>IFERROR(XAUUSD[[#This Row],[Close]]/XAUUSD!B120-1, "")</f>
        <v>-2.7507819003347311E-3</v>
      </c>
      <c r="D121" s="4">
        <f>IFERROR(AAPL_US[[#This Row],[Close]]/AAPL_US!B120-1,"")</f>
        <v>-1.7478717623618967E-2</v>
      </c>
      <c r="E121" s="4">
        <f t="shared" si="8"/>
        <v>-6.8394674189393156E-3</v>
      </c>
      <c r="F121">
        <f t="shared" ca="1" si="9"/>
        <v>-2.0603179052203728</v>
      </c>
      <c r="G121">
        <f t="shared" ca="1" si="9"/>
        <v>-0.85672030583767955</v>
      </c>
      <c r="H121">
        <f t="shared" ca="1" si="9"/>
        <v>-0.23986075398089876</v>
      </c>
      <c r="I121">
        <f ca="1"/>
        <v>-2.0603179052203728</v>
      </c>
      <c r="J121">
        <f ca="1"/>
        <v>-0.96371255019931534</v>
      </c>
      <c r="K121">
        <f ca="1"/>
        <v>-0.78540624213289545</v>
      </c>
      <c r="L121">
        <v>119</v>
      </c>
      <c r="M121">
        <f t="shared" ca="1" si="10"/>
        <v>111624.35956653049</v>
      </c>
      <c r="N121">
        <f t="shared" ca="1" si="11"/>
        <v>3693.7317935016326</v>
      </c>
      <c r="O121">
        <f t="shared" ca="1" si="12"/>
        <v>240.0371249382587</v>
      </c>
      <c r="P121" s="4">
        <f t="shared" ca="1" si="13"/>
        <v>-6.3525327190211339E-2</v>
      </c>
      <c r="Q121" s="4">
        <f t="shared" ca="1" si="14"/>
        <v>8.0700965100660618E-4</v>
      </c>
      <c r="R121" s="4">
        <f t="shared" ca="1" si="15"/>
        <v>-4.338230622415451E-3</v>
      </c>
      <c r="S121" s="4" cm="1">
        <f t="array" aca="1" ref="S121" ca="1">_xlfn._xlws.SORT(SUMPRODUCT($V$2:$X$2,P121:R121))</f>
        <v>-2.0036263483385396E-2</v>
      </c>
      <c r="T121" s="4">
        <f ca="1"/>
        <v>-1.0535288682048129E-3</v>
      </c>
    </row>
    <row r="122" spans="1:20" x14ac:dyDescent="0.25">
      <c r="A122" s="1">
        <v>45729</v>
      </c>
      <c r="B122" s="4">
        <f>IFERROR(BTCUSD[[#This Row],[Close]]/BTCUSD!B121-1,"")</f>
        <v>-2.8715080705445817E-2</v>
      </c>
      <c r="C122" s="4">
        <f>IFERROR(XAUUSD[[#This Row],[Close]]/XAUUSD!B121-1, "")</f>
        <v>-6.1144431391124687E-4</v>
      </c>
      <c r="D122" s="4">
        <f>IFERROR(AAPL_US[[#This Row],[Close]]/AAPL_US!B121-1,"")</f>
        <v>-3.364365379297618E-2</v>
      </c>
      <c r="E122" s="4">
        <f t="shared" si="8"/>
        <v>-1.8952198075091096E-2</v>
      </c>
      <c r="F122">
        <f t="shared" ca="1" si="9"/>
        <v>-0.94190650348339922</v>
      </c>
      <c r="G122">
        <f t="shared" ca="1" si="9"/>
        <v>-0.57779575288632001</v>
      </c>
      <c r="H122">
        <f t="shared" ca="1" si="9"/>
        <v>0.949656554833747</v>
      </c>
      <c r="I122">
        <f ca="1"/>
        <v>-0.94190650348339922</v>
      </c>
      <c r="J122">
        <f ca="1"/>
        <v>-0.62645220286881897</v>
      </c>
      <c r="K122">
        <f ca="1"/>
        <v>0.66137914812080445</v>
      </c>
      <c r="L122">
        <v>120</v>
      </c>
      <c r="M122">
        <f t="shared" ca="1" si="10"/>
        <v>115084.38372956483</v>
      </c>
      <c r="N122">
        <f t="shared" ca="1" si="11"/>
        <v>3707.9664880278992</v>
      </c>
      <c r="O122">
        <f t="shared" ca="1" si="12"/>
        <v>247.26799493259239</v>
      </c>
      <c r="P122" s="4">
        <f t="shared" ca="1" si="13"/>
        <v>3.0526329031655329E-2</v>
      </c>
      <c r="Q122" s="4">
        <f t="shared" ca="1" si="14"/>
        <v>3.8463367552155161E-3</v>
      </c>
      <c r="R122" s="4">
        <f t="shared" ca="1" si="15"/>
        <v>2.9679149546386556E-2</v>
      </c>
      <c r="S122" s="4" cm="1">
        <f t="array" aca="1" ref="S122" ca="1">_xlfn._xlws.SORT(SUMPRODUCT($V$2:$X$2,P122:R122))</f>
        <v>1.9600178275498772E-2</v>
      </c>
      <c r="T122" s="4">
        <f ca="1"/>
        <v>-1.0464855286719419E-3</v>
      </c>
    </row>
    <row r="123" spans="1:20" x14ac:dyDescent="0.25">
      <c r="A123" s="1">
        <v>45730</v>
      </c>
      <c r="B123" s="4">
        <f>IFERROR(BTCUSD[[#This Row],[Close]]/BTCUSD!B122-1,"")</f>
        <v>-9.4080584142678947E-2</v>
      </c>
      <c r="C123" s="4">
        <f>IFERROR(XAUUSD[[#This Row],[Close]]/XAUUSD!B122-1, "")</f>
        <v>-8.3798498638876229E-3</v>
      </c>
      <c r="D123" s="4">
        <f>IFERROR(AAPL_US[[#This Row],[Close]]/AAPL_US!B122-1,"")</f>
        <v>1.8170545593285015E-2</v>
      </c>
      <c r="E123" s="4">
        <f t="shared" si="8"/>
        <v>-2.612495151037323E-2</v>
      </c>
      <c r="F123">
        <f t="shared" ca="1" si="9"/>
        <v>3.0664618644966288</v>
      </c>
      <c r="G123">
        <f t="shared" ca="1" si="9"/>
        <v>-0.83295230666597553</v>
      </c>
      <c r="H123">
        <f t="shared" ca="1" si="9"/>
        <v>-0.68664839647363052</v>
      </c>
      <c r="I123">
        <f ca="1"/>
        <v>3.0664618644966288</v>
      </c>
      <c r="J123">
        <f ca="1"/>
        <v>-0.67080349431875719</v>
      </c>
      <c r="K123">
        <f ca="1"/>
        <v>0.17160064928289831</v>
      </c>
      <c r="L123">
        <v>121</v>
      </c>
      <c r="M123">
        <f t="shared" ca="1" si="10"/>
        <v>128337.07841921387</v>
      </c>
      <c r="N123">
        <f t="shared" ca="1" si="11"/>
        <v>3706.7641353194208</v>
      </c>
      <c r="O123">
        <f t="shared" ca="1" si="12"/>
        <v>244.84844016044184</v>
      </c>
      <c r="P123" s="4">
        <f t="shared" ca="1" si="13"/>
        <v>0.10899459683530348</v>
      </c>
      <c r="Q123" s="4">
        <f t="shared" ca="1" si="14"/>
        <v>-3.2431460563955736E-4</v>
      </c>
      <c r="R123" s="4">
        <f t="shared" ca="1" si="15"/>
        <v>-9.8333406326872839E-3</v>
      </c>
      <c r="S123" s="4" cm="1">
        <f t="array" aca="1" ref="S123" ca="1">_xlfn._xlws.SORT(SUMPRODUCT($V$2:$X$2,P123:R123))</f>
        <v>2.9618651018529035E-2</v>
      </c>
      <c r="T123" s="4">
        <f ca="1"/>
        <v>-1.0449226431041491E-3</v>
      </c>
    </row>
    <row r="124" spans="1:20" x14ac:dyDescent="0.25">
      <c r="A124" s="1">
        <v>45733</v>
      </c>
      <c r="B124" s="4">
        <f>IFERROR(BTCUSD[[#This Row],[Close]]/BTCUSD!B123-1,"")</f>
        <v>4.6044657679416678E-2</v>
      </c>
      <c r="C124" s="4">
        <f>IFERROR(XAUUSD[[#This Row],[Close]]/XAUUSD!B123-1, "")</f>
        <v>1.1275641425590566E-2</v>
      </c>
      <c r="D124" s="4">
        <f>IFERROR(AAPL_US[[#This Row],[Close]]/AAPL_US!B123-1,"")</f>
        <v>2.3888706730994524E-3</v>
      </c>
      <c r="E124" s="4">
        <f t="shared" si="8"/>
        <v>1.9040315075991063E-2</v>
      </c>
      <c r="F124">
        <f t="shared" ca="1" si="9"/>
        <v>-0.68251225057150744</v>
      </c>
      <c r="G124">
        <f t="shared" ca="1" si="9"/>
        <v>0.7795149020926937</v>
      </c>
      <c r="H124">
        <f t="shared" ca="1" si="9"/>
        <v>-8.6386497951208938E-2</v>
      </c>
      <c r="I124">
        <f ca="1"/>
        <v>-0.68251225057150744</v>
      </c>
      <c r="J124">
        <f ca="1"/>
        <v>0.74260547249625597</v>
      </c>
      <c r="K124">
        <f ca="1"/>
        <v>-0.27055695907955685</v>
      </c>
      <c r="L124">
        <v>122</v>
      </c>
      <c r="M124">
        <f t="shared" ca="1" si="10"/>
        <v>115934.69309269081</v>
      </c>
      <c r="N124">
        <f t="shared" ca="1" si="11"/>
        <v>3765.0717207678358</v>
      </c>
      <c r="O124">
        <f t="shared" ca="1" si="12"/>
        <v>242.68824931090518</v>
      </c>
      <c r="P124" s="4">
        <f t="shared" ca="1" si="13"/>
        <v>-0.10163318569384518</v>
      </c>
      <c r="Q124" s="4">
        <f t="shared" ca="1" si="14"/>
        <v>1.5607615102697406E-2</v>
      </c>
      <c r="R124" s="4">
        <f t="shared" ca="1" si="15"/>
        <v>-8.8617124938851453E-3</v>
      </c>
      <c r="S124" s="4" cm="1">
        <f t="array" aca="1" ref="S124" ca="1">_xlfn._xlws.SORT(SUMPRODUCT($V$2:$X$2,P124:R124))</f>
        <v>-2.6905423415240135E-2</v>
      </c>
      <c r="T124" s="4">
        <f ca="1"/>
        <v>-8.6697494777217624E-4</v>
      </c>
    </row>
    <row r="125" spans="1:20" x14ac:dyDescent="0.25">
      <c r="A125" s="1">
        <v>45734</v>
      </c>
      <c r="B125" s="4">
        <f>IFERROR(BTCUSD[[#This Row],[Close]]/BTCUSD!B124-1,"")</f>
        <v>6.2891265610016678E-3</v>
      </c>
      <c r="C125" s="4">
        <f>IFERROR(XAUUSD[[#This Row],[Close]]/XAUUSD!B124-1, "")</f>
        <v>7.0779534603135907E-3</v>
      </c>
      <c r="D125" s="4">
        <f>IFERROR(AAPL_US[[#This Row],[Close]]/AAPL_US!B124-1,"")</f>
        <v>-6.1214953271028216E-3</v>
      </c>
      <c r="E125" s="4">
        <f t="shared" si="8"/>
        <v>2.8814707542950905E-3</v>
      </c>
      <c r="F125">
        <f t="shared" ca="1" si="9"/>
        <v>0.95513232192530828</v>
      </c>
      <c r="G125">
        <f t="shared" ca="1" si="9"/>
        <v>0.16943196048303674</v>
      </c>
      <c r="H125">
        <f t="shared" ca="1" si="9"/>
        <v>0.15143294377890557</v>
      </c>
      <c r="I125">
        <f ca="1"/>
        <v>0.95513232192530828</v>
      </c>
      <c r="J125">
        <f ca="1"/>
        <v>0.21934605175299032</v>
      </c>
      <c r="K125">
        <f ca="1"/>
        <v>0.40363266443521739</v>
      </c>
      <c r="L125">
        <v>123</v>
      </c>
      <c r="M125">
        <f t="shared" ca="1" si="10"/>
        <v>121225.39945574821</v>
      </c>
      <c r="N125">
        <f t="shared" ca="1" si="11"/>
        <v>3744.2022861325395</v>
      </c>
      <c r="O125">
        <f t="shared" ca="1" si="12"/>
        <v>246.08900098272767</v>
      </c>
      <c r="P125" s="4">
        <f t="shared" ca="1" si="13"/>
        <v>4.4624576158389252E-2</v>
      </c>
      <c r="Q125" s="4">
        <f t="shared" ca="1" si="14"/>
        <v>-5.5583238395954292E-3</v>
      </c>
      <c r="R125" s="4">
        <f t="shared" ca="1" si="15"/>
        <v>1.3915568072198767E-2</v>
      </c>
      <c r="S125" s="4" cm="1">
        <f t="array" aca="1" ref="S125" ca="1">_xlfn._xlws.SORT(SUMPRODUCT($V$2:$X$2,P125:R125))</f>
        <v>1.5338713733338234E-2</v>
      </c>
      <c r="T125" s="4">
        <f ca="1"/>
        <v>-8.1282913693764454E-4</v>
      </c>
    </row>
    <row r="126" spans="1:20" x14ac:dyDescent="0.25">
      <c r="A126" s="1">
        <v>45735</v>
      </c>
      <c r="B126" s="4">
        <f>IFERROR(BTCUSD[[#This Row],[Close]]/BTCUSD!B125-1,"")</f>
        <v>-2.716705087858573E-2</v>
      </c>
      <c r="C126" s="4">
        <f>IFERROR(XAUUSD[[#This Row],[Close]]/XAUUSD!B125-1, "")</f>
        <v>1.6733261633130825E-2</v>
      </c>
      <c r="D126" s="4">
        <f>IFERROR(AAPL_US[[#This Row],[Close]]/AAPL_US!B125-1,"")</f>
        <v>1.1989280173021921E-2</v>
      </c>
      <c r="E126" s="4">
        <f t="shared" si="8"/>
        <v>2.1399734415831887E-3</v>
      </c>
      <c r="F126">
        <f t="shared" ca="1" si="9"/>
        <v>0.81388816251769147</v>
      </c>
      <c r="G126">
        <f t="shared" ca="1" si="9"/>
        <v>-0.93400405971173028</v>
      </c>
      <c r="H126">
        <f t="shared" ca="1" si="9"/>
        <v>-0.55765023201110664</v>
      </c>
      <c r="I126">
        <f ca="1"/>
        <v>0.81388816251769147</v>
      </c>
      <c r="J126">
        <f ca="1"/>
        <v>-0.88998385537854863</v>
      </c>
      <c r="K126">
        <f ca="1"/>
        <v>-0.31336475343374992</v>
      </c>
      <c r="L126">
        <v>124</v>
      </c>
      <c r="M126">
        <f t="shared" ca="1" si="10"/>
        <v>120780.60419060566</v>
      </c>
      <c r="N126">
        <f t="shared" ca="1" si="11"/>
        <v>3699.6753446450334</v>
      </c>
      <c r="O126">
        <f t="shared" ca="1" si="12"/>
        <v>242.55388301433507</v>
      </c>
      <c r="P126" s="4">
        <f t="shared" ca="1" si="13"/>
        <v>-3.6759068724814266E-3</v>
      </c>
      <c r="Q126" s="4">
        <f t="shared" ca="1" si="14"/>
        <v>-1.196351546169503E-2</v>
      </c>
      <c r="R126" s="4">
        <f t="shared" ca="1" si="15"/>
        <v>-1.4469379421433753E-2</v>
      </c>
      <c r="S126" s="4" cm="1">
        <f t="array" aca="1" ref="S126" ca="1">_xlfn._xlws.SORT(SUMPRODUCT($V$2:$X$2,P126:R126))</f>
        <v>-1.0228992072852567E-2</v>
      </c>
      <c r="T126" s="4">
        <f ca="1"/>
        <v>-7.414144031885981E-4</v>
      </c>
    </row>
    <row r="127" spans="1:20" x14ac:dyDescent="0.25">
      <c r="A127" s="1">
        <v>45736</v>
      </c>
      <c r="B127" s="4">
        <f>IFERROR(BTCUSD[[#This Row],[Close]]/BTCUSD!B126-1,"")</f>
        <v>3.4230841556838865E-2</v>
      </c>
      <c r="C127" s="4">
        <f>IFERROR(XAUUSD[[#This Row],[Close]]/XAUUSD!B126-1, "")</f>
        <v>-7.6322462403644042E-4</v>
      </c>
      <c r="D127" s="4">
        <f>IFERROR(AAPL_US[[#This Row],[Close]]/AAPL_US!B126-1,"")</f>
        <v>-5.2964133060769969E-3</v>
      </c>
      <c r="E127" s="4">
        <f t="shared" si="8"/>
        <v>8.3750386256139838E-3</v>
      </c>
      <c r="F127">
        <f t="shared" ca="1" si="9"/>
        <v>0.88240659417684286</v>
      </c>
      <c r="G127">
        <f t="shared" ca="1" si="9"/>
        <v>1.3165586386207431</v>
      </c>
      <c r="H127">
        <f t="shared" ca="1" si="9"/>
        <v>0.69982674670637945</v>
      </c>
      <c r="I127">
        <f ca="1"/>
        <v>0.88240659417684286</v>
      </c>
      <c r="J127">
        <f ca="1"/>
        <v>1.3610721898840354</v>
      </c>
      <c r="K127">
        <f ca="1"/>
        <v>0.90788735119475084</v>
      </c>
      <c r="L127">
        <v>125</v>
      </c>
      <c r="M127">
        <f t="shared" ca="1" si="10"/>
        <v>121024.7765625579</v>
      </c>
      <c r="N127">
        <f t="shared" ca="1" si="11"/>
        <v>3792.4315000185552</v>
      </c>
      <c r="O127">
        <f t="shared" ca="1" si="12"/>
        <v>248.71343918981157</v>
      </c>
      <c r="P127" s="4">
        <f t="shared" ca="1" si="13"/>
        <v>2.0195783417537943E-3</v>
      </c>
      <c r="Q127" s="4">
        <f t="shared" ca="1" si="14"/>
        <v>2.4762299008063576E-2</v>
      </c>
      <c r="R127" s="4">
        <f t="shared" ca="1" si="15"/>
        <v>2.5077503412470215E-2</v>
      </c>
      <c r="S127" s="4" cm="1">
        <f t="array" aca="1" ref="S127" ca="1">_xlfn._xlws.SORT(SUMPRODUCT($V$2:$X$2,P127:R127))</f>
        <v>1.8034044129492634E-2</v>
      </c>
      <c r="T127" s="4">
        <f ca="1"/>
        <v>-5.9059672760783204E-4</v>
      </c>
    </row>
    <row r="128" spans="1:20" x14ac:dyDescent="0.25">
      <c r="A128" s="1">
        <v>45737</v>
      </c>
      <c r="B128" s="4">
        <f>IFERROR(BTCUSD[[#This Row],[Close]]/BTCUSD!B127-1,"")</f>
        <v>-1.0921311888423268E-3</v>
      </c>
      <c r="C128" s="4">
        <f>IFERROR(XAUUSD[[#This Row],[Close]]/XAUUSD!B127-1, "")</f>
        <v>5.1054506715977332E-3</v>
      </c>
      <c r="D128" s="4">
        <f>IFERROR(AAPL_US[[#This Row],[Close]]/AAPL_US!B127-1,"")</f>
        <v>1.9476879962634364E-2</v>
      </c>
      <c r="E128" s="4">
        <f t="shared" si="8"/>
        <v>7.557604900776704E-3</v>
      </c>
      <c r="F128">
        <f t="shared" ca="1" si="9"/>
        <v>-0.56242095573017759</v>
      </c>
      <c r="G128">
        <f t="shared" ca="1" si="9"/>
        <v>0.92270922513423415</v>
      </c>
      <c r="H128">
        <f t="shared" ca="1" si="9"/>
        <v>6.9715257247782506E-2</v>
      </c>
      <c r="I128">
        <f ca="1"/>
        <v>-0.56242095573017759</v>
      </c>
      <c r="J128">
        <f ca="1"/>
        <v>0.89190750570645605</v>
      </c>
      <c r="K128">
        <f ca="1"/>
        <v>-8.8284237119625741E-2</v>
      </c>
      <c r="L128">
        <v>126</v>
      </c>
      <c r="M128">
        <f t="shared" ca="1" si="10"/>
        <v>116387.41559884662</v>
      </c>
      <c r="N128">
        <f t="shared" ca="1" si="11"/>
        <v>3773.6407444733718</v>
      </c>
      <c r="O128">
        <f t="shared" ca="1" si="12"/>
        <v>243.74824382959341</v>
      </c>
      <c r="P128" s="4">
        <f t="shared" ca="1" si="13"/>
        <v>-3.9070873574380716E-2</v>
      </c>
      <c r="Q128" s="4">
        <f t="shared" ca="1" si="14"/>
        <v>-4.9671199460407161E-3</v>
      </c>
      <c r="R128" s="4">
        <f t="shared" ca="1" si="15"/>
        <v>-2.0165482054613541E-2</v>
      </c>
      <c r="S128" s="4" cm="1">
        <f t="array" aca="1" ref="S128" ca="1">_xlfn._xlws.SORT(SUMPRODUCT($V$2:$X$2,P128:R128))</f>
        <v>-1.9757754667114564E-2</v>
      </c>
      <c r="T128" s="4">
        <f ca="1"/>
        <v>-3.6414123114960652E-4</v>
      </c>
    </row>
    <row r="129" spans="1:20" x14ac:dyDescent="0.25">
      <c r="A129" s="1">
        <v>45740</v>
      </c>
      <c r="B129" s="4">
        <f>IFERROR(BTCUSD[[#This Row],[Close]]/BTCUSD!B128-1,"")</f>
        <v>-2.0049848017083982E-2</v>
      </c>
      <c r="C129" s="4">
        <f>IFERROR(XAUUSD[[#This Row],[Close]]/XAUUSD!B128-1, "")</f>
        <v>1.1420581711404143E-2</v>
      </c>
      <c r="D129" s="4">
        <f>IFERROR(AAPL_US[[#This Row],[Close]]/AAPL_US!B128-1,"")</f>
        <v>1.1270444861868123E-2</v>
      </c>
      <c r="E129" s="4">
        <f t="shared" si="8"/>
        <v>1.9344117379969002E-3</v>
      </c>
      <c r="F129">
        <f t="shared" ca="1" si="9"/>
        <v>-1.3371741851319119</v>
      </c>
      <c r="G129">
        <f t="shared" ca="1" si="9"/>
        <v>2.4913042729192445</v>
      </c>
      <c r="H129">
        <f t="shared" ca="1" si="9"/>
        <v>-0.13165087195426617</v>
      </c>
      <c r="I129">
        <f ca="1"/>
        <v>-1.3371741851319119</v>
      </c>
      <c r="J129">
        <f ca="1"/>
        <v>2.4176618041460536</v>
      </c>
      <c r="K129">
        <f ca="1"/>
        <v>-0.49724178991245183</v>
      </c>
      <c r="L129">
        <v>127</v>
      </c>
      <c r="M129">
        <f t="shared" ca="1" si="10"/>
        <v>113982.78596054706</v>
      </c>
      <c r="N129">
        <f t="shared" ca="1" si="11"/>
        <v>3837.7094553886213</v>
      </c>
      <c r="O129">
        <f t="shared" ca="1" si="12"/>
        <v>241.76147186090276</v>
      </c>
      <c r="P129" s="4">
        <f t="shared" ca="1" si="13"/>
        <v>-2.0876979393973684E-2</v>
      </c>
      <c r="Q129" s="4">
        <f t="shared" ca="1" si="14"/>
        <v>1.6835442460697216E-2</v>
      </c>
      <c r="R129" s="4">
        <f t="shared" ca="1" si="15"/>
        <v>-8.184318436798E-3</v>
      </c>
      <c r="S129" s="4" cm="1">
        <f t="array" aca="1" ref="S129" ca="1">_xlfn._xlws.SORT(SUMPRODUCT($V$2:$X$2,P129:R129))</f>
        <v>-1.9842123649526189E-3</v>
      </c>
      <c r="T129" s="4">
        <f ca="1"/>
        <v>-2.2396368929648598E-4</v>
      </c>
    </row>
    <row r="130" spans="1:20" x14ac:dyDescent="0.25">
      <c r="A130" s="1">
        <v>45741</v>
      </c>
      <c r="B130" s="4">
        <f>IFERROR(BTCUSD[[#This Row],[Close]]/BTCUSD!B129-1,"")</f>
        <v>4.5874600280198408E-2</v>
      </c>
      <c r="C130" s="4">
        <f>IFERROR(XAUUSD[[#This Row],[Close]]/XAUUSD!B129-1, "")</f>
        <v>5.1605674646981736E-3</v>
      </c>
      <c r="D130" s="4">
        <f>IFERROR(AAPL_US[[#This Row],[Close]]/AAPL_US!B129-1,"")</f>
        <v>1.3681873782449117E-2</v>
      </c>
      <c r="E130" s="4">
        <f t="shared" si="8"/>
        <v>1.9931169204673527E-2</v>
      </c>
      <c r="F130">
        <f t="shared" ca="1" si="9"/>
        <v>0.57234039964238048</v>
      </c>
      <c r="G130">
        <f t="shared" ca="1" si="9"/>
        <v>0.53165062938879559</v>
      </c>
      <c r="H130">
        <f t="shared" ca="1" si="9"/>
        <v>0.53207195775232485</v>
      </c>
      <c r="I130">
        <f ca="1"/>
        <v>0.57234039964238048</v>
      </c>
      <c r="J130">
        <f ca="1"/>
        <v>0.56096721461557886</v>
      </c>
      <c r="K130">
        <f ca="1"/>
        <v>0.66523092676395967</v>
      </c>
      <c r="L130">
        <v>128</v>
      </c>
      <c r="M130">
        <f t="shared" ca="1" si="10"/>
        <v>120067.47087641878</v>
      </c>
      <c r="N130">
        <f t="shared" ca="1" si="11"/>
        <v>3761.2230876441181</v>
      </c>
      <c r="O130">
        <f t="shared" ca="1" si="12"/>
        <v>247.60377587303159</v>
      </c>
      <c r="P130" s="4">
        <f t="shared" ca="1" si="13"/>
        <v>5.2006405431405583E-2</v>
      </c>
      <c r="Q130" s="4">
        <f t="shared" ca="1" si="14"/>
        <v>-2.0131498858804112E-2</v>
      </c>
      <c r="R130" s="4">
        <f t="shared" ca="1" si="15"/>
        <v>2.3878203971707628E-2</v>
      </c>
      <c r="S130" s="4" cm="1">
        <f t="array" aca="1" ref="S130" ca="1">_xlfn._xlws.SORT(SUMPRODUCT($V$2:$X$2,P130:R130))</f>
        <v>1.4712783277412317E-2</v>
      </c>
      <c r="T130" s="4">
        <f ca="1"/>
        <v>-2.0758351365568993E-4</v>
      </c>
    </row>
    <row r="131" spans="1:20" x14ac:dyDescent="0.25">
      <c r="A131" s="1">
        <v>45742</v>
      </c>
      <c r="B131" s="4">
        <f>IFERROR(BTCUSD[[#This Row],[Close]]/BTCUSD!B130-1,"")</f>
        <v>-2.3865655858635426E-2</v>
      </c>
      <c r="C131" s="4">
        <f>IFERROR(XAUUSD[[#This Row],[Close]]/XAUUSD!B130-1, "")</f>
        <v>-1.4425236295205757E-3</v>
      </c>
      <c r="D131" s="4">
        <f>IFERROR(AAPL_US[[#This Row],[Close]]/AAPL_US!B130-1,"")</f>
        <v>-9.921787709497254E-3</v>
      </c>
      <c r="E131" s="4">
        <f t="shared" si="8"/>
        <v>-1.0713242522248034E-2</v>
      </c>
      <c r="F131">
        <f t="shared" ca="1" si="9"/>
        <v>-0.30351697858191412</v>
      </c>
      <c r="G131">
        <f t="shared" ca="1" si="9"/>
        <v>-0.9102745901865793</v>
      </c>
      <c r="H131">
        <f t="shared" ca="1" si="9"/>
        <v>0.16387569169221469</v>
      </c>
      <c r="I131">
        <f ca="1"/>
        <v>-0.30351697858191412</v>
      </c>
      <c r="J131">
        <f ca="1"/>
        <v>-0.9249547864704355</v>
      </c>
      <c r="K131">
        <f ca="1"/>
        <v>7.8810575523501084E-2</v>
      </c>
      <c r="L131">
        <v>129</v>
      </c>
      <c r="M131">
        <f t="shared" ca="1" si="10"/>
        <v>117264.45430333969</v>
      </c>
      <c r="N131">
        <f t="shared" ca="1" si="11"/>
        <v>3701.2288487364644</v>
      </c>
      <c r="O131">
        <f t="shared" ca="1" si="12"/>
        <v>244.69795847804193</v>
      </c>
      <c r="P131" s="4">
        <f t="shared" ca="1" si="13"/>
        <v>-2.3622164709373929E-2</v>
      </c>
      <c r="Q131" s="4">
        <f t="shared" ca="1" si="14"/>
        <v>-1.6079307983532305E-2</v>
      </c>
      <c r="R131" s="4">
        <f t="shared" ca="1" si="15"/>
        <v>-1.1805163129973695E-2</v>
      </c>
      <c r="S131" s="4" cm="1">
        <f t="array" aca="1" ref="S131" ca="1">_xlfn._xlws.SORT(SUMPRODUCT($V$2:$X$2,P131:R131))</f>
        <v>-1.705992154521721E-2</v>
      </c>
      <c r="T131" s="4">
        <f ca="1"/>
        <v>-2.8666962832117095E-5</v>
      </c>
    </row>
    <row r="132" spans="1:20" x14ac:dyDescent="0.25">
      <c r="A132" s="1">
        <v>45743</v>
      </c>
      <c r="B132" s="4">
        <f>IFERROR(BTCUSD[[#This Row],[Close]]/BTCUSD!B131-1,"")</f>
        <v>9.263564462635987E-4</v>
      </c>
      <c r="C132" s="4">
        <f>IFERROR(XAUUSD[[#This Row],[Close]]/XAUUSD!B131-1, "")</f>
        <v>-7.2131879532866261E-3</v>
      </c>
      <c r="D132" s="4">
        <f>IFERROR(AAPL_US[[#This Row],[Close]]/AAPL_US!B131-1,"")</f>
        <v>1.047262221820966E-2</v>
      </c>
      <c r="E132" s="4">
        <f t="shared" ref="E132:E195" si="16">SUMPRODUCT(B132:D132,$V$2:$X$2)</f>
        <v>5.3441841802732678E-4</v>
      </c>
      <c r="F132">
        <f t="shared" ref="F132:H195" ca="1" si="17">_xlfn.NORM.S.INV(RAND())</f>
        <v>-0.26787505066254846</v>
      </c>
      <c r="G132">
        <f t="shared" ca="1" si="17"/>
        <v>1.0662599815795193</v>
      </c>
      <c r="H132">
        <f t="shared" ca="1" si="17"/>
        <v>-1.3309407450514901E-4</v>
      </c>
      <c r="I132">
        <f ca="1"/>
        <v>-0.26787505066254846</v>
      </c>
      <c r="J132">
        <f ca="1"/>
        <v>1.0507249568815353</v>
      </c>
      <c r="K132">
        <f ca="1"/>
        <v>-7.6328811477115704E-2</v>
      </c>
      <c r="L132">
        <v>130</v>
      </c>
      <c r="M132">
        <f t="shared" ref="M132:M195" ca="1" si="18">$V$18*EXP(($V$16-(($V$17)^2/2))*L132/249+$V$17*I132)</f>
        <v>117396.67571454647</v>
      </c>
      <c r="N132">
        <f t="shared" ref="N132:N195" ca="1" si="19">$W$18*EXP(($W$16-(($W$17)^2/2))*L132/249+$W$17*J132)</f>
        <v>3782.6226219303639</v>
      </c>
      <c r="O132">
        <f t="shared" ref="O132:O195" ca="1" si="20">$X$18*EXP(($X$16-(($X$17)^2/2))*L132/249+$X$17*K132)</f>
        <v>243.96360709358734</v>
      </c>
      <c r="P132" s="4">
        <f t="shared" ca="1" si="13"/>
        <v>1.1269137346215292E-3</v>
      </c>
      <c r="Q132" s="4">
        <f t="shared" ca="1" si="14"/>
        <v>2.1752698588167776E-2</v>
      </c>
      <c r="R132" s="4">
        <f t="shared" ca="1" si="15"/>
        <v>-3.0055645420120573E-3</v>
      </c>
      <c r="S132" s="4" cm="1">
        <f t="array" aca="1" ref="S132" ca="1">_xlfn._xlws.SORT(SUMPRODUCT($V$2:$X$2,P132:R132))</f>
        <v>8.1374841930499514E-3</v>
      </c>
      <c r="T132" s="4">
        <f ca="1"/>
        <v>1.2875449594943432E-4</v>
      </c>
    </row>
    <row r="133" spans="1:20" x14ac:dyDescent="0.25">
      <c r="A133" s="1">
        <v>45744</v>
      </c>
      <c r="B133" s="4">
        <f>IFERROR(BTCUSD[[#This Row],[Close]]/BTCUSD!B132-1,"")</f>
        <v>3.8804430990319716E-2</v>
      </c>
      <c r="C133" s="4">
        <f>IFERROR(XAUUSD[[#This Row],[Close]]/XAUUSD!B132-1, "")</f>
        <v>-4.061061431821833E-3</v>
      </c>
      <c r="D133" s="4">
        <f>IFERROR(AAPL_US[[#This Row],[Close]]/AAPL_US!B132-1,"")</f>
        <v>-2.6580299307571997E-2</v>
      </c>
      <c r="E133" s="4">
        <f t="shared" si="16"/>
        <v>2.0428149320955817E-3</v>
      </c>
      <c r="F133">
        <f t="shared" ca="1" si="17"/>
        <v>3.4585197476938292E-2</v>
      </c>
      <c r="G133">
        <f t="shared" ca="1" si="17"/>
        <v>-0.34708888210443684</v>
      </c>
      <c r="H133">
        <f t="shared" ca="1" si="17"/>
        <v>1.2843743169486304</v>
      </c>
      <c r="I133">
        <f ca="1"/>
        <v>3.4585197476938292E-2</v>
      </c>
      <c r="J133">
        <f ca="1"/>
        <v>-0.34479431283965684</v>
      </c>
      <c r="K133">
        <f ca="1"/>
        <v>1.2470241753617151</v>
      </c>
      <c r="L133">
        <v>131</v>
      </c>
      <c r="M133">
        <f t="shared" ca="1" si="18"/>
        <v>118383.59656126656</v>
      </c>
      <c r="N133">
        <f t="shared" ca="1" si="19"/>
        <v>3725.9665402007886</v>
      </c>
      <c r="O133">
        <f t="shared" ca="1" si="20"/>
        <v>250.68063829286646</v>
      </c>
      <c r="P133" s="4">
        <f t="shared" ref="P133:P196" ca="1" si="21">LN(M133/M132)</f>
        <v>8.3715791917582626E-3</v>
      </c>
      <c r="Q133" s="4">
        <f t="shared" ref="Q133:Q196" ca="1" si="22">LN(N133/N132)</f>
        <v>-1.5091292325003907E-2</v>
      </c>
      <c r="R133" s="4">
        <f t="shared" ref="R133:R196" ca="1" si="23">LN(O133/O132)</f>
        <v>2.7160708685652974E-2</v>
      </c>
      <c r="S133" s="4" cm="1">
        <f t="array" aca="1" ref="S133" ca="1">_xlfn._xlws.SORT(SUMPRODUCT($V$2:$X$2,P133:R133))</f>
        <v>4.6231694332218073E-3</v>
      </c>
      <c r="T133" s="4">
        <f ca="1"/>
        <v>1.3951367971921057E-4</v>
      </c>
    </row>
    <row r="134" spans="1:20" x14ac:dyDescent="0.25">
      <c r="A134" s="1">
        <v>45747</v>
      </c>
      <c r="B134" s="4">
        <f>IFERROR(BTCUSD[[#This Row],[Close]]/BTCUSD!B133-1,"")</f>
        <v>6.3817377082941995E-4</v>
      </c>
      <c r="C134" s="4">
        <f>IFERROR(XAUUSD[[#This Row],[Close]]/XAUUSD!B133-1, "")</f>
        <v>3.2740506581308004E-3</v>
      </c>
      <c r="D134" s="4">
        <f>IFERROR(AAPL_US[[#This Row],[Close]]/AAPL_US!B133-1,"")</f>
        <v>1.9412574575493391E-2</v>
      </c>
      <c r="E134" s="4">
        <f t="shared" si="16"/>
        <v>7.3248447671491633E-3</v>
      </c>
      <c r="F134">
        <f t="shared" ca="1" si="17"/>
        <v>1.4714952335738427</v>
      </c>
      <c r="G134">
        <f t="shared" ca="1" si="17"/>
        <v>-0.72121898907419479</v>
      </c>
      <c r="H134">
        <f t="shared" ca="1" si="17"/>
        <v>0.57097685242117413</v>
      </c>
      <c r="I134">
        <f ca="1"/>
        <v>1.4714952335738427</v>
      </c>
      <c r="J134">
        <f ca="1"/>
        <v>-0.64296560319142404</v>
      </c>
      <c r="K134">
        <f ca="1"/>
        <v>0.9503480384829982</v>
      </c>
      <c r="L134">
        <v>132</v>
      </c>
      <c r="M134">
        <f t="shared" ca="1" si="18"/>
        <v>123113.21651337693</v>
      </c>
      <c r="N134">
        <f t="shared" ca="1" si="19"/>
        <v>3714.4401496982373</v>
      </c>
      <c r="O134">
        <f t="shared" ca="1" si="20"/>
        <v>249.20762290451862</v>
      </c>
      <c r="P134" s="4">
        <f t="shared" ca="1" si="21"/>
        <v>3.9174221172603114E-2</v>
      </c>
      <c r="Q134" s="4">
        <f t="shared" ca="1" si="22"/>
        <v>-3.098325186698237E-3</v>
      </c>
      <c r="R134" s="4">
        <f t="shared" ca="1" si="23"/>
        <v>-5.8933956489730533E-3</v>
      </c>
      <c r="S134" s="4" cm="1">
        <f t="array" aca="1" ref="S134" ca="1">_xlfn._xlws.SORT(SUMPRODUCT($V$2:$X$2,P134:R134))</f>
        <v>8.7449175824097225E-3</v>
      </c>
      <c r="T134" s="4">
        <f ca="1"/>
        <v>2.139881526236234E-4</v>
      </c>
    </row>
    <row r="135" spans="1:20" x14ac:dyDescent="0.25">
      <c r="A135" s="1">
        <v>45748</v>
      </c>
      <c r="B135" s="4">
        <f>IFERROR(BTCUSD[[#This Row],[Close]]/BTCUSD!B134-1,"")</f>
        <v>-7.5286194978329002E-3</v>
      </c>
      <c r="C135" s="4">
        <f>IFERROR(XAUUSD[[#This Row],[Close]]/XAUUSD!B134-1, "")</f>
        <v>-6.9503743273024998E-4</v>
      </c>
      <c r="D135" s="4">
        <f>IFERROR(AAPL_US[[#This Row],[Close]]/AAPL_US!B134-1,"")</f>
        <v>4.7719803718542231E-3</v>
      </c>
      <c r="E135" s="4">
        <f t="shared" si="16"/>
        <v>-1.1050067108857031E-3</v>
      </c>
      <c r="F135">
        <f t="shared" ca="1" si="17"/>
        <v>1.3813082793257541</v>
      </c>
      <c r="G135">
        <f t="shared" ca="1" si="17"/>
        <v>-0.70845461058576031</v>
      </c>
      <c r="H135">
        <f t="shared" ca="1" si="17"/>
        <v>0.82427993683933432</v>
      </c>
      <c r="I135">
        <f ca="1"/>
        <v>1.3813082793257541</v>
      </c>
      <c r="J135">
        <f ca="1"/>
        <v>-0.63495396009460348</v>
      </c>
      <c r="K135">
        <f ca="1"/>
        <v>1.1697532474412382</v>
      </c>
      <c r="L135">
        <v>133</v>
      </c>
      <c r="M135">
        <f t="shared" ca="1" si="18"/>
        <v>122831.65908084619</v>
      </c>
      <c r="N135">
        <f t="shared" ca="1" si="19"/>
        <v>3715.3613051820926</v>
      </c>
      <c r="O135">
        <f t="shared" ca="1" si="20"/>
        <v>250.36573657662967</v>
      </c>
      <c r="P135" s="4">
        <f t="shared" ca="1" si="21"/>
        <v>-2.2895988773931702E-3</v>
      </c>
      <c r="Q135" s="4">
        <f t="shared" ca="1" si="22"/>
        <v>2.4796234305012299E-4</v>
      </c>
      <c r="R135" s="4">
        <f t="shared" ca="1" si="23"/>
        <v>4.6364191554075758E-3</v>
      </c>
      <c r="S135" s="4" cm="1">
        <f t="array" aca="1" ref="S135" ca="1">_xlfn._xlws.SORT(SUMPRODUCT($V$2:$X$2,P135:R135))</f>
        <v>8.0323102062437098E-4</v>
      </c>
      <c r="T135" s="4">
        <f ca="1"/>
        <v>6.1503198773382554E-4</v>
      </c>
    </row>
    <row r="136" spans="1:20" x14ac:dyDescent="0.25">
      <c r="A136" s="1">
        <v>45749</v>
      </c>
      <c r="B136" s="4">
        <f>IFERROR(BTCUSD[[#This Row],[Close]]/BTCUSD!B135-1,"")</f>
        <v>6.0022502680399104E-3</v>
      </c>
      <c r="C136" s="4">
        <f>IFERROR(XAUUSD[[#This Row],[Close]]/XAUUSD!B135-1, "")</f>
        <v>1.189009445835465E-2</v>
      </c>
      <c r="D136" s="4">
        <f>IFERROR(AAPL_US[[#This Row],[Close]]/AAPL_US!B135-1,"")</f>
        <v>3.1363412339262542E-3</v>
      </c>
      <c r="E136" s="4">
        <f t="shared" si="16"/>
        <v>7.4976152339317099E-3</v>
      </c>
      <c r="F136">
        <f t="shared" ca="1" si="17"/>
        <v>-1.8347200788338514E-2</v>
      </c>
      <c r="G136">
        <f t="shared" ca="1" si="17"/>
        <v>-0.60792495812406933</v>
      </c>
      <c r="H136">
        <f t="shared" ca="1" si="17"/>
        <v>-1.8817611605828253</v>
      </c>
      <c r="I136">
        <f ca="1"/>
        <v>-1.8347200788338514E-2</v>
      </c>
      <c r="J136">
        <f ca="1"/>
        <v>-0.60804976395574217</v>
      </c>
      <c r="K136">
        <f ca="1"/>
        <v>-1.8143985540880685</v>
      </c>
      <c r="L136">
        <v>134</v>
      </c>
      <c r="M136">
        <f t="shared" ca="1" si="18"/>
        <v>118270.03397121087</v>
      </c>
      <c r="N136">
        <f t="shared" ca="1" si="19"/>
        <v>3717.0500974286188</v>
      </c>
      <c r="O136">
        <f t="shared" ca="1" si="20"/>
        <v>235.61420786220768</v>
      </c>
      <c r="P136" s="4">
        <f t="shared" ca="1" si="21"/>
        <v>-3.784435909296794E-2</v>
      </c>
      <c r="Q136" s="4">
        <f t="shared" ca="1" si="22"/>
        <v>4.5443993452688752E-4</v>
      </c>
      <c r="R136" s="4">
        <f t="shared" ca="1" si="23"/>
        <v>-6.0727040128328622E-2</v>
      </c>
      <c r="S136" s="4" cm="1">
        <f t="array" aca="1" ref="S136" ca="1">_xlfn._xlws.SORT(SUMPRODUCT($V$2:$X$2,P136:R136))</f>
        <v>-2.9389643792578211E-2</v>
      </c>
      <c r="T136" s="4">
        <f ca="1"/>
        <v>6.6825888409820016E-4</v>
      </c>
    </row>
    <row r="137" spans="1:20" x14ac:dyDescent="0.25">
      <c r="A137" s="1">
        <v>45750</v>
      </c>
      <c r="B137" s="4">
        <f>IFERROR(BTCUSD[[#This Row],[Close]]/BTCUSD!B136-1,"")</f>
        <v>-4.1135454860781295E-2</v>
      </c>
      <c r="C137" s="4">
        <f>IFERROR(XAUUSD[[#This Row],[Close]]/XAUUSD!B136-1, "")</f>
        <v>9.8290794116300262E-3</v>
      </c>
      <c r="D137" s="4">
        <f>IFERROR(AAPL_US[[#This Row],[Close]]/AAPL_US!B136-1,"")</f>
        <v>-9.2456116843092517E-2</v>
      </c>
      <c r="E137" s="4">
        <f t="shared" si="16"/>
        <v>-3.6145839746510131E-2</v>
      </c>
      <c r="F137">
        <f t="shared" ca="1" si="17"/>
        <v>-0.57918158795690766</v>
      </c>
      <c r="G137">
        <f t="shared" ca="1" si="17"/>
        <v>-1.0314077028329749</v>
      </c>
      <c r="H137">
        <f t="shared" ca="1" si="17"/>
        <v>-0.25824746268038107</v>
      </c>
      <c r="I137">
        <f ca="1"/>
        <v>-0.57918158795690766</v>
      </c>
      <c r="J137">
        <f ca="1"/>
        <v>-1.0603941796435727</v>
      </c>
      <c r="K137">
        <f ca="1"/>
        <v>-0.40173063628065026</v>
      </c>
      <c r="L137">
        <v>135</v>
      </c>
      <c r="M137">
        <f t="shared" ca="1" si="18"/>
        <v>116501.22524489646</v>
      </c>
      <c r="N137">
        <f t="shared" ca="1" si="19"/>
        <v>3699.3128222878181</v>
      </c>
      <c r="O137">
        <f t="shared" ca="1" si="20"/>
        <v>242.54294610591145</v>
      </c>
      <c r="P137" s="4">
        <f t="shared" ca="1" si="21"/>
        <v>-1.5068643423345102E-2</v>
      </c>
      <c r="Q137" s="4">
        <f t="shared" ca="1" si="22"/>
        <v>-4.7832904488825994E-3</v>
      </c>
      <c r="R137" s="4">
        <f t="shared" ca="1" si="23"/>
        <v>2.8983037064602604E-2</v>
      </c>
      <c r="S137" s="4" cm="1">
        <f t="array" aca="1" ref="S137" ca="1">_xlfn._xlws.SORT(SUMPRODUCT($V$2:$X$2,P137:R137))</f>
        <v>2.2610019128242106E-3</v>
      </c>
      <c r="T137" s="4">
        <f ca="1"/>
        <v>8.0323102062437098E-4</v>
      </c>
    </row>
    <row r="138" spans="1:20" x14ac:dyDescent="0.25">
      <c r="A138" s="1">
        <v>45751</v>
      </c>
      <c r="B138" s="4">
        <f>IFERROR(BTCUSD[[#This Row],[Close]]/BTCUSD!B137-1,"")</f>
        <v>-1.4837294760505548E-2</v>
      </c>
      <c r="C138" s="4">
        <f>IFERROR(XAUUSD[[#This Row],[Close]]/XAUUSD!B137-1, "")</f>
        <v>1.232477108824237E-2</v>
      </c>
      <c r="D138" s="4">
        <f>IFERROR(AAPL_US[[#This Row],[Close]]/AAPL_US!B137-1,"")</f>
        <v>-7.2887445248289828E-2</v>
      </c>
      <c r="E138" s="4">
        <f t="shared" si="16"/>
        <v>-2.1387513567341664E-2</v>
      </c>
      <c r="F138">
        <f t="shared" ca="1" si="17"/>
        <v>-0.7645887580401286</v>
      </c>
      <c r="G138">
        <f t="shared" ca="1" si="17"/>
        <v>0.3441431775026958</v>
      </c>
      <c r="H138">
        <f t="shared" ca="1" si="17"/>
        <v>-0.42346520676062005</v>
      </c>
      <c r="I138">
        <f ca="1"/>
        <v>-0.7645887580401286</v>
      </c>
      <c r="J138">
        <f ca="1"/>
        <v>0.30352493526584479</v>
      </c>
      <c r="K138">
        <f ca="1"/>
        <v>-0.61574944607028237</v>
      </c>
      <c r="L138">
        <v>136</v>
      </c>
      <c r="M138">
        <f t="shared" ca="1" si="18"/>
        <v>115934.66118288055</v>
      </c>
      <c r="N138">
        <f t="shared" ca="1" si="19"/>
        <v>3755.4714010727471</v>
      </c>
      <c r="O138">
        <f t="shared" ca="1" si="20"/>
        <v>241.52473422708667</v>
      </c>
      <c r="P138" s="4">
        <f t="shared" ca="1" si="21"/>
        <v>-4.8750233261822202E-3</v>
      </c>
      <c r="Q138" s="4">
        <f t="shared" ca="1" si="22"/>
        <v>1.5066738207909275E-2</v>
      </c>
      <c r="R138" s="4">
        <f t="shared" ca="1" si="23"/>
        <v>-4.2069050336967723E-3</v>
      </c>
      <c r="S138" s="4" cm="1">
        <f t="array" aca="1" ref="S138" ca="1">_xlfn._xlws.SORT(SUMPRODUCT($V$2:$X$2,P138:R138))</f>
        <v>3.3021167752000126E-3</v>
      </c>
      <c r="T138" s="4">
        <f ca="1"/>
        <v>1.0553880609799494E-3</v>
      </c>
    </row>
    <row r="139" spans="1:20" x14ac:dyDescent="0.25">
      <c r="A139" s="1">
        <v>45754</v>
      </c>
      <c r="B139" s="4">
        <f>IFERROR(BTCUSD[[#This Row],[Close]]/BTCUSD!B138-1,"")</f>
        <v>3.2204665344144567E-2</v>
      </c>
      <c r="C139" s="4">
        <f>IFERROR(XAUUSD[[#This Row],[Close]]/XAUUSD!B138-1, "")</f>
        <v>-2.8543756153396327E-3</v>
      </c>
      <c r="D139" s="4">
        <f>IFERROR(AAPL_US[[#This Row],[Close]]/AAPL_US!B138-1,"")</f>
        <v>-3.673426053721196E-2</v>
      </c>
      <c r="E139" s="4">
        <f t="shared" si="16"/>
        <v>-2.5006288040560713E-3</v>
      </c>
      <c r="F139">
        <f t="shared" ca="1" si="17"/>
        <v>-0.80187007862694681</v>
      </c>
      <c r="G139">
        <f t="shared" ca="1" si="17"/>
        <v>0.76298068772291949</v>
      </c>
      <c r="H139">
        <f t="shared" ca="1" si="17"/>
        <v>-1.0083643126392743</v>
      </c>
      <c r="I139">
        <f ca="1"/>
        <v>-0.80187007862694681</v>
      </c>
      <c r="J139">
        <f ca="1"/>
        <v>0.71982736036729333</v>
      </c>
      <c r="K139">
        <f ca="1"/>
        <v>-1.1903749265409769</v>
      </c>
      <c r="L139">
        <v>137</v>
      </c>
      <c r="M139">
        <f t="shared" ca="1" si="18"/>
        <v>115835.799238047</v>
      </c>
      <c r="N139">
        <f t="shared" ca="1" si="19"/>
        <v>3773.202114545747</v>
      </c>
      <c r="O139">
        <f t="shared" ca="1" si="20"/>
        <v>238.74770801070264</v>
      </c>
      <c r="P139" s="4">
        <f t="shared" ca="1" si="21"/>
        <v>-8.531022516834111E-4</v>
      </c>
      <c r="Q139" s="4">
        <f t="shared" ca="1" si="22"/>
        <v>4.7101913018792836E-3</v>
      </c>
      <c r="R139" s="4">
        <f t="shared" ca="1" si="23"/>
        <v>-1.1564507648334879E-2</v>
      </c>
      <c r="S139" s="4" cm="1">
        <f t="array" aca="1" ref="S139" ca="1">_xlfn._xlws.SORT(SUMPRODUCT($V$2:$X$2,P139:R139))</f>
        <v>-1.8412064492537735E-3</v>
      </c>
      <c r="T139" s="4">
        <f ca="1"/>
        <v>1.5150098982762402E-3</v>
      </c>
    </row>
    <row r="140" spans="1:20" x14ac:dyDescent="0.25">
      <c r="A140" s="1">
        <v>45755</v>
      </c>
      <c r="B140" s="4">
        <f>IFERROR(BTCUSD[[#This Row],[Close]]/BTCUSD!B139-1,"")</f>
        <v>-4.5106285059512974E-3</v>
      </c>
      <c r="C140" s="4">
        <f>IFERROR(XAUUSD[[#This Row],[Close]]/XAUUSD!B139-1, "")</f>
        <v>6.8087825428018167E-3</v>
      </c>
      <c r="D140" s="4">
        <f>IFERROR(AAPL_US[[#This Row],[Close]]/AAPL_US!B139-1,"")</f>
        <v>-4.9818141739226385E-2</v>
      </c>
      <c r="E140" s="4">
        <f t="shared" si="16"/>
        <v>-1.3575118056432578E-2</v>
      </c>
      <c r="F140">
        <f t="shared" ca="1" si="17"/>
        <v>-0.48926603239369715</v>
      </c>
      <c r="G140">
        <f t="shared" ca="1" si="17"/>
        <v>-0.71577476162340992</v>
      </c>
      <c r="H140">
        <f t="shared" ca="1" si="17"/>
        <v>0.98661206014947922</v>
      </c>
      <c r="I140">
        <f ca="1"/>
        <v>-0.48926603239369715</v>
      </c>
      <c r="J140">
        <f ca="1"/>
        <v>-0.74047569754306564</v>
      </c>
      <c r="K140">
        <f ca="1"/>
        <v>0.81991293719009739</v>
      </c>
      <c r="L140">
        <v>138</v>
      </c>
      <c r="M140">
        <f t="shared" ca="1" si="18"/>
        <v>116841.77494425578</v>
      </c>
      <c r="N140">
        <f t="shared" ca="1" si="19"/>
        <v>3714.0565569011478</v>
      </c>
      <c r="O140">
        <f t="shared" ca="1" si="20"/>
        <v>248.78371287666255</v>
      </c>
      <c r="P140" s="4">
        <f t="shared" ca="1" si="21"/>
        <v>8.6470041460620338E-3</v>
      </c>
      <c r="Q140" s="4">
        <f t="shared" ca="1" si="22"/>
        <v>-1.5799317361232058E-2</v>
      </c>
      <c r="R140" s="4">
        <f t="shared" ca="1" si="23"/>
        <v>4.1176516648280925E-2</v>
      </c>
      <c r="S140" s="4" cm="1">
        <f t="array" aca="1" ref="S140" ca="1">_xlfn._xlws.SORT(SUMPRODUCT($V$2:$X$2,P140:R140))</f>
        <v>8.6273292938100626E-3</v>
      </c>
      <c r="T140" s="4">
        <f ca="1"/>
        <v>1.8070080930928673E-3</v>
      </c>
    </row>
    <row r="141" spans="1:20" x14ac:dyDescent="0.25">
      <c r="A141" s="1">
        <v>45756</v>
      </c>
      <c r="B141" s="4">
        <f>IFERROR(BTCUSD[[#This Row],[Close]]/BTCUSD!B140-1,"")</f>
        <v>-2.4814723961109619E-2</v>
      </c>
      <c r="C141" s="4">
        <f>IFERROR(XAUUSD[[#This Row],[Close]]/XAUUSD!B140-1, "")</f>
        <v>-6.643140869348918E-3</v>
      </c>
      <c r="D141" s="4">
        <f>IFERROR(AAPL_US[[#This Row],[Close]]/AAPL_US!B140-1,"")</f>
        <v>0.15328848161466202</v>
      </c>
      <c r="E141" s="4">
        <f t="shared" si="16"/>
        <v>3.5884870948326153E-2</v>
      </c>
      <c r="F141">
        <f t="shared" ca="1" si="17"/>
        <v>-0.49161172253406404</v>
      </c>
      <c r="G141">
        <f t="shared" ca="1" si="17"/>
        <v>-0.18239728823891438</v>
      </c>
      <c r="H141">
        <f t="shared" ca="1" si="17"/>
        <v>0.53502841611871987</v>
      </c>
      <c r="I141">
        <f ca="1"/>
        <v>-0.49161172253406404</v>
      </c>
      <c r="J141">
        <f ca="1"/>
        <v>-0.20795704702713125</v>
      </c>
      <c r="K141">
        <f ca="1"/>
        <v>0.38268247083017787</v>
      </c>
      <c r="L141">
        <v>139</v>
      </c>
      <c r="M141">
        <f t="shared" ca="1" si="18"/>
        <v>116852.93058011863</v>
      </c>
      <c r="N141">
        <f t="shared" ca="1" si="19"/>
        <v>3736.3343657248693</v>
      </c>
      <c r="O141">
        <f t="shared" ca="1" si="20"/>
        <v>246.61359376547341</v>
      </c>
      <c r="P141" s="4">
        <f t="shared" ca="1" si="21"/>
        <v>9.5471875122511181E-5</v>
      </c>
      <c r="Q141" s="4">
        <f t="shared" ca="1" si="22"/>
        <v>5.9803238382645342E-3</v>
      </c>
      <c r="R141" s="4">
        <f t="shared" ca="1" si="23"/>
        <v>-8.7611820383275245E-3</v>
      </c>
      <c r="S141" s="4" cm="1">
        <f t="array" aca="1" ref="S141" ca="1">_xlfn._xlws.SORT(SUMPRODUCT($V$2:$X$2,P141:R141))</f>
        <v>-2.0758351365568993E-4</v>
      </c>
      <c r="T141" s="4">
        <f ca="1"/>
        <v>1.8743274847253036E-3</v>
      </c>
    </row>
    <row r="142" spans="1:20" x14ac:dyDescent="0.25">
      <c r="A142" s="1">
        <v>45757</v>
      </c>
      <c r="B142" s="4">
        <f>IFERROR(BTCUSD[[#This Row],[Close]]/BTCUSD!B141-1,"")</f>
        <v>1.6063941331482257E-2</v>
      </c>
      <c r="C142" s="4">
        <f>IFERROR(XAUUSD[[#This Row],[Close]]/XAUUSD!B141-1, "")</f>
        <v>-2.5154627921797457E-2</v>
      </c>
      <c r="D142" s="4">
        <f>IFERROR(AAPL_US[[#This Row],[Close]]/AAPL_US!B141-1,"")</f>
        <v>-4.2393764143827006E-2</v>
      </c>
      <c r="E142" s="4">
        <f t="shared" si="16"/>
        <v>-1.796079801242241E-2</v>
      </c>
      <c r="F142">
        <f t="shared" ca="1" si="17"/>
        <v>0.35348783960715119</v>
      </c>
      <c r="G142">
        <f t="shared" ca="1" si="17"/>
        <v>3.1262777824776392E-2</v>
      </c>
      <c r="H142">
        <f t="shared" ca="1" si="17"/>
        <v>0.28220993613739531</v>
      </c>
      <c r="I142">
        <f ca="1"/>
        <v>0.35348783960715119</v>
      </c>
      <c r="J142">
        <f ca="1"/>
        <v>4.9779004184787909E-2</v>
      </c>
      <c r="K142">
        <f ca="1"/>
        <v>0.36721893965161456</v>
      </c>
      <c r="L142">
        <v>140</v>
      </c>
      <c r="M142">
        <f t="shared" ca="1" si="18"/>
        <v>119584.29159393405</v>
      </c>
      <c r="N142">
        <f t="shared" ca="1" si="19"/>
        <v>3747.4748008056758</v>
      </c>
      <c r="O142">
        <f t="shared" ca="1" si="20"/>
        <v>246.57519852407862</v>
      </c>
      <c r="P142" s="4">
        <f t="shared" ca="1" si="21"/>
        <v>2.3105351185335469E-2</v>
      </c>
      <c r="Q142" s="4">
        <f t="shared" ca="1" si="22"/>
        <v>2.9772120217877447E-3</v>
      </c>
      <c r="R142" s="4">
        <f t="shared" ca="1" si="23"/>
        <v>-1.5570200325976127E-4</v>
      </c>
      <c r="S142" s="4" cm="1">
        <f t="array" aca="1" ref="S142" ca="1">_xlfn._xlws.SORT(SUMPRODUCT($V$2:$X$2,P142:R142))</f>
        <v>8.0757795633378086E-3</v>
      </c>
      <c r="T142" s="4">
        <f ca="1"/>
        <v>2.0406256062457809E-3</v>
      </c>
    </row>
    <row r="143" spans="1:20" x14ac:dyDescent="0.25">
      <c r="A143" s="1">
        <v>45758</v>
      </c>
      <c r="B143" s="4">
        <f>IFERROR(BTCUSD[[#This Row],[Close]]/BTCUSD!B142-1,"")</f>
        <v>-5.7414844209358606E-2</v>
      </c>
      <c r="C143" s="4">
        <f>IFERROR(XAUUSD[[#This Row],[Close]]/XAUUSD!B142-1, "")</f>
        <v>-1.7504367858489633E-2</v>
      </c>
      <c r="D143" s="4">
        <f>IFERROR(AAPL_US[[#This Row],[Close]]/AAPL_US!B142-1,"")</f>
        <v>4.0594475370234306E-2</v>
      </c>
      <c r="E143" s="4">
        <f t="shared" si="16"/>
        <v>-1.2047857795133144E-2</v>
      </c>
      <c r="F143">
        <f t="shared" ca="1" si="17"/>
        <v>-1.6584959497256029</v>
      </c>
      <c r="G143">
        <f t="shared" ca="1" si="17"/>
        <v>-0.47001394321771145</v>
      </c>
      <c r="H143">
        <f t="shared" ca="1" si="17"/>
        <v>-1.1766155873518149</v>
      </c>
      <c r="I143">
        <f ca="1"/>
        <v>-1.6584959497256029</v>
      </c>
      <c r="J143">
        <f ca="1"/>
        <v>-0.55644250030840148</v>
      </c>
      <c r="K143">
        <f ca="1"/>
        <v>-1.5798350628584108</v>
      </c>
      <c r="L143">
        <v>141</v>
      </c>
      <c r="M143">
        <f t="shared" ca="1" si="18"/>
        <v>113244.72232041684</v>
      </c>
      <c r="N143">
        <f t="shared" ca="1" si="19"/>
        <v>3723.3254472359185</v>
      </c>
      <c r="O143">
        <f t="shared" ca="1" si="20"/>
        <v>237.00951652013123</v>
      </c>
      <c r="P143" s="4">
        <f t="shared" ca="1" si="21"/>
        <v>-5.4470330452668969E-2</v>
      </c>
      <c r="Q143" s="4">
        <f t="shared" ca="1" si="22"/>
        <v>-6.465020314044426E-3</v>
      </c>
      <c r="R143" s="4">
        <f t="shared" ca="1" si="23"/>
        <v>-3.956671754392338E-2</v>
      </c>
      <c r="S143" s="4" cm="1">
        <f t="array" aca="1" ref="S143" ca="1">_xlfn._xlws.SORT(SUMPRODUCT($V$2:$X$2,P143:R143))</f>
        <v>-3.0797122524595474E-2</v>
      </c>
      <c r="T143" s="4">
        <f ca="1"/>
        <v>2.0819463941144445E-3</v>
      </c>
    </row>
    <row r="144" spans="1:20" x14ac:dyDescent="0.25">
      <c r="A144" s="1">
        <v>45761</v>
      </c>
      <c r="B144" s="4">
        <f>IFERROR(BTCUSD[[#This Row],[Close]]/BTCUSD!B143-1,"")</f>
        <v>-2.7479770888262478E-2</v>
      </c>
      <c r="C144" s="4">
        <f>IFERROR(XAUUSD[[#This Row],[Close]]/XAUUSD!B143-1, "")</f>
        <v>-1.340826317739463E-4</v>
      </c>
      <c r="D144" s="4">
        <f>IFERROR(AAPL_US[[#This Row],[Close]]/AAPL_US!B143-1,"")</f>
        <v>2.2053999495331933E-2</v>
      </c>
      <c r="E144" s="4">
        <f t="shared" si="16"/>
        <v>-1.6813644705887419E-3</v>
      </c>
      <c r="F144">
        <f t="shared" ca="1" si="17"/>
        <v>0.29132215496102659</v>
      </c>
      <c r="G144">
        <f t="shared" ca="1" si="17"/>
        <v>1.7269014137168197</v>
      </c>
      <c r="H144">
        <f t="shared" ca="1" si="17"/>
        <v>0.46786733876569764</v>
      </c>
      <c r="I144">
        <f ca="1"/>
        <v>0.29132215496102659</v>
      </c>
      <c r="J144">
        <f ca="1"/>
        <v>1.7398149988781446</v>
      </c>
      <c r="K144">
        <f ca="1"/>
        <v>0.52321485599900508</v>
      </c>
      <c r="L144">
        <v>142</v>
      </c>
      <c r="M144">
        <f t="shared" ca="1" si="18"/>
        <v>119420.62085597016</v>
      </c>
      <c r="N144">
        <f t="shared" ca="1" si="19"/>
        <v>3818.5604811100843</v>
      </c>
      <c r="O144">
        <f t="shared" ca="1" si="20"/>
        <v>247.44033259182703</v>
      </c>
      <c r="P144" s="4">
        <f t="shared" ca="1" si="21"/>
        <v>5.3100728783224076E-2</v>
      </c>
      <c r="Q144" s="4">
        <f t="shared" ca="1" si="22"/>
        <v>2.5256307801723856E-2</v>
      </c>
      <c r="R144" s="4">
        <f t="shared" ca="1" si="23"/>
        <v>4.3069178084764612E-2</v>
      </c>
      <c r="S144" s="4" cm="1">
        <f t="array" aca="1" ref="S144" ca="1">_xlfn._xlws.SORT(SUMPRODUCT($V$2:$X$2,P144:R144))</f>
        <v>3.8953495181086151E-2</v>
      </c>
      <c r="T144" s="4">
        <f ca="1"/>
        <v>2.0864072600573231E-3</v>
      </c>
    </row>
    <row r="145" spans="1:20" x14ac:dyDescent="0.25">
      <c r="A145" s="1">
        <v>45762</v>
      </c>
      <c r="B145" s="4">
        <f>IFERROR(BTCUSD[[#This Row],[Close]]/BTCUSD!B144-1,"")</f>
        <v>8.1296759399921426E-2</v>
      </c>
      <c r="C145" s="4">
        <f>IFERROR(XAUUSD[[#This Row],[Close]]/XAUUSD!B144-1, "")</f>
        <v>3.3560354494968747E-2</v>
      </c>
      <c r="D145" s="4">
        <f>IFERROR(AAPL_US[[#This Row],[Close]]/AAPL_US!B144-1,"")</f>
        <v>-1.8763578905788281E-3</v>
      </c>
      <c r="E145" s="4">
        <f t="shared" si="16"/>
        <v>3.7250262250790277E-2</v>
      </c>
      <c r="F145">
        <f t="shared" ca="1" si="17"/>
        <v>-0.12123222787940952</v>
      </c>
      <c r="G145">
        <f t="shared" ca="1" si="17"/>
        <v>1.5286583403273835</v>
      </c>
      <c r="H145">
        <f t="shared" ca="1" si="17"/>
        <v>0.92831997448160541</v>
      </c>
      <c r="I145">
        <f ca="1"/>
        <v>-0.12123222787940952</v>
      </c>
      <c r="J145">
        <f ca="1"/>
        <v>1.5201848085264278</v>
      </c>
      <c r="K145">
        <f ca="1"/>
        <v>0.85555056277115205</v>
      </c>
      <c r="L145">
        <v>143</v>
      </c>
      <c r="M145">
        <f t="shared" ca="1" si="18"/>
        <v>118109.16847084515</v>
      </c>
      <c r="N145">
        <f t="shared" ca="1" si="19"/>
        <v>3810.0166848025156</v>
      </c>
      <c r="O145">
        <f t="shared" ca="1" si="20"/>
        <v>249.1636869830657</v>
      </c>
      <c r="P145" s="4">
        <f t="shared" ca="1" si="21"/>
        <v>-1.1042536728520288E-2</v>
      </c>
      <c r="Q145" s="4">
        <f t="shared" ca="1" si="22"/>
        <v>-2.2399458494091833E-3</v>
      </c>
      <c r="R145" s="4">
        <f t="shared" ca="1" si="23"/>
        <v>6.9405854217127645E-3</v>
      </c>
      <c r="S145" s="4" cm="1">
        <f t="array" aca="1" ref="S145" ca="1">_xlfn._xlws.SORT(SUMPRODUCT($V$2:$X$2,P145:R145))</f>
        <v>-2.1265637318059302E-3</v>
      </c>
      <c r="T145" s="4">
        <f ca="1"/>
        <v>2.14536364148347E-3</v>
      </c>
    </row>
    <row r="146" spans="1:20" x14ac:dyDescent="0.25">
      <c r="A146" s="1">
        <v>45763</v>
      </c>
      <c r="B146" s="4">
        <f>IFERROR(BTCUSD[[#This Row],[Close]]/BTCUSD!B145-1,"")</f>
        <v>-4.3294851689165692E-2</v>
      </c>
      <c r="C146" s="4">
        <f>IFERROR(XAUUSD[[#This Row],[Close]]/XAUUSD!B145-1, "")</f>
        <v>3.0057347856267125E-2</v>
      </c>
      <c r="D146" s="4">
        <f>IFERROR(AAPL_US[[#This Row],[Close]]/AAPL_US!B145-1,"")</f>
        <v>-3.893341248639548E-2</v>
      </c>
      <c r="E146" s="4">
        <f t="shared" si="16"/>
        <v>-1.2645540110161502E-2</v>
      </c>
      <c r="F146">
        <f t="shared" ca="1" si="17"/>
        <v>2.1367925402814909</v>
      </c>
      <c r="G146">
        <f t="shared" ca="1" si="17"/>
        <v>-1.1378298914641638</v>
      </c>
      <c r="H146">
        <f t="shared" ca="1" si="17"/>
        <v>0.29099080825983903</v>
      </c>
      <c r="I146">
        <f ca="1"/>
        <v>2.1367925402814909</v>
      </c>
      <c r="J146">
        <f ca="1"/>
        <v>-1.0240714594349556</v>
      </c>
      <c r="K146">
        <f ca="1"/>
        <v>0.86227771991086322</v>
      </c>
      <c r="L146">
        <v>144</v>
      </c>
      <c r="M146">
        <f t="shared" ca="1" si="18"/>
        <v>125597.01980418742</v>
      </c>
      <c r="N146">
        <f t="shared" ca="1" si="19"/>
        <v>3706.1280372363162</v>
      </c>
      <c r="O146">
        <f t="shared" ca="1" si="20"/>
        <v>249.23771541893495</v>
      </c>
      <c r="P146" s="4">
        <f t="shared" ca="1" si="21"/>
        <v>6.1469172774211121E-2</v>
      </c>
      <c r="Q146" s="4">
        <f t="shared" ca="1" si="22"/>
        <v>-2.7645892442249246E-2</v>
      </c>
      <c r="R146" s="4">
        <f t="shared" ca="1" si="23"/>
        <v>2.9706351569983833E-4</v>
      </c>
      <c r="S146" s="4" cm="1">
        <f t="array" aca="1" ref="S146" ca="1">_xlfn._xlws.SORT(SUMPRODUCT($V$2:$X$2,P146:R146))</f>
        <v>7.4715139100735893E-3</v>
      </c>
      <c r="T146" s="4">
        <f ca="1"/>
        <v>2.2610019128242106E-3</v>
      </c>
    </row>
    <row r="147" spans="1:20" x14ac:dyDescent="0.25">
      <c r="A147" s="1">
        <v>45764</v>
      </c>
      <c r="B147" s="4">
        <f>IFERROR(BTCUSD[[#This Row],[Close]]/BTCUSD!B146-1,"")</f>
        <v>5.2678283418452931E-2</v>
      </c>
      <c r="C147" s="4">
        <f>IFERROR(XAUUSD[[#This Row],[Close]]/XAUUSD!B146-1, "")</f>
        <v>1.7437622122398633E-2</v>
      </c>
      <c r="D147" s="4">
        <f>IFERROR(AAPL_US[[#This Row],[Close]]/AAPL_US!B146-1,"")</f>
        <v>1.3949657692901463E-2</v>
      </c>
      <c r="E147" s="4">
        <f t="shared" si="16"/>
        <v>2.6963431182365768E-2</v>
      </c>
      <c r="F147">
        <f t="shared" ca="1" si="17"/>
        <v>5.7037423248344696E-2</v>
      </c>
      <c r="G147">
        <f t="shared" ca="1" si="17"/>
        <v>-0.96946223277374988</v>
      </c>
      <c r="H147">
        <f t="shared" ca="1" si="17"/>
        <v>0.50827073553493252</v>
      </c>
      <c r="I147">
        <f ca="1"/>
        <v>5.7037423248344696E-2</v>
      </c>
      <c r="J147">
        <f ca="1"/>
        <v>-0.96513042890537082</v>
      </c>
      <c r="K147">
        <f ca="1"/>
        <v>0.50812209899506733</v>
      </c>
      <c r="L147">
        <v>145</v>
      </c>
      <c r="M147">
        <f t="shared" ca="1" si="18"/>
        <v>118720.03388900374</v>
      </c>
      <c r="N147">
        <f t="shared" ca="1" si="19"/>
        <v>3709.1110839182688</v>
      </c>
      <c r="O147">
        <f t="shared" ca="1" si="20"/>
        <v>247.48276638482665</v>
      </c>
      <c r="P147" s="4">
        <f t="shared" ca="1" si="21"/>
        <v>-5.6310461206697374E-2</v>
      </c>
      <c r="Q147" s="4">
        <f t="shared" ca="1" si="22"/>
        <v>8.0457198861255653E-4</v>
      </c>
      <c r="R147" s="4">
        <f t="shared" ca="1" si="23"/>
        <v>-7.0661726285019153E-3</v>
      </c>
      <c r="S147" s="4" cm="1">
        <f t="array" aca="1" ref="S147" ca="1">_xlfn._xlws.SORT(SUMPRODUCT($V$2:$X$2,P147:R147))</f>
        <v>-1.8691161355114765E-2</v>
      </c>
      <c r="T147" s="4">
        <f ca="1"/>
        <v>2.269713477782963E-3</v>
      </c>
    </row>
    <row r="148" spans="1:20" x14ac:dyDescent="0.25">
      <c r="A148" s="1">
        <v>45768</v>
      </c>
      <c r="B148" s="4">
        <f>IFERROR(BTCUSD[[#This Row],[Close]]/BTCUSD!B147-1,"")</f>
        <v>1.0158663539578949E-2</v>
      </c>
      <c r="C148" s="4">
        <f>IFERROR(XAUUSD[[#This Row],[Close]]/XAUUSD!B147-1, "")</f>
        <v>-6.2751858569226604E-3</v>
      </c>
      <c r="D148" s="4">
        <f>IFERROR(AAPL_US[[#This Row],[Close]]/AAPL_US!B147-1,"")</f>
        <v>-1.9392831759569518E-2</v>
      </c>
      <c r="E148" s="4">
        <f t="shared" si="16"/>
        <v>-5.2803248087662348E-3</v>
      </c>
      <c r="F148">
        <f t="shared" ca="1" si="17"/>
        <v>2.9595333448411378</v>
      </c>
      <c r="G148">
        <f t="shared" ca="1" si="17"/>
        <v>0.52857843921040071</v>
      </c>
      <c r="H148">
        <f t="shared" ca="1" si="17"/>
        <v>-1.4144186801817036</v>
      </c>
      <c r="I148">
        <f ca="1"/>
        <v>2.9595333448411378</v>
      </c>
      <c r="J148">
        <f ca="1"/>
        <v>0.68323522670419456</v>
      </c>
      <c r="K148">
        <f ca="1"/>
        <v>-0.56269868341161822</v>
      </c>
      <c r="L148">
        <v>146</v>
      </c>
      <c r="M148">
        <f t="shared" ca="1" si="18"/>
        <v>128475.20817744161</v>
      </c>
      <c r="N148">
        <f t="shared" ca="1" si="19"/>
        <v>3777.14228925002</v>
      </c>
      <c r="O148">
        <f t="shared" ca="1" si="20"/>
        <v>242.17300545126159</v>
      </c>
      <c r="P148" s="4">
        <f t="shared" ca="1" si="21"/>
        <v>7.8967888377911438E-2</v>
      </c>
      <c r="Q148" s="4">
        <f t="shared" ca="1" si="22"/>
        <v>1.8175467689674717E-2</v>
      </c>
      <c r="R148" s="4">
        <f t="shared" ca="1" si="23"/>
        <v>-2.1688579518664694E-2</v>
      </c>
      <c r="S148" s="4" cm="1">
        <f t="array" aca="1" ref="S148" ca="1">_xlfn._xlws.SORT(SUMPRODUCT($V$2:$X$2,P148:R148))</f>
        <v>2.445397973364391E-2</v>
      </c>
      <c r="T148" s="4">
        <f ca="1"/>
        <v>3.1732423748127882E-3</v>
      </c>
    </row>
    <row r="149" spans="1:20" x14ac:dyDescent="0.25">
      <c r="A149" s="1">
        <v>45769</v>
      </c>
      <c r="B149" s="4">
        <f>IFERROR(BTCUSD[[#This Row],[Close]]/BTCUSD!B148-1,"")</f>
        <v>-6.0126556131694375E-3</v>
      </c>
      <c r="C149" s="4">
        <f>IFERROR(XAUUSD[[#This Row],[Close]]/XAUUSD!B148-1, "")</f>
        <v>6.0298283398818597E-3</v>
      </c>
      <c r="D149" s="4">
        <f>IFERROR(AAPL_US[[#This Row],[Close]]/AAPL_US!B148-1,"")</f>
        <v>3.406502381445442E-2</v>
      </c>
      <c r="E149" s="4">
        <f t="shared" si="16"/>
        <v>1.0827641796338237E-2</v>
      </c>
      <c r="F149">
        <f t="shared" ca="1" si="17"/>
        <v>5.2707238739607039E-2</v>
      </c>
      <c r="G149">
        <f t="shared" ca="1" si="17"/>
        <v>0.57209860418987568</v>
      </c>
      <c r="H149">
        <f t="shared" ca="1" si="17"/>
        <v>0.69931845930224901</v>
      </c>
      <c r="I149">
        <f ca="1"/>
        <v>5.2707238739607039E-2</v>
      </c>
      <c r="J149">
        <f ca="1"/>
        <v>0.57407684582691609</v>
      </c>
      <c r="K149">
        <f ca="1"/>
        <v>0.68549378803333882</v>
      </c>
      <c r="L149">
        <v>147</v>
      </c>
      <c r="M149">
        <f t="shared" ca="1" si="18"/>
        <v>118743.86944189161</v>
      </c>
      <c r="N149">
        <f t="shared" ca="1" si="19"/>
        <v>3773.244046641531</v>
      </c>
      <c r="O149">
        <f t="shared" ca="1" si="20"/>
        <v>248.45942383179909</v>
      </c>
      <c r="P149" s="4">
        <f t="shared" ca="1" si="21"/>
        <v>-7.8767137420535746E-2</v>
      </c>
      <c r="Q149" s="4">
        <f t="shared" ca="1" si="22"/>
        <v>-1.0325943021839189E-3</v>
      </c>
      <c r="R149" s="4">
        <f t="shared" ca="1" si="23"/>
        <v>2.5627178527890988E-2</v>
      </c>
      <c r="S149" s="4" cm="1">
        <f t="array" aca="1" ref="S149" ca="1">_xlfn._xlws.SORT(SUMPRODUCT($V$2:$X$2,P149:R149))</f>
        <v>-1.6355025388666993E-2</v>
      </c>
      <c r="T149" s="4">
        <f ca="1"/>
        <v>3.3021167752000126E-3</v>
      </c>
    </row>
    <row r="150" spans="1:20" x14ac:dyDescent="0.25">
      <c r="A150" s="1">
        <v>45770</v>
      </c>
      <c r="B150" s="4">
        <f>IFERROR(BTCUSD[[#This Row],[Close]]/BTCUSD!B149-1,"")</f>
        <v>3.549379600745306E-3</v>
      </c>
      <c r="C150" s="4">
        <f>IFERROR(XAUUSD[[#This Row],[Close]]/XAUUSD!B149-1, "")</f>
        <v>3.498072020222498E-2</v>
      </c>
      <c r="D150" s="4">
        <f>IFERROR(AAPL_US[[#This Row],[Close]]/AAPL_US!B149-1,"")</f>
        <v>2.4331631120456443E-2</v>
      </c>
      <c r="E150" s="4">
        <f t="shared" si="16"/>
        <v>2.2356591297250518E-2</v>
      </c>
      <c r="F150">
        <f t="shared" ca="1" si="17"/>
        <v>-1.4826717327162915</v>
      </c>
      <c r="G150">
        <f t="shared" ca="1" si="17"/>
        <v>-0.12094787677131111</v>
      </c>
      <c r="H150">
        <f t="shared" ca="1" si="17"/>
        <v>-1.1515739002895211</v>
      </c>
      <c r="I150">
        <f ca="1"/>
        <v>-1.4826717327162915</v>
      </c>
      <c r="J150">
        <f ca="1"/>
        <v>-0.19862650123571224</v>
      </c>
      <c r="K150">
        <f ca="1"/>
        <v>-1.5093704499012244</v>
      </c>
      <c r="L150">
        <v>148</v>
      </c>
      <c r="M150">
        <f t="shared" ca="1" si="18"/>
        <v>113913.48823385016</v>
      </c>
      <c r="N150">
        <f t="shared" ca="1" si="19"/>
        <v>3742.1137035368979</v>
      </c>
      <c r="O150">
        <f t="shared" ca="1" si="20"/>
        <v>237.61617424678897</v>
      </c>
      <c r="P150" s="4">
        <f t="shared" ca="1" si="21"/>
        <v>-4.1529530668273501E-2</v>
      </c>
      <c r="Q150" s="4">
        <f t="shared" ca="1" si="22"/>
        <v>-8.2845081197332783E-3</v>
      </c>
      <c r="R150" s="4">
        <f t="shared" ca="1" si="23"/>
        <v>-4.462288922441409E-2</v>
      </c>
      <c r="S150" s="4" cm="1">
        <f t="array" aca="1" ref="S150" ca="1">_xlfn._xlws.SORT(SUMPRODUCT($V$2:$X$2,P150:R150))</f>
        <v>-2.9159529215699587E-2</v>
      </c>
      <c r="T150" s="4">
        <f ca="1"/>
        <v>3.4318469328480112E-3</v>
      </c>
    </row>
    <row r="151" spans="1:20" x14ac:dyDescent="0.25">
      <c r="A151" s="1">
        <v>45771</v>
      </c>
      <c r="B151" s="4">
        <f>IFERROR(BTCUSD[[#This Row],[Close]]/BTCUSD!B150-1,"")</f>
        <v>6.6180890489737632E-3</v>
      </c>
      <c r="C151" s="4">
        <f>IFERROR(XAUUSD[[#This Row],[Close]]/XAUUSD!B150-1, "")</f>
        <v>-4.6933119556812342E-3</v>
      </c>
      <c r="D151" s="4">
        <f>IFERROR(AAPL_US[[#This Row],[Close]]/AAPL_US!B150-1,"")</f>
        <v>1.842619745845564E-2</v>
      </c>
      <c r="E151" s="4">
        <f t="shared" si="16"/>
        <v>5.6359611699563269E-3</v>
      </c>
      <c r="F151">
        <f t="shared" ca="1" si="17"/>
        <v>-0.10821810274425862</v>
      </c>
      <c r="G151">
        <f t="shared" ca="1" si="17"/>
        <v>0.4487759837102549</v>
      </c>
      <c r="H151">
        <f t="shared" ca="1" si="17"/>
        <v>9.0929166731930702E-2</v>
      </c>
      <c r="I151">
        <f ca="1"/>
        <v>-0.10821810274425862</v>
      </c>
      <c r="J151">
        <f ca="1"/>
        <v>0.44247517691628813</v>
      </c>
      <c r="K151">
        <f ca="1"/>
        <v>5.6689731080062256E-2</v>
      </c>
      <c r="L151">
        <v>149</v>
      </c>
      <c r="M151">
        <f t="shared" ca="1" si="18"/>
        <v>118263.79576050788</v>
      </c>
      <c r="N151">
        <f t="shared" ca="1" si="19"/>
        <v>3769.0298945913582</v>
      </c>
      <c r="O151">
        <f t="shared" ca="1" si="20"/>
        <v>245.37052611134888</v>
      </c>
      <c r="P151" s="4">
        <f t="shared" ca="1" si="21"/>
        <v>3.7478401456564073E-2</v>
      </c>
      <c r="Q151" s="4">
        <f t="shared" ca="1" si="22"/>
        <v>7.1670328008721544E-3</v>
      </c>
      <c r="R151" s="4">
        <f t="shared" ca="1" si="23"/>
        <v>3.2112760966996889E-2</v>
      </c>
      <c r="S151" s="4" cm="1">
        <f t="array" aca="1" ref="S151" ca="1">_xlfn._xlws.SORT(SUMPRODUCT($V$2:$X$2,P151:R151))</f>
        <v>2.374416184741715E-2</v>
      </c>
      <c r="T151" s="4">
        <f ca="1"/>
        <v>3.5164280682733326E-3</v>
      </c>
    </row>
    <row r="152" spans="1:20" x14ac:dyDescent="0.25">
      <c r="A152" s="1">
        <v>45772</v>
      </c>
      <c r="B152" s="4">
        <f>IFERROR(BTCUSD[[#This Row],[Close]]/BTCUSD!B151-1,"")</f>
        <v>2.6029121865379201E-2</v>
      </c>
      <c r="C152" s="4">
        <f>IFERROR(XAUUSD[[#This Row],[Close]]/XAUUSD!B151-1, "")</f>
        <v>2.9164218533283881E-2</v>
      </c>
      <c r="D152" s="4">
        <f>IFERROR(AAPL_US[[#This Row],[Close]]/AAPL_US!B151-1,"")</f>
        <v>4.367231367279345E-3</v>
      </c>
      <c r="E152" s="4">
        <f t="shared" si="16"/>
        <v>2.0784593383111116E-2</v>
      </c>
      <c r="F152">
        <f t="shared" ca="1" si="17"/>
        <v>0.90685137339325417</v>
      </c>
      <c r="G152">
        <f t="shared" ca="1" si="17"/>
        <v>0.60530636206625943</v>
      </c>
      <c r="H152">
        <f t="shared" ca="1" si="17"/>
        <v>4.7114699667099538E-2</v>
      </c>
      <c r="I152">
        <f ca="1"/>
        <v>0.90685137339325417</v>
      </c>
      <c r="J152">
        <f ca="1"/>
        <v>0.65208435104899487</v>
      </c>
      <c r="K152">
        <f ca="1"/>
        <v>0.28862232124894283</v>
      </c>
      <c r="L152">
        <v>150</v>
      </c>
      <c r="M152">
        <f t="shared" ca="1" si="18"/>
        <v>121587.97442350198</v>
      </c>
      <c r="N152">
        <f t="shared" ca="1" si="19"/>
        <v>3778.2799904752069</v>
      </c>
      <c r="O152">
        <f t="shared" ca="1" si="20"/>
        <v>246.57382459686815</v>
      </c>
      <c r="P152" s="4">
        <f t="shared" ca="1" si="21"/>
        <v>2.7720383480215018E-2</v>
      </c>
      <c r="Q152" s="4">
        <f t="shared" ca="1" si="22"/>
        <v>2.4512311423113315E-3</v>
      </c>
      <c r="R152" s="4">
        <f t="shared" ca="1" si="23"/>
        <v>4.8920203415307763E-3</v>
      </c>
      <c r="S152" s="4" cm="1">
        <f t="array" aca="1" ref="S152" ca="1">_xlfn._xlws.SORT(SUMPRODUCT($V$2:$X$2,P152:R152))</f>
        <v>1.076421360344827E-2</v>
      </c>
      <c r="T152" s="4">
        <f ca="1"/>
        <v>3.6948702582702492E-3</v>
      </c>
    </row>
    <row r="153" spans="1:20" x14ac:dyDescent="0.25">
      <c r="A153" s="1">
        <v>45775</v>
      </c>
      <c r="B153" s="4">
        <f>IFERROR(BTCUSD[[#This Row],[Close]]/BTCUSD!B152-1,"")</f>
        <v>6.5599351086792268E-2</v>
      </c>
      <c r="C153" s="4">
        <f>IFERROR(XAUUSD[[#This Row],[Close]]/XAUUSD!B152-1, "")</f>
        <v>-1.2628471223468107E-2</v>
      </c>
      <c r="D153" s="4">
        <f>IFERROR(AAPL_US[[#This Row],[Close]]/AAPL_US!B152-1,"")</f>
        <v>4.1093272171253137E-3</v>
      </c>
      <c r="E153" s="4">
        <f t="shared" si="16"/>
        <v>1.5861215001788033E-2</v>
      </c>
      <c r="F153">
        <f t="shared" ca="1" si="17"/>
        <v>0.21973093165271931</v>
      </c>
      <c r="G153">
        <f t="shared" ca="1" si="17"/>
        <v>0.85542853878205283</v>
      </c>
      <c r="H153">
        <f t="shared" ca="1" si="17"/>
        <v>-0.60397734176256002</v>
      </c>
      <c r="I153">
        <f ca="1"/>
        <v>0.21973093165271931</v>
      </c>
      <c r="J153">
        <f ca="1"/>
        <v>0.86578532198595692</v>
      </c>
      <c r="K153">
        <f ca="1"/>
        <v>-0.52497205804832547</v>
      </c>
      <c r="L153">
        <v>151</v>
      </c>
      <c r="M153">
        <f t="shared" ca="1" si="18"/>
        <v>119359.5660600432</v>
      </c>
      <c r="N153">
        <f t="shared" ca="1" si="19"/>
        <v>3787.7221693129095</v>
      </c>
      <c r="O153">
        <f t="shared" ca="1" si="20"/>
        <v>242.55322089813444</v>
      </c>
      <c r="P153" s="4">
        <f t="shared" ca="1" si="21"/>
        <v>-1.849756920520575E-2</v>
      </c>
      <c r="Q153" s="4">
        <f t="shared" ca="1" si="22"/>
        <v>2.4959505800218446E-3</v>
      </c>
      <c r="R153" s="4">
        <f t="shared" ca="1" si="23"/>
        <v>-1.6440285990157795E-2</v>
      </c>
      <c r="S153" s="4" cm="1">
        <f t="array" aca="1" ref="S153" ca="1">_xlfn._xlws.SORT(SUMPRODUCT($V$2:$X$2,P153:R153))</f>
        <v>-9.4829763266003238E-3</v>
      </c>
      <c r="T153" s="4">
        <f ca="1"/>
        <v>3.848040336588773E-3</v>
      </c>
    </row>
    <row r="154" spans="1:20" x14ac:dyDescent="0.25">
      <c r="A154" s="1">
        <v>45776</v>
      </c>
      <c r="B154" s="4">
        <f>IFERROR(BTCUSD[[#This Row],[Close]]/BTCUSD!B153-1,"")</f>
        <v>5.4144599194496656E-3</v>
      </c>
      <c r="C154" s="4">
        <f>IFERROR(XAUUSD[[#This Row],[Close]]/XAUUSD!B153-1, "")</f>
        <v>-2.7455074589785688E-2</v>
      </c>
      <c r="D154" s="4">
        <f>IFERROR(AAPL_US[[#This Row],[Close]]/AAPL_US!B153-1,"")</f>
        <v>5.0918435328828338E-3</v>
      </c>
      <c r="E154" s="4">
        <f t="shared" si="16"/>
        <v>-7.830138800214527E-3</v>
      </c>
      <c r="F154">
        <f t="shared" ca="1" si="17"/>
        <v>1.0170811901505037</v>
      </c>
      <c r="G154">
        <f t="shared" ca="1" si="17"/>
        <v>-0.14864737376739209</v>
      </c>
      <c r="H154">
        <f t="shared" ca="1" si="17"/>
        <v>0.18232080039809639</v>
      </c>
      <c r="I154">
        <f ca="1"/>
        <v>1.0170811901505037</v>
      </c>
      <c r="J154">
        <f ca="1"/>
        <v>-9.5042036667781021E-2</v>
      </c>
      <c r="K154">
        <f ca="1"/>
        <v>0.45123967661622322</v>
      </c>
      <c r="L154">
        <v>152</v>
      </c>
      <c r="M154">
        <f t="shared" ca="1" si="18"/>
        <v>121991.25482527679</v>
      </c>
      <c r="N154">
        <f t="shared" ca="1" si="19"/>
        <v>3748.7569441932337</v>
      </c>
      <c r="O154">
        <f t="shared" ca="1" si="20"/>
        <v>247.4723850746409</v>
      </c>
      <c r="P154" s="4">
        <f t="shared" ca="1" si="21"/>
        <v>2.1808859511066404E-2</v>
      </c>
      <c r="Q154" s="4">
        <f t="shared" ca="1" si="22"/>
        <v>-1.0340524197909885E-2</v>
      </c>
      <c r="R154" s="4">
        <f t="shared" ca="1" si="23"/>
        <v>2.0077846408528877E-2</v>
      </c>
      <c r="S154" s="4" cm="1">
        <f t="array" aca="1" ref="S154" ca="1">_xlfn._xlws.SORT(SUMPRODUCT($V$2:$X$2,P154:R154))</f>
        <v>8.4298020967146295E-3</v>
      </c>
      <c r="T154" s="4">
        <f ca="1"/>
        <v>4.3994297760529249E-3</v>
      </c>
    </row>
    <row r="155" spans="1:20" x14ac:dyDescent="0.25">
      <c r="A155" s="1">
        <v>45777</v>
      </c>
      <c r="B155" s="4">
        <f>IFERROR(BTCUSD[[#This Row],[Close]]/BTCUSD!B154-1,"")</f>
        <v>-1.4094176474488407E-3</v>
      </c>
      <c r="C155" s="4">
        <f>IFERROR(XAUUSD[[#This Row],[Close]]/XAUUSD!B154-1, "")</f>
        <v>1.8631037639166292E-2</v>
      </c>
      <c r="D155" s="4">
        <f>IFERROR(AAPL_US[[#This Row],[Close]]/AAPL_US!B154-1,"")</f>
        <v>6.1076653567539996E-3</v>
      </c>
      <c r="E155" s="4">
        <f t="shared" si="16"/>
        <v>8.8618893684580639E-3</v>
      </c>
      <c r="F155">
        <f t="shared" ca="1" si="17"/>
        <v>-1.692975242365494</v>
      </c>
      <c r="G155">
        <f t="shared" ca="1" si="17"/>
        <v>-1.4491618358136715</v>
      </c>
      <c r="H155">
        <f t="shared" ca="1" si="17"/>
        <v>0.42448549467665686</v>
      </c>
      <c r="I155">
        <f ca="1"/>
        <v>-1.692975242365494</v>
      </c>
      <c r="J155">
        <f ca="1"/>
        <v>-1.536050177128242</v>
      </c>
      <c r="K155">
        <f ca="1"/>
        <v>-4.4383966701000033E-2</v>
      </c>
      <c r="L155">
        <v>153</v>
      </c>
      <c r="M155">
        <f t="shared" ca="1" si="18"/>
        <v>113355.04949748226</v>
      </c>
      <c r="N155">
        <f t="shared" ca="1" si="19"/>
        <v>3690.7727784168183</v>
      </c>
      <c r="O155">
        <f t="shared" ca="1" si="20"/>
        <v>245.02160709158369</v>
      </c>
      <c r="P155" s="4">
        <f t="shared" ca="1" si="21"/>
        <v>-7.3424436604260929E-2</v>
      </c>
      <c r="Q155" s="4">
        <f t="shared" ca="1" si="22"/>
        <v>-1.5588442310415434E-2</v>
      </c>
      <c r="R155" s="4">
        <f t="shared" ca="1" si="23"/>
        <v>-9.9526014611760558E-3</v>
      </c>
      <c r="S155" s="4" cm="1">
        <f t="array" aca="1" ref="S155" ca="1">_xlfn._xlws.SORT(SUMPRODUCT($V$2:$X$2,P155:R155))</f>
        <v>-3.124848834379727E-2</v>
      </c>
      <c r="T155" s="4">
        <f ca="1"/>
        <v>4.4391535379061393E-3</v>
      </c>
    </row>
    <row r="156" spans="1:20" x14ac:dyDescent="0.25">
      <c r="A156" s="1">
        <v>45778</v>
      </c>
      <c r="B156" s="4">
        <f>IFERROR(BTCUSD[[#This Row],[Close]]/BTCUSD!B155-1,"")</f>
        <v>2.0896960870403269E-2</v>
      </c>
      <c r="C156" s="4">
        <f>IFERROR(XAUUSD[[#This Row],[Close]]/XAUUSD!B155-1, "")</f>
        <v>-1.331802800039994E-2</v>
      </c>
      <c r="D156" s="4">
        <f>IFERROR(AAPL_US[[#This Row],[Close]]/AAPL_US!B155-1,"")</f>
        <v>3.8588235294116924E-3</v>
      </c>
      <c r="E156" s="4">
        <f t="shared" si="16"/>
        <v>2.0995241197845119E-3</v>
      </c>
      <c r="F156">
        <f t="shared" ca="1" si="17"/>
        <v>-1.2694535564598337</v>
      </c>
      <c r="G156">
        <f t="shared" ca="1" si="17"/>
        <v>0.1915111910729756</v>
      </c>
      <c r="H156">
        <f t="shared" ca="1" si="17"/>
        <v>1.090268203752077</v>
      </c>
      <c r="I156">
        <f ca="1"/>
        <v>-1.2694535564598337</v>
      </c>
      <c r="J156">
        <f ca="1"/>
        <v>0.12459630321329716</v>
      </c>
      <c r="K156">
        <f ca="1"/>
        <v>0.70543362269239984</v>
      </c>
      <c r="L156">
        <v>154</v>
      </c>
      <c r="M156">
        <f t="shared" ca="1" si="18"/>
        <v>114684.34974353023</v>
      </c>
      <c r="N156">
        <f t="shared" ca="1" si="19"/>
        <v>3758.9721157811773</v>
      </c>
      <c r="O156">
        <f t="shared" ca="1" si="20"/>
        <v>248.83873465916778</v>
      </c>
      <c r="P156" s="4">
        <f t="shared" ca="1" si="21"/>
        <v>1.1658645895619709E-2</v>
      </c>
      <c r="Q156" s="4">
        <f t="shared" ca="1" si="22"/>
        <v>1.8309685394733433E-2</v>
      </c>
      <c r="R156" s="4">
        <f t="shared" ca="1" si="23"/>
        <v>1.5458635809790417E-2</v>
      </c>
      <c r="S156" s="4" cm="1">
        <f t="array" aca="1" ref="S156" ca="1">_xlfn._xlws.SORT(SUMPRODUCT($V$2:$X$2,P156:R156))</f>
        <v>1.5459058669516409E-2</v>
      </c>
      <c r="T156" s="4">
        <f ca="1"/>
        <v>4.6231694332218073E-3</v>
      </c>
    </row>
    <row r="157" spans="1:20" x14ac:dyDescent="0.25">
      <c r="A157" s="1">
        <v>45779</v>
      </c>
      <c r="B157" s="4">
        <f>IFERROR(BTCUSD[[#This Row],[Close]]/BTCUSD!B156-1,"")</f>
        <v>-8.3108333490674591E-3</v>
      </c>
      <c r="C157" s="4">
        <f>IFERROR(XAUUSD[[#This Row],[Close]]/XAUUSD!B156-1, "")</f>
        <v>1.1770098805289564E-2</v>
      </c>
      <c r="D157" s="4">
        <f>IFERROR(AAPL_US[[#This Row],[Close]]/AAPL_US!B156-1,"")</f>
        <v>-3.7361710106881718E-2</v>
      </c>
      <c r="E157" s="4">
        <f t="shared" si="16"/>
        <v>-8.9937235146689276E-3</v>
      </c>
      <c r="F157">
        <f t="shared" ca="1" si="17"/>
        <v>4.9883321680149403E-2</v>
      </c>
      <c r="G157">
        <f t="shared" ca="1" si="17"/>
        <v>0.92563537006092755</v>
      </c>
      <c r="H157">
        <f t="shared" ca="1" si="17"/>
        <v>-0.16398731405143258</v>
      </c>
      <c r="I157">
        <f ca="1"/>
        <v>4.9883321680149403E-2</v>
      </c>
      <c r="J157">
        <f ca="1"/>
        <v>0.92697772725018102</v>
      </c>
      <c r="K157">
        <f ca="1"/>
        <v>-0.14760000730145431</v>
      </c>
      <c r="L157">
        <v>155</v>
      </c>
      <c r="M157">
        <f t="shared" ca="1" si="18"/>
        <v>118886.04605251891</v>
      </c>
      <c r="N157">
        <f t="shared" ca="1" si="19"/>
        <v>3792.6887990478886</v>
      </c>
      <c r="O157">
        <f t="shared" ca="1" si="20"/>
        <v>244.58430466199985</v>
      </c>
      <c r="P157" s="4">
        <f t="shared" ca="1" si="21"/>
        <v>3.5981868430729175E-2</v>
      </c>
      <c r="Q157" s="4">
        <f t="shared" ca="1" si="22"/>
        <v>8.9296666497840193E-3</v>
      </c>
      <c r="R157" s="4">
        <f t="shared" ca="1" si="23"/>
        <v>-1.7244980849231015E-2</v>
      </c>
      <c r="S157" s="4" cm="1">
        <f t="array" aca="1" ref="S157" ca="1">_xlfn._xlws.SORT(SUMPRODUCT($V$2:$X$2,P157:R157))</f>
        <v>9.1929329343630566E-3</v>
      </c>
      <c r="T157" s="4">
        <f ca="1"/>
        <v>4.710215093249627E-3</v>
      </c>
    </row>
    <row r="158" spans="1:20" x14ac:dyDescent="0.25">
      <c r="A158" s="1">
        <v>45782</v>
      </c>
      <c r="B158" s="4">
        <f>IFERROR(BTCUSD[[#This Row],[Close]]/BTCUSD!B157-1,"")</f>
        <v>1.9610518599846305E-3</v>
      </c>
      <c r="C158" s="4">
        <f>IFERROR(XAUUSD[[#This Row],[Close]]/XAUUSD!B157-1, "")</f>
        <v>-7.9667811542563083E-3</v>
      </c>
      <c r="D158" s="4">
        <f>IFERROR(AAPL_US[[#This Row],[Close]]/AAPL_US!B157-1,"")</f>
        <v>-3.1458485512539602E-2</v>
      </c>
      <c r="E158" s="4">
        <f t="shared" si="16"/>
        <v>-1.2035942557469015E-2</v>
      </c>
      <c r="F158">
        <f t="shared" ca="1" si="17"/>
        <v>-1.9610679011256407</v>
      </c>
      <c r="G158">
        <f t="shared" ca="1" si="17"/>
        <v>-0.2674536227611547</v>
      </c>
      <c r="H158">
        <f t="shared" ca="1" si="17"/>
        <v>0.4927889618763337</v>
      </c>
      <c r="I158">
        <f ca="1"/>
        <v>-1.9610679011256407</v>
      </c>
      <c r="J158">
        <f ca="1"/>
        <v>-0.37004764702835441</v>
      </c>
      <c r="K158">
        <f ca="1"/>
        <v>-5.5291053862259743E-2</v>
      </c>
      <c r="L158">
        <v>156</v>
      </c>
      <c r="M158">
        <f t="shared" ca="1" si="18"/>
        <v>112586.64961470327</v>
      </c>
      <c r="N158">
        <f t="shared" ca="1" si="19"/>
        <v>3739.9055805222788</v>
      </c>
      <c r="O158">
        <f t="shared" ca="1" si="20"/>
        <v>245.08455588827229</v>
      </c>
      <c r="P158" s="4">
        <f t="shared" ca="1" si="21"/>
        <v>-5.4442294150499372E-2</v>
      </c>
      <c r="Q158" s="4">
        <f t="shared" ca="1" si="22"/>
        <v>-1.401484795769737E-2</v>
      </c>
      <c r="R158" s="4">
        <f t="shared" ca="1" si="23"/>
        <v>2.0432232498756018E-3</v>
      </c>
      <c r="S158" s="4" cm="1">
        <f t="array" aca="1" ref="S158" ca="1">_xlfn._xlws.SORT(SUMPRODUCT($V$2:$X$2,P158:R158))</f>
        <v>-2.1325660453266081E-2</v>
      </c>
      <c r="T158" s="4">
        <f ca="1"/>
        <v>4.9509512756375548E-3</v>
      </c>
    </row>
    <row r="159" spans="1:20" x14ac:dyDescent="0.25">
      <c r="A159" s="1">
        <v>45783</v>
      </c>
      <c r="B159" s="4">
        <f>IFERROR(BTCUSD[[#This Row],[Close]]/BTCUSD!B158-1,"")</f>
        <v>-3.4457094899525975E-3</v>
      </c>
      <c r="C159" s="4">
        <f>IFERROR(XAUUSD[[#This Row],[Close]]/XAUUSD!B158-1, "")</f>
        <v>-8.6954686795819303E-3</v>
      </c>
      <c r="D159" s="4">
        <f>IFERROR(AAPL_US[[#This Row],[Close]]/AAPL_US!B158-1,"")</f>
        <v>-1.9106038513750923E-3</v>
      </c>
      <c r="E159" s="4">
        <f t="shared" si="16"/>
        <v>-5.0850814742310789E-3</v>
      </c>
      <c r="F159">
        <f t="shared" ca="1" si="17"/>
        <v>2.2350758332289078</v>
      </c>
      <c r="G159">
        <f t="shared" ca="1" si="17"/>
        <v>0.43665775328993978</v>
      </c>
      <c r="H159">
        <f t="shared" ca="1" si="17"/>
        <v>8.6647563841614608E-2</v>
      </c>
      <c r="I159">
        <f ca="1"/>
        <v>2.2350758332289078</v>
      </c>
      <c r="J159">
        <f ca="1"/>
        <v>0.55340477433458168</v>
      </c>
      <c r="K159">
        <f ca="1"/>
        <v>0.68666050016175584</v>
      </c>
      <c r="L159">
        <v>157</v>
      </c>
      <c r="M159">
        <f t="shared" ca="1" si="18"/>
        <v>126193.47280246785</v>
      </c>
      <c r="N159">
        <f t="shared" ca="1" si="19"/>
        <v>3778.4475434252035</v>
      </c>
      <c r="O159">
        <f t="shared" ca="1" si="20"/>
        <v>248.86271997079814</v>
      </c>
      <c r="P159" s="4">
        <f t="shared" ca="1" si="21"/>
        <v>0.1140930837358744</v>
      </c>
      <c r="Q159" s="4">
        <f t="shared" ca="1" si="22"/>
        <v>1.0252857214337417E-2</v>
      </c>
      <c r="R159" s="4">
        <f t="shared" ca="1" si="23"/>
        <v>1.529814193348094E-2</v>
      </c>
      <c r="S159" s="4" cm="1">
        <f t="array" aca="1" ref="S159" ca="1">_xlfn._xlws.SORT(SUMPRODUCT($V$2:$X$2,P159:R159))</f>
        <v>4.2918510586541565E-2</v>
      </c>
      <c r="T159" s="4">
        <f ca="1"/>
        <v>5.3806407652800398E-3</v>
      </c>
    </row>
    <row r="160" spans="1:20" x14ac:dyDescent="0.25">
      <c r="A160" s="1">
        <v>45784</v>
      </c>
      <c r="B160" s="4">
        <f>IFERROR(BTCUSD[[#This Row],[Close]]/BTCUSD!B159-1,"")</f>
        <v>2.1770104057093009E-2</v>
      </c>
      <c r="C160" s="4">
        <f>IFERROR(XAUUSD[[#This Row],[Close]]/XAUUSD!B159-1, "")</f>
        <v>-1.5037708307991782E-2</v>
      </c>
      <c r="D160" s="4">
        <f>IFERROR(AAPL_US[[#This Row],[Close]]/AAPL_US!B159-1,"")</f>
        <v>-1.1384816885799176E-2</v>
      </c>
      <c r="E160" s="4">
        <f t="shared" si="16"/>
        <v>-2.899497171808563E-3</v>
      </c>
      <c r="F160">
        <f t="shared" ca="1" si="17"/>
        <v>-1.0175833934448015</v>
      </c>
      <c r="G160">
        <f t="shared" ca="1" si="17"/>
        <v>-0.10282637722458593</v>
      </c>
      <c r="H160">
        <f t="shared" ca="1" si="17"/>
        <v>0.1143459920361334</v>
      </c>
      <c r="I160">
        <f ca="1"/>
        <v>-1.0175833934448015</v>
      </c>
      <c r="J160">
        <f ca="1"/>
        <v>-0.15611123419130074</v>
      </c>
      <c r="K160">
        <f ca="1"/>
        <v>-0.16490005275433561</v>
      </c>
      <c r="L160">
        <v>158</v>
      </c>
      <c r="M160">
        <f t="shared" ca="1" si="18"/>
        <v>115544.87824213275</v>
      </c>
      <c r="N160">
        <f t="shared" ca="1" si="19"/>
        <v>3749.862946507279</v>
      </c>
      <c r="O160">
        <f t="shared" ca="1" si="20"/>
        <v>244.61523188525143</v>
      </c>
      <c r="P160" s="4">
        <f t="shared" ca="1" si="21"/>
        <v>-8.815721700905875E-2</v>
      </c>
      <c r="Q160" s="4">
        <f t="shared" ca="1" si="22"/>
        <v>-7.5939307560572945E-3</v>
      </c>
      <c r="R160" s="4">
        <f t="shared" ca="1" si="23"/>
        <v>-1.7214925066462432E-2</v>
      </c>
      <c r="S160" s="4" cm="1">
        <f t="array" aca="1" ref="S160" ca="1">_xlfn._xlws.SORT(SUMPRODUCT($V$2:$X$2,P160:R160))</f>
        <v>-3.4649214925079275E-2</v>
      </c>
      <c r="T160" s="4">
        <f ca="1"/>
        <v>5.4708353610240625E-3</v>
      </c>
    </row>
    <row r="161" spans="1:20" x14ac:dyDescent="0.25">
      <c r="A161" s="1">
        <v>45785</v>
      </c>
      <c r="B161" s="4">
        <f>IFERROR(BTCUSD[[#This Row],[Close]]/BTCUSD!B160-1,"")</f>
        <v>4.9826240575936431E-3</v>
      </c>
      <c r="C161" s="4">
        <f>IFERROR(XAUUSD[[#This Row],[Close]]/XAUUSD!B160-1, "")</f>
        <v>-1.6301579215485251E-3</v>
      </c>
      <c r="D161" s="4">
        <f>IFERROR(AAPL_US[[#This Row],[Close]]/AAPL_US!B160-1,"")</f>
        <v>6.3184713375796786E-3</v>
      </c>
      <c r="E161" s="4">
        <f t="shared" si="16"/>
        <v>2.7382654499325861E-3</v>
      </c>
      <c r="F161">
        <f t="shared" ca="1" si="17"/>
        <v>0.50758770668106701</v>
      </c>
      <c r="G161">
        <f t="shared" ca="1" si="17"/>
        <v>-1.2144225137740959E-2</v>
      </c>
      <c r="H161">
        <f t="shared" ca="1" si="17"/>
        <v>1.2415461163017104E-2</v>
      </c>
      <c r="I161">
        <f ca="1"/>
        <v>0.50758770668106701</v>
      </c>
      <c r="J161">
        <f ca="1"/>
        <v>1.452265183104553E-2</v>
      </c>
      <c r="K161">
        <f ca="1"/>
        <v>0.14933809925518932</v>
      </c>
      <c r="L161">
        <v>159</v>
      </c>
      <c r="M161">
        <f t="shared" ca="1" si="18"/>
        <v>120449.39437853383</v>
      </c>
      <c r="N161">
        <f t="shared" ca="1" si="19"/>
        <v>3757.4651210779111</v>
      </c>
      <c r="O161">
        <f t="shared" ca="1" si="20"/>
        <v>246.22797334180439</v>
      </c>
      <c r="P161" s="4">
        <f t="shared" ca="1" si="21"/>
        <v>4.1570690355278724E-2</v>
      </c>
      <c r="Q161" s="4">
        <f t="shared" ca="1" si="22"/>
        <v>2.0252684046007997E-3</v>
      </c>
      <c r="R161" s="4">
        <f t="shared" ca="1" si="23"/>
        <v>6.5713337492787427E-3</v>
      </c>
      <c r="S161" s="4" cm="1">
        <f t="array" aca="1" ref="S161" ca="1">_xlfn._xlws.SORT(SUMPRODUCT($V$2:$X$2,P161:R161))</f>
        <v>1.525271459320756E-2</v>
      </c>
      <c r="T161" s="4">
        <f ca="1"/>
        <v>5.504026023584031E-3</v>
      </c>
    </row>
    <row r="162" spans="1:20" x14ac:dyDescent="0.25">
      <c r="A162" s="1">
        <v>45786</v>
      </c>
      <c r="B162" s="4">
        <f>IFERROR(BTCUSD[[#This Row],[Close]]/BTCUSD!B161-1,"")</f>
        <v>-2.3438193113380246E-2</v>
      </c>
      <c r="C162" s="4">
        <f>IFERROR(XAUUSD[[#This Row],[Close]]/XAUUSD!B161-1, "")</f>
        <v>3.1000380372765202E-2</v>
      </c>
      <c r="D162" s="4">
        <f>IFERROR(AAPL_US[[#This Row],[Close]]/AAPL_US!B161-1,"")</f>
        <v>5.2660894222491539E-3</v>
      </c>
      <c r="E162" s="4">
        <f t="shared" si="16"/>
        <v>6.9485210417667542E-3</v>
      </c>
      <c r="F162">
        <f t="shared" ca="1" si="17"/>
        <v>0.48171415700689452</v>
      </c>
      <c r="G162">
        <f t="shared" ca="1" si="17"/>
        <v>-0.18381537917614441</v>
      </c>
      <c r="H162">
        <f t="shared" ca="1" si="17"/>
        <v>-1.1110246351516475</v>
      </c>
      <c r="I162">
        <f ca="1"/>
        <v>0.48171415700689452</v>
      </c>
      <c r="J162">
        <f ca="1"/>
        <v>-0.15827017483760142</v>
      </c>
      <c r="K162">
        <f ca="1"/>
        <v>-0.93858965470683031</v>
      </c>
      <c r="L162">
        <v>160</v>
      </c>
      <c r="M162">
        <f t="shared" ca="1" si="18"/>
        <v>120383.96503327182</v>
      </c>
      <c r="N162">
        <f t="shared" ca="1" si="19"/>
        <v>3750.9776099703863</v>
      </c>
      <c r="O162">
        <f t="shared" ca="1" si="20"/>
        <v>240.86104917316737</v>
      </c>
      <c r="P162" s="4">
        <f t="shared" ca="1" si="21"/>
        <v>-5.4335783906002964E-4</v>
      </c>
      <c r="Q162" s="4">
        <f t="shared" ca="1" si="22"/>
        <v>-1.7280581218545405E-3</v>
      </c>
      <c r="R162" s="4">
        <f t="shared" ca="1" si="23"/>
        <v>-2.2037619924396467E-2</v>
      </c>
      <c r="S162" s="4" cm="1">
        <f t="array" aca="1" ref="S162" ca="1">_xlfn._xlws.SORT(SUMPRODUCT($V$2:$X$2,P162:R162))</f>
        <v>-7.4655165777787651E-3</v>
      </c>
      <c r="T162" s="4">
        <f ca="1"/>
        <v>5.6333030448354714E-3</v>
      </c>
    </row>
    <row r="163" spans="1:20" x14ac:dyDescent="0.25">
      <c r="A163" s="1">
        <v>45789</v>
      </c>
      <c r="B163" s="4">
        <f>IFERROR(BTCUSD[[#This Row],[Close]]/BTCUSD!B162-1,"")</f>
        <v>1.700755727109815E-4</v>
      </c>
      <c r="C163" s="4">
        <f>IFERROR(XAUUSD[[#This Row],[Close]]/XAUUSD!B162-1, "")</f>
        <v>2.9349878446211175E-2</v>
      </c>
      <c r="D163" s="4">
        <f>IFERROR(AAPL_US[[#This Row],[Close]]/AAPL_US!B162-1,"")</f>
        <v>6.1753891099581848E-2</v>
      </c>
      <c r="E163" s="4">
        <f t="shared" si="16"/>
        <v>3.031714138017232E-2</v>
      </c>
      <c r="F163">
        <f t="shared" ca="1" si="17"/>
        <v>0.42062652302923559</v>
      </c>
      <c r="G163">
        <f t="shared" ca="1" si="17"/>
        <v>-0.57810740712948228</v>
      </c>
      <c r="H163">
        <f t="shared" ca="1" si="17"/>
        <v>0.19057401237650812</v>
      </c>
      <c r="I163">
        <f ca="1"/>
        <v>0.42062652302923559</v>
      </c>
      <c r="J163">
        <f ca="1"/>
        <v>-0.55522568584853138</v>
      </c>
      <c r="K163">
        <f ca="1"/>
        <v>0.29929362807121124</v>
      </c>
      <c r="L163">
        <v>161</v>
      </c>
      <c r="M163">
        <f t="shared" ca="1" si="18"/>
        <v>120203.58544607811</v>
      </c>
      <c r="N163">
        <f t="shared" ca="1" si="19"/>
        <v>3735.3389325735675</v>
      </c>
      <c r="O163">
        <f t="shared" ca="1" si="20"/>
        <v>247.06143830712386</v>
      </c>
      <c r="P163" s="4">
        <f t="shared" ca="1" si="21"/>
        <v>-1.4994925600481704E-3</v>
      </c>
      <c r="Q163" s="4">
        <f t="shared" ca="1" si="22"/>
        <v>-4.1779425318083721E-3</v>
      </c>
      <c r="R163" s="4">
        <f t="shared" ca="1" si="23"/>
        <v>2.5416836014406103E-2</v>
      </c>
      <c r="S163" s="4" cm="1">
        <f t="array" aca="1" ref="S163" ca="1">_xlfn._xlws.SORT(SUMPRODUCT($V$2:$X$2,P163:R163))</f>
        <v>5.504026023584031E-3</v>
      </c>
      <c r="T163" s="4">
        <f ca="1"/>
        <v>6.4711864803566818E-3</v>
      </c>
    </row>
    <row r="164" spans="1:20" x14ac:dyDescent="0.25">
      <c r="A164" s="1">
        <v>45790</v>
      </c>
      <c r="B164" s="4">
        <f>IFERROR(BTCUSD[[#This Row],[Close]]/BTCUSD!B163-1,"")</f>
        <v>2.5785832050942314E-2</v>
      </c>
      <c r="C164" s="4">
        <f>IFERROR(XAUUSD[[#This Row],[Close]]/XAUUSD!B163-1, "")</f>
        <v>-1.9605072025619341E-2</v>
      </c>
      <c r="D164" s="4">
        <f>IFERROR(AAPL_US[[#This Row],[Close]]/AAPL_US!B163-1,"")</f>
        <v>1.0152284263959421E-2</v>
      </c>
      <c r="E164" s="4">
        <f t="shared" si="16"/>
        <v>2.939406084222784E-3</v>
      </c>
      <c r="F164">
        <f t="shared" ca="1" si="17"/>
        <v>-0.50665915668380668</v>
      </c>
      <c r="G164">
        <f t="shared" ca="1" si="17"/>
        <v>8.6079598155076056E-2</v>
      </c>
      <c r="H164">
        <f t="shared" ca="1" si="17"/>
        <v>-0.52647252018426749</v>
      </c>
      <c r="I164">
        <f ca="1"/>
        <v>-0.50665915668380668</v>
      </c>
      <c r="J164">
        <f ca="1"/>
        <v>5.9359497237918155E-2</v>
      </c>
      <c r="K164">
        <f ca="1"/>
        <v>-0.64422279646807323</v>
      </c>
      <c r="L164">
        <v>162</v>
      </c>
      <c r="M164">
        <f t="shared" ca="1" si="18"/>
        <v>117233.57379258862</v>
      </c>
      <c r="N164">
        <f t="shared" ca="1" si="19"/>
        <v>3761.1162647299329</v>
      </c>
      <c r="O164">
        <f t="shared" ca="1" si="20"/>
        <v>242.38949266544611</v>
      </c>
      <c r="P164" s="4">
        <f t="shared" ca="1" si="21"/>
        <v>-2.5018548732057645E-2</v>
      </c>
      <c r="Q164" s="4">
        <f t="shared" ca="1" si="22"/>
        <v>6.8772327921941554E-3</v>
      </c>
      <c r="R164" s="4">
        <f t="shared" ca="1" si="23"/>
        <v>-1.9091137617406842E-2</v>
      </c>
      <c r="S164" s="4" cm="1">
        <f t="array" aca="1" ref="S164" ca="1">_xlfn._xlws.SORT(SUMPRODUCT($V$2:$X$2,P164:R164))</f>
        <v>-1.0482012787961684E-2</v>
      </c>
      <c r="T164" s="4">
        <f ca="1"/>
        <v>7.4715139100735893E-3</v>
      </c>
    </row>
    <row r="165" spans="1:20" x14ac:dyDescent="0.25">
      <c r="A165" s="1">
        <v>45791</v>
      </c>
      <c r="B165" s="4">
        <f>IFERROR(BTCUSD[[#This Row],[Close]]/BTCUSD!B164-1,"")</f>
        <v>5.8243660247546014E-2</v>
      </c>
      <c r="C165" s="4">
        <f>IFERROR(XAUUSD[[#This Row],[Close]]/XAUUSD!B164-1, "")</f>
        <v>-1.752868566808885E-2</v>
      </c>
      <c r="D165" s="4">
        <f>IFERROR(AAPL_US[[#This Row],[Close]]/AAPL_US!B164-1,"")</f>
        <v>-2.8178274550321181E-3</v>
      </c>
      <c r="E165" s="4">
        <f t="shared" si="16"/>
        <v>9.6162755705186276E-3</v>
      </c>
      <c r="F165">
        <f t="shared" ca="1" si="17"/>
        <v>-4.9810441767576527E-2</v>
      </c>
      <c r="G165">
        <f t="shared" ca="1" si="17"/>
        <v>-1.4594286118405797</v>
      </c>
      <c r="H165">
        <f t="shared" ca="1" si="17"/>
        <v>0.73649445909045019</v>
      </c>
      <c r="I165">
        <f ca="1"/>
        <v>-4.9810441767576527E-2</v>
      </c>
      <c r="J165">
        <f ca="1"/>
        <v>-1.460030903181633</v>
      </c>
      <c r="K165">
        <f ca="1"/>
        <v>0.70062890482414231</v>
      </c>
      <c r="L165">
        <v>163</v>
      </c>
      <c r="M165">
        <f t="shared" ca="1" si="18"/>
        <v>118715.73395615909</v>
      </c>
      <c r="N165">
        <f t="shared" ca="1" si="19"/>
        <v>3699.7701887849826</v>
      </c>
      <c r="O165">
        <f t="shared" ca="1" si="20"/>
        <v>249.17245865135487</v>
      </c>
      <c r="P165" s="4">
        <f t="shared" ca="1" si="21"/>
        <v>1.2563543189264059E-2</v>
      </c>
      <c r="Q165" s="4">
        <f t="shared" ca="1" si="22"/>
        <v>-1.6445085677504613E-2</v>
      </c>
      <c r="R165" s="4">
        <f t="shared" ca="1" si="23"/>
        <v>2.7599355584155636E-2</v>
      </c>
      <c r="S165" s="4" cm="1">
        <f t="array" aca="1" ref="S165" ca="1">_xlfn._xlws.SORT(SUMPRODUCT($V$2:$X$2,P165:R165))</f>
        <v>5.4708353610240625E-3</v>
      </c>
      <c r="T165" s="4">
        <f ca="1"/>
        <v>7.5216101746187931E-3</v>
      </c>
    </row>
    <row r="166" spans="1:20" x14ac:dyDescent="0.25">
      <c r="A166" s="1">
        <v>45792</v>
      </c>
      <c r="B166" s="4">
        <f>IFERROR(BTCUSD[[#This Row],[Close]]/BTCUSD!B165-1,"")</f>
        <v>3.9502617291637954E-3</v>
      </c>
      <c r="C166" s="4">
        <f>IFERROR(XAUUSD[[#This Row],[Close]]/XAUUSD!B165-1, "")</f>
        <v>7.0896775384130528E-3</v>
      </c>
      <c r="D166" s="4">
        <f>IFERROR(AAPL_US[[#This Row],[Close]]/AAPL_US!B165-1,"")</f>
        <v>-4.1444920642397243E-3</v>
      </c>
      <c r="E166" s="4">
        <f t="shared" si="16"/>
        <v>2.7776019148424425E-3</v>
      </c>
      <c r="F166">
        <f t="shared" ca="1" si="17"/>
        <v>0.26295301504164753</v>
      </c>
      <c r="G166">
        <f t="shared" ca="1" si="17"/>
        <v>-2.1886451513877301</v>
      </c>
      <c r="H166">
        <f t="shared" ca="1" si="17"/>
        <v>-1.1136500043687976</v>
      </c>
      <c r="I166">
        <f ca="1"/>
        <v>0.26295301504164753</v>
      </c>
      <c r="J166">
        <f ca="1"/>
        <v>-2.1718204903408989</v>
      </c>
      <c r="K166">
        <f ca="1"/>
        <v>-0.99331731890314168</v>
      </c>
      <c r="L166">
        <v>164</v>
      </c>
      <c r="M166">
        <f t="shared" ca="1" si="18"/>
        <v>119747.23875195569</v>
      </c>
      <c r="N166">
        <f t="shared" ca="1" si="19"/>
        <v>3671.6895639602303</v>
      </c>
      <c r="O166">
        <f t="shared" ca="1" si="20"/>
        <v>240.74608859335621</v>
      </c>
      <c r="P166" s="4">
        <f t="shared" ca="1" si="21"/>
        <v>8.6513324706400004E-3</v>
      </c>
      <c r="Q166" s="4">
        <f t="shared" ca="1" si="22"/>
        <v>-7.6187788027562483E-3</v>
      </c>
      <c r="R166" s="4">
        <f t="shared" ca="1" si="23"/>
        <v>-3.4402457960372182E-2</v>
      </c>
      <c r="S166" s="4" cm="1">
        <f t="array" aca="1" ref="S166" ca="1">_xlfn._xlws.SORT(SUMPRODUCT($V$2:$X$2,P166:R166))</f>
        <v>-1.0772849168022153E-2</v>
      </c>
      <c r="T166" s="4">
        <f ca="1"/>
        <v>7.928832910994308E-3</v>
      </c>
    </row>
    <row r="167" spans="1:20" x14ac:dyDescent="0.25">
      <c r="A167" s="1">
        <v>45793</v>
      </c>
      <c r="B167" s="4">
        <f>IFERROR(BTCUSD[[#This Row],[Close]]/BTCUSD!B166-1,"")</f>
        <v>-6.8033803690494832E-3</v>
      </c>
      <c r="C167" s="4">
        <f>IFERROR(XAUUSD[[#This Row],[Close]]/XAUUSD!B166-1, "")</f>
        <v>-2.7945790633368883E-2</v>
      </c>
      <c r="D167" s="4">
        <f>IFERROR(AAPL_US[[#This Row],[Close]]/AAPL_US!B166-1,"")</f>
        <v>-8.9855757862378205E-4</v>
      </c>
      <c r="E167" s="4">
        <f t="shared" si="16"/>
        <v>-1.3488897637649532E-2</v>
      </c>
      <c r="F167">
        <f t="shared" ca="1" si="17"/>
        <v>0.56711457757911266</v>
      </c>
      <c r="G167">
        <f t="shared" ca="1" si="17"/>
        <v>-1.7566457920259586</v>
      </c>
      <c r="H167">
        <f t="shared" ca="1" si="17"/>
        <v>0.60987754032289865</v>
      </c>
      <c r="I167">
        <f ca="1"/>
        <v>0.56711457757911266</v>
      </c>
      <c r="J167">
        <f ca="1"/>
        <v>-1.7244474261324914</v>
      </c>
      <c r="K167">
        <f ca="1"/>
        <v>0.74670062847542285</v>
      </c>
      <c r="L167">
        <v>165</v>
      </c>
      <c r="M167">
        <f t="shared" ca="1" si="18"/>
        <v>120759.49837849704</v>
      </c>
      <c r="N167">
        <f t="shared" ca="1" si="19"/>
        <v>3690.2776220195701</v>
      </c>
      <c r="O167">
        <f t="shared" ca="1" si="20"/>
        <v>249.48652229489204</v>
      </c>
      <c r="P167" s="4">
        <f t="shared" ca="1" si="21"/>
        <v>8.4177733722798735E-3</v>
      </c>
      <c r="Q167" s="4">
        <f t="shared" ca="1" si="22"/>
        <v>5.0497637627405518E-3</v>
      </c>
      <c r="R167" s="4">
        <f t="shared" ca="1" si="23"/>
        <v>3.5662091084667363E-2</v>
      </c>
      <c r="S167" s="4" cm="1">
        <f t="array" aca="1" ref="S167" ca="1">_xlfn._xlws.SORT(SUMPRODUCT($V$2:$X$2,P167:R167))</f>
        <v>1.5243864842180391E-2</v>
      </c>
      <c r="T167" s="4">
        <f ca="1"/>
        <v>8.0686152463915802E-3</v>
      </c>
    </row>
    <row r="168" spans="1:20" x14ac:dyDescent="0.25">
      <c r="A168" s="1">
        <v>45796</v>
      </c>
      <c r="B168" s="4">
        <f>IFERROR(BTCUSD[[#This Row],[Close]]/BTCUSD!B167-1,"")</f>
        <v>1.8149528697722461E-2</v>
      </c>
      <c r="C168" s="4">
        <f>IFERROR(XAUUSD[[#This Row],[Close]]/XAUUSD!B167-1, "")</f>
        <v>4.4222422406026141E-3</v>
      </c>
      <c r="D168" s="4">
        <f>IFERROR(AAPL_US[[#This Row],[Close]]/AAPL_US!B167-1,"")</f>
        <v>-1.1739089273880454E-2</v>
      </c>
      <c r="E168" s="4">
        <f t="shared" si="16"/>
        <v>3.6920287233936475E-3</v>
      </c>
      <c r="F168">
        <f t="shared" ca="1" si="17"/>
        <v>-0.22738729966103455</v>
      </c>
      <c r="G168">
        <f t="shared" ca="1" si="17"/>
        <v>0.69774188331584619</v>
      </c>
      <c r="H168">
        <f t="shared" ca="1" si="17"/>
        <v>0.23922954821393613</v>
      </c>
      <c r="I168">
        <f ca="1"/>
        <v>-0.22738729966103455</v>
      </c>
      <c r="J168">
        <f ca="1"/>
        <v>0.68484088900237527</v>
      </c>
      <c r="K168">
        <f ca="1"/>
        <v>0.16634394066988595</v>
      </c>
      <c r="L168">
        <v>166</v>
      </c>
      <c r="M168">
        <f t="shared" ca="1" si="18"/>
        <v>118201.14066373087</v>
      </c>
      <c r="N168">
        <f t="shared" ca="1" si="19"/>
        <v>3789.3455208534992</v>
      </c>
      <c r="O168">
        <f t="shared" ca="1" si="20"/>
        <v>246.58911540809814</v>
      </c>
      <c r="P168" s="4">
        <f t="shared" ca="1" si="21"/>
        <v>-2.1413195747865911E-2</v>
      </c>
      <c r="Q168" s="4">
        <f t="shared" ca="1" si="22"/>
        <v>2.6491626849801046E-2</v>
      </c>
      <c r="R168" s="4">
        <f t="shared" ca="1" si="23"/>
        <v>-1.1681443771541487E-2</v>
      </c>
      <c r="S168" s="4" cm="1">
        <f t="array" aca="1" ref="S168" ca="1">_xlfn._xlws.SORT(SUMPRODUCT($V$2:$X$2,P168:R168))</f>
        <v>6.6825888409820016E-4</v>
      </c>
      <c r="T168" s="4">
        <f ca="1"/>
        <v>8.0757795633378086E-3</v>
      </c>
    </row>
    <row r="169" spans="1:20" x14ac:dyDescent="0.25">
      <c r="A169" s="1">
        <v>45797</v>
      </c>
      <c r="B169" s="4">
        <f>IFERROR(BTCUSD[[#This Row],[Close]]/BTCUSD!B168-1,"")</f>
        <v>-6.9578884821068776E-3</v>
      </c>
      <c r="C169" s="4">
        <f>IFERROR(XAUUSD[[#This Row],[Close]]/XAUUSD!B168-1, "")</f>
        <v>-2.2366143882346479E-2</v>
      </c>
      <c r="D169" s="4">
        <f>IFERROR(AAPL_US[[#This Row],[Close]]/AAPL_US!B168-1,"")</f>
        <v>-9.196283168885877E-3</v>
      </c>
      <c r="E169" s="4">
        <f t="shared" si="16"/>
        <v>-1.3792709048236419E-2</v>
      </c>
      <c r="F169">
        <f t="shared" ca="1" si="17"/>
        <v>0.83938523842192059</v>
      </c>
      <c r="G169">
        <f t="shared" ca="1" si="17"/>
        <v>1.6490706771253039</v>
      </c>
      <c r="H169">
        <f t="shared" ca="1" si="17"/>
        <v>-1.6522459331560373</v>
      </c>
      <c r="I169">
        <f ca="1"/>
        <v>0.83938523842192059</v>
      </c>
      <c r="J169">
        <f ca="1"/>
        <v>1.6908668366078938</v>
      </c>
      <c r="K169">
        <f ca="1"/>
        <v>-1.3692321963098384</v>
      </c>
      <c r="L169">
        <v>167</v>
      </c>
      <c r="M169">
        <f t="shared" ca="1" si="18"/>
        <v>121694.27816938519</v>
      </c>
      <c r="N169">
        <f t="shared" ca="1" si="19"/>
        <v>3831.853487847779</v>
      </c>
      <c r="O169">
        <f t="shared" ca="1" si="20"/>
        <v>239.02120732607594</v>
      </c>
      <c r="P169" s="4">
        <f t="shared" ca="1" si="21"/>
        <v>2.9124227813675053E-2</v>
      </c>
      <c r="Q169" s="4">
        <f t="shared" ca="1" si="22"/>
        <v>1.115530712570491E-2</v>
      </c>
      <c r="R169" s="4">
        <f t="shared" ca="1" si="23"/>
        <v>-3.1171169525985688E-2</v>
      </c>
      <c r="S169" s="4" cm="1">
        <f t="array" aca="1" ref="S169" ca="1">_xlfn._xlws.SORT(SUMPRODUCT($V$2:$X$2,P169:R169))</f>
        <v>3.848040336588773E-3</v>
      </c>
      <c r="T169" s="4">
        <f ca="1"/>
        <v>8.1374841930499514E-3</v>
      </c>
    </row>
    <row r="170" spans="1:20" x14ac:dyDescent="0.25">
      <c r="A170" s="1">
        <v>45798</v>
      </c>
      <c r="B170" s="4">
        <f>IFERROR(BTCUSD[[#This Row],[Close]]/BTCUSD!B169-1,"")</f>
        <v>-3.1655342804199904E-3</v>
      </c>
      <c r="C170" s="4">
        <f>IFERROR(XAUUSD[[#This Row],[Close]]/XAUUSD!B169-1, "")</f>
        <v>1.9606423857524424E-2</v>
      </c>
      <c r="D170" s="4">
        <f>IFERROR(AAPL_US[[#This Row],[Close]]/AAPL_US!B169-1,"")</f>
        <v>-2.3059073769699401E-2</v>
      </c>
      <c r="E170" s="4">
        <f t="shared" si="16"/>
        <v>-2.4812872026046782E-5</v>
      </c>
      <c r="F170">
        <f t="shared" ca="1" si="17"/>
        <v>-0.63233911886117233</v>
      </c>
      <c r="G170">
        <f t="shared" ca="1" si="17"/>
        <v>-0.59544019965077721</v>
      </c>
      <c r="H170">
        <f t="shared" ca="1" si="17"/>
        <v>0.50646739050838374</v>
      </c>
      <c r="I170">
        <f ca="1"/>
        <v>-0.63233911886117233</v>
      </c>
      <c r="J170">
        <f ca="1"/>
        <v>-0.62781894476182876</v>
      </c>
      <c r="K170">
        <f ca="1"/>
        <v>0.31854948305474462</v>
      </c>
      <c r="L170">
        <v>168</v>
      </c>
      <c r="M170">
        <f t="shared" ca="1" si="18"/>
        <v>116945.82646248472</v>
      </c>
      <c r="N170">
        <f t="shared" ca="1" si="19"/>
        <v>3736.569720128376</v>
      </c>
      <c r="O170">
        <f t="shared" ca="1" si="20"/>
        <v>247.43516179008026</v>
      </c>
      <c r="P170" s="4">
        <f t="shared" ca="1" si="21"/>
        <v>-3.9801177142531272E-2</v>
      </c>
      <c r="Q170" s="4">
        <f t="shared" ca="1" si="22"/>
        <v>-2.5180622095991381E-2</v>
      </c>
      <c r="R170" s="4">
        <f t="shared" ca="1" si="23"/>
        <v>3.4596293545778999E-2</v>
      </c>
      <c r="S170" s="4" cm="1">
        <f t="array" aca="1" ref="S170" ca="1">_xlfn._xlws.SORT(SUMPRODUCT($V$2:$X$2,P170:R170))</f>
        <v>-1.1633713917422234E-2</v>
      </c>
      <c r="T170" s="4">
        <f ca="1"/>
        <v>8.2003469358113753E-3</v>
      </c>
    </row>
    <row r="171" spans="1:20" x14ac:dyDescent="0.25">
      <c r="A171" s="1">
        <v>45799</v>
      </c>
      <c r="B171" s="4">
        <f>IFERROR(BTCUSD[[#This Row],[Close]]/BTCUSD!B170-1,"")</f>
        <v>6.1575400821005655E-3</v>
      </c>
      <c r="C171" s="4">
        <f>IFERROR(XAUUSD[[#This Row],[Close]]/XAUUSD!B170-1, "")</f>
        <v>-1.4621137528820882E-2</v>
      </c>
      <c r="D171" s="4">
        <f>IFERROR(AAPL_US[[#This Row],[Close]]/AAPL_US!B170-1,"")</f>
        <v>-3.6122519669453679E-3</v>
      </c>
      <c r="E171" s="4">
        <f t="shared" si="16"/>
        <v>-5.0848685769817941E-3</v>
      </c>
      <c r="F171">
        <f t="shared" ca="1" si="17"/>
        <v>-1.6061592544767713</v>
      </c>
      <c r="G171">
        <f t="shared" ca="1" si="17"/>
        <v>1.2278521479650018</v>
      </c>
      <c r="H171">
        <f t="shared" ca="1" si="17"/>
        <v>-0.13938827380232482</v>
      </c>
      <c r="I171">
        <f ca="1"/>
        <v>-1.6061592544767713</v>
      </c>
      <c r="J171">
        <f ca="1"/>
        <v>1.1418296521860873</v>
      </c>
      <c r="K171">
        <f ca="1"/>
        <v>-0.57306612356970343</v>
      </c>
      <c r="L171">
        <v>169</v>
      </c>
      <c r="M171">
        <f t="shared" ca="1" si="18"/>
        <v>113912.28826703726</v>
      </c>
      <c r="N171">
        <f t="shared" ca="1" si="19"/>
        <v>3810.1515986605614</v>
      </c>
      <c r="O171">
        <f t="shared" ca="1" si="20"/>
        <v>243.01335258031466</v>
      </c>
      <c r="P171" s="4">
        <f t="shared" ca="1" si="21"/>
        <v>-2.6282054794781299E-2</v>
      </c>
      <c r="Q171" s="4">
        <f t="shared" ca="1" si="22"/>
        <v>1.9500974600202396E-2</v>
      </c>
      <c r="R171" s="4">
        <f t="shared" ca="1" si="23"/>
        <v>-1.8032184401508729E-2</v>
      </c>
      <c r="S171" s="4" cm="1">
        <f t="array" aca="1" ref="S171" ca="1">_xlfn._xlws.SORT(SUMPRODUCT($V$2:$X$2,P171:R171))</f>
        <v>-5.4938819188060503E-3</v>
      </c>
      <c r="T171" s="4">
        <f ca="1"/>
        <v>8.2629458788070157E-3</v>
      </c>
    </row>
    <row r="172" spans="1:20" x14ac:dyDescent="0.25">
      <c r="A172" s="1">
        <v>45800</v>
      </c>
      <c r="B172" s="4">
        <f>IFERROR(BTCUSD[[#This Row],[Close]]/BTCUSD!B171-1,"")</f>
        <v>1.4914745390862461E-2</v>
      </c>
      <c r="C172" s="4">
        <f>IFERROR(XAUUSD[[#This Row],[Close]]/XAUUSD!B171-1, "")</f>
        <v>1.168221371606859E-2</v>
      </c>
      <c r="D172" s="4">
        <f>IFERROR(AAPL_US[[#This Row],[Close]]/AAPL_US!B171-1,"")</f>
        <v>-3.0244338498212175E-2</v>
      </c>
      <c r="E172" s="4">
        <f t="shared" si="16"/>
        <v>7.4007554222521241E-5</v>
      </c>
      <c r="F172">
        <f t="shared" ca="1" si="17"/>
        <v>0.39988159305059739</v>
      </c>
      <c r="G172">
        <f t="shared" ca="1" si="17"/>
        <v>-0.79949728731439995</v>
      </c>
      <c r="H172">
        <f t="shared" ca="1" si="17"/>
        <v>-0.17430617262284781</v>
      </c>
      <c r="I172">
        <f ca="1"/>
        <v>0.39988159305059739</v>
      </c>
      <c r="J172">
        <f ca="1"/>
        <v>-0.77739939319698415</v>
      </c>
      <c r="K172">
        <f ca="1"/>
        <v>-5.6814253320770114E-2</v>
      </c>
      <c r="L172">
        <v>170</v>
      </c>
      <c r="M172">
        <f t="shared" ca="1" si="18"/>
        <v>120308.11088055836</v>
      </c>
      <c r="N172">
        <f t="shared" ca="1" si="19"/>
        <v>3731.6632178688747</v>
      </c>
      <c r="O172">
        <f t="shared" ca="1" si="20"/>
        <v>245.6258618527001</v>
      </c>
      <c r="P172" s="4">
        <f t="shared" ca="1" si="21"/>
        <v>5.4627291736726369E-2</v>
      </c>
      <c r="Q172" s="4">
        <f t="shared" ca="1" si="22"/>
        <v>-2.0814940837239271E-2</v>
      </c>
      <c r="R172" s="4">
        <f t="shared" ca="1" si="23"/>
        <v>1.0693100711336627E-2</v>
      </c>
      <c r="S172" s="4" cm="1">
        <f t="array" aca="1" ref="S172" ca="1">_xlfn._xlws.SORT(SUMPRODUCT($V$2:$X$2,P172:R172))</f>
        <v>1.127014139952319E-2</v>
      </c>
      <c r="T172" s="4">
        <f ca="1"/>
        <v>8.3541926122725069E-3</v>
      </c>
    </row>
    <row r="173" spans="1:20" x14ac:dyDescent="0.25">
      <c r="A173" s="1">
        <v>45804</v>
      </c>
      <c r="B173" s="4">
        <f>IFERROR(BTCUSD[[#This Row],[Close]]/BTCUSD!B172-1,"")</f>
        <v>1.0855755920890386E-2</v>
      </c>
      <c r="C173" s="4">
        <f>IFERROR(XAUUSD[[#This Row],[Close]]/XAUUSD!B172-1, "")</f>
        <v>1.864847333621289E-2</v>
      </c>
      <c r="D173" s="4">
        <f>IFERROR(AAPL_US[[#This Row],[Close]]/AAPL_US!B172-1,"")</f>
        <v>2.5298304911148595E-2</v>
      </c>
      <c r="E173" s="4">
        <f t="shared" si="16"/>
        <v>1.8305607584096849E-2</v>
      </c>
      <c r="F173">
        <f t="shared" ca="1" si="17"/>
        <v>0.16056641606179844</v>
      </c>
      <c r="G173">
        <f t="shared" ca="1" si="17"/>
        <v>0.22870851956496055</v>
      </c>
      <c r="H173">
        <f t="shared" ca="1" si="17"/>
        <v>1.2465743121479709</v>
      </c>
      <c r="I173">
        <f ca="1"/>
        <v>0.16056641606179844</v>
      </c>
      <c r="J173">
        <f ca="1"/>
        <v>0.23682336865586451</v>
      </c>
      <c r="K173">
        <f ca="1"/>
        <v>1.2427143220976016</v>
      </c>
      <c r="L173">
        <v>171</v>
      </c>
      <c r="M173">
        <f t="shared" ca="1" si="18"/>
        <v>119547.92133947471</v>
      </c>
      <c r="N173">
        <f t="shared" ca="1" si="19"/>
        <v>3773.8621787848615</v>
      </c>
      <c r="O173">
        <f t="shared" ca="1" si="20"/>
        <v>252.26600371616047</v>
      </c>
      <c r="P173" s="4">
        <f t="shared" ca="1" si="21"/>
        <v>-6.3387364444179965E-3</v>
      </c>
      <c r="Q173" s="4">
        <f t="shared" ca="1" si="22"/>
        <v>1.1244890490102509E-2</v>
      </c>
      <c r="R173" s="4">
        <f t="shared" ca="1" si="23"/>
        <v>2.6674609658620906E-2</v>
      </c>
      <c r="S173" s="4" cm="1">
        <f t="array" aca="1" ref="S173" ca="1">_xlfn._xlws.SORT(SUMPRODUCT($V$2:$X$2,P173:R173))</f>
        <v>1.0598718160301876E-2</v>
      </c>
      <c r="T173" s="4">
        <f ca="1"/>
        <v>8.4298020967146295E-3</v>
      </c>
    </row>
    <row r="174" spans="1:20" x14ac:dyDescent="0.25">
      <c r="A174" s="1">
        <v>45805</v>
      </c>
      <c r="B174" s="4">
        <f>IFERROR(BTCUSD[[#This Row],[Close]]/BTCUSD!B173-1,"")</f>
        <v>1.7229574466089526E-2</v>
      </c>
      <c r="C174" s="4">
        <f>IFERROR(XAUUSD[[#This Row],[Close]]/XAUUSD!B173-1, "")</f>
        <v>7.7340778149443956E-3</v>
      </c>
      <c r="D174" s="4">
        <f>IFERROR(AAPL_US[[#This Row],[Close]]/AAPL_US!B173-1,"")</f>
        <v>1.0488986564105574E-3</v>
      </c>
      <c r="E174" s="4">
        <f t="shared" si="16"/>
        <v>8.5771730627277835E-3</v>
      </c>
      <c r="F174">
        <f t="shared" ca="1" si="17"/>
        <v>0.73214698617927421</v>
      </c>
      <c r="G174">
        <f t="shared" ca="1" si="17"/>
        <v>-4.9339397380299875E-2</v>
      </c>
      <c r="H174">
        <f t="shared" ca="1" si="17"/>
        <v>0.44653556656488869</v>
      </c>
      <c r="I174">
        <f ca="1"/>
        <v>0.73214698617927421</v>
      </c>
      <c r="J174">
        <f ca="1"/>
        <v>-1.0831072355767732E-2</v>
      </c>
      <c r="K174">
        <f ca="1"/>
        <v>0.628152753429017</v>
      </c>
      <c r="L174">
        <v>172</v>
      </c>
      <c r="M174">
        <f t="shared" ca="1" si="18"/>
        <v>121437.05407830006</v>
      </c>
      <c r="N174">
        <f t="shared" ca="1" si="19"/>
        <v>3764.2653027026472</v>
      </c>
      <c r="O174">
        <f t="shared" ca="1" si="20"/>
        <v>249.16236728608166</v>
      </c>
      <c r="P174" s="4">
        <f t="shared" ca="1" si="21"/>
        <v>1.5678748725090272E-2</v>
      </c>
      <c r="Q174" s="4">
        <f t="shared" ca="1" si="22"/>
        <v>-2.5462241891505539E-3</v>
      </c>
      <c r="R174" s="4">
        <f t="shared" ca="1" si="23"/>
        <v>-1.2379339682329925E-2</v>
      </c>
      <c r="S174" s="4" cm="1">
        <f t="array" aca="1" ref="S174" ca="1">_xlfn._xlws.SORT(SUMPRODUCT($V$2:$X$2,P174:R174))</f>
        <v>-2.8666962832117095E-5</v>
      </c>
      <c r="T174" s="4">
        <f ca="1"/>
        <v>8.6273292938100626E-3</v>
      </c>
    </row>
    <row r="175" spans="1:20" x14ac:dyDescent="0.25">
      <c r="A175" s="1">
        <v>45806</v>
      </c>
      <c r="B175" s="4">
        <f>IFERROR(BTCUSD[[#This Row],[Close]]/BTCUSD!B174-1,"")</f>
        <v>2.2239433502987405E-2</v>
      </c>
      <c r="C175" s="4">
        <f>IFERROR(XAUUSD[[#This Row],[Close]]/XAUUSD!B174-1, "")</f>
        <v>-6.2390097212126072E-3</v>
      </c>
      <c r="D175" s="4">
        <f>IFERROR(AAPL_US[[#This Row],[Close]]/AAPL_US!B174-1,"")</f>
        <v>-2.3450753417822989E-3</v>
      </c>
      <c r="E175" s="4">
        <f t="shared" si="16"/>
        <v>3.4727035598764886E-3</v>
      </c>
      <c r="F175">
        <f t="shared" ca="1" si="17"/>
        <v>0.31132128016283156</v>
      </c>
      <c r="G175">
        <f t="shared" ca="1" si="17"/>
        <v>-0.89748031191072219</v>
      </c>
      <c r="H175">
        <f t="shared" ca="1" si="17"/>
        <v>0.16141858304951667</v>
      </c>
      <c r="I175">
        <f ca="1"/>
        <v>0.31132128016283156</v>
      </c>
      <c r="J175">
        <f ca="1"/>
        <v>-0.8798969994262984</v>
      </c>
      <c r="K175">
        <f ca="1"/>
        <v>0.24276394840140522</v>
      </c>
      <c r="L175">
        <v>173</v>
      </c>
      <c r="M175">
        <f t="shared" ca="1" si="18"/>
        <v>120076.48742759609</v>
      </c>
      <c r="N175">
        <f t="shared" ca="1" si="19"/>
        <v>3729.2794730954547</v>
      </c>
      <c r="O175">
        <f t="shared" ca="1" si="20"/>
        <v>247.25033504573025</v>
      </c>
      <c r="P175" s="4">
        <f t="shared" ca="1" si="21"/>
        <v>-1.126712014261512E-2</v>
      </c>
      <c r="Q175" s="4">
        <f t="shared" ca="1" si="22"/>
        <v>-9.3376592414596352E-3</v>
      </c>
      <c r="R175" s="4">
        <f t="shared" ca="1" si="23"/>
        <v>-7.70343581792247E-3</v>
      </c>
      <c r="S175" s="4" cm="1">
        <f t="array" aca="1" ref="S175" ca="1">_xlfn._xlws.SORT(SUMPRODUCT($V$2:$X$2,P175:R175))</f>
        <v>-9.4262304847451302E-3</v>
      </c>
      <c r="T175" s="4">
        <f ca="1"/>
        <v>8.6679613426736048E-3</v>
      </c>
    </row>
    <row r="176" spans="1:20" x14ac:dyDescent="0.25">
      <c r="A176" s="1">
        <v>45807</v>
      </c>
      <c r="B176" s="4">
        <f>IFERROR(BTCUSD[[#This Row],[Close]]/BTCUSD!B175-1,"")</f>
        <v>-1.9590864812209063E-2</v>
      </c>
      <c r="C176" s="4">
        <f>IFERROR(XAUUSD[[#This Row],[Close]]/XAUUSD!B175-1, "")</f>
        <v>2.0081979030243557E-2</v>
      </c>
      <c r="D176" s="4">
        <f>IFERROR(AAPL_US[[#This Row],[Close]]/AAPL_US!B175-1,"")</f>
        <v>4.5011252813202951E-3</v>
      </c>
      <c r="E176" s="4">
        <f t="shared" si="16"/>
        <v>3.5058697528307938E-3</v>
      </c>
      <c r="F176">
        <f t="shared" ca="1" si="17"/>
        <v>2.4638616652720695</v>
      </c>
      <c r="G176">
        <f t="shared" ca="1" si="17"/>
        <v>-1.9550852388477602</v>
      </c>
      <c r="H176">
        <f t="shared" ca="1" si="17"/>
        <v>0.43052685339073254</v>
      </c>
      <c r="I176">
        <f ca="1"/>
        <v>2.4638616652720695</v>
      </c>
      <c r="J176">
        <f ca="1"/>
        <v>-1.8230273285385947</v>
      </c>
      <c r="K176">
        <f ca="1"/>
        <v>1.0879568080160562</v>
      </c>
      <c r="L176">
        <v>174</v>
      </c>
      <c r="M176">
        <f t="shared" ca="1" si="18"/>
        <v>127323.86901441445</v>
      </c>
      <c r="N176">
        <f t="shared" ca="1" si="19"/>
        <v>3691.6293974215446</v>
      </c>
      <c r="O176">
        <f t="shared" ca="1" si="20"/>
        <v>251.59129893860293</v>
      </c>
      <c r="P176" s="4">
        <f t="shared" ca="1" si="21"/>
        <v>5.860505510218917E-2</v>
      </c>
      <c r="Q176" s="4">
        <f t="shared" ca="1" si="22"/>
        <v>-1.0147112538412228E-2</v>
      </c>
      <c r="R176" s="4">
        <f t="shared" ca="1" si="23"/>
        <v>1.7404615722547621E-2</v>
      </c>
      <c r="S176" s="4" cm="1">
        <f t="array" aca="1" ref="S176" ca="1">_xlfn._xlws.SORT(SUMPRODUCT($V$2:$X$2,P176:R176))</f>
        <v>1.8744056232056144E-2</v>
      </c>
      <c r="T176" s="4">
        <f ca="1"/>
        <v>8.7449175824097225E-3</v>
      </c>
    </row>
    <row r="177" spans="1:20" x14ac:dyDescent="0.25">
      <c r="A177" s="1">
        <v>45810</v>
      </c>
      <c r="B177" s="4">
        <f>IFERROR(BTCUSD[[#This Row],[Close]]/BTCUSD!B176-1,"")</f>
        <v>5.7775815117391272E-3</v>
      </c>
      <c r="C177" s="4">
        <f>IFERROR(XAUUSD[[#This Row],[Close]]/XAUUSD!B176-1, "")</f>
        <v>-5.5520677435575427E-3</v>
      </c>
      <c r="D177" s="4">
        <f>IFERROR(AAPL_US[[#This Row],[Close]]/AAPL_US!B176-1,"")</f>
        <v>4.2320139407516777E-3</v>
      </c>
      <c r="E177" s="4">
        <f t="shared" si="16"/>
        <v>7.8205153832422436E-4</v>
      </c>
      <c r="F177">
        <f t="shared" ca="1" si="17"/>
        <v>-0.32057455984478256</v>
      </c>
      <c r="G177">
        <f t="shared" ca="1" si="17"/>
        <v>0.25378620293857351</v>
      </c>
      <c r="H177">
        <f t="shared" ca="1" si="17"/>
        <v>7.4000477199683126E-2</v>
      </c>
      <c r="I177">
        <f ca="1"/>
        <v>-0.32057455984478256</v>
      </c>
      <c r="J177">
        <f ca="1"/>
        <v>0.23660488217457637</v>
      </c>
      <c r="K177">
        <f ca="1"/>
        <v>-1.638687333617643E-2</v>
      </c>
      <c r="L177">
        <v>175</v>
      </c>
      <c r="M177">
        <f t="shared" ca="1" si="18"/>
        <v>118071.45467747263</v>
      </c>
      <c r="N177">
        <f t="shared" ca="1" si="19"/>
        <v>3776.2752896233937</v>
      </c>
      <c r="O177">
        <f t="shared" ca="1" si="20"/>
        <v>246.02505507260213</v>
      </c>
      <c r="P177" s="4">
        <f t="shared" ca="1" si="21"/>
        <v>-7.5444000754577814E-2</v>
      </c>
      <c r="Q177" s="4">
        <f t="shared" ca="1" si="22"/>
        <v>2.2670219011198072E-2</v>
      </c>
      <c r="R177" s="4">
        <f t="shared" ca="1" si="23"/>
        <v>-2.2372560678708377E-2</v>
      </c>
      <c r="S177" s="4" cm="1">
        <f t="array" aca="1" ref="S177" ca="1">_xlfn._xlws.SORT(SUMPRODUCT($V$2:$X$2,P177:R177))</f>
        <v>-2.0276880825506625E-2</v>
      </c>
      <c r="T177" s="4">
        <f ca="1"/>
        <v>8.9902135775963912E-3</v>
      </c>
    </row>
    <row r="178" spans="1:20" x14ac:dyDescent="0.25">
      <c r="A178" s="1">
        <v>45811</v>
      </c>
      <c r="B178" s="4">
        <f>IFERROR(BTCUSD[[#This Row],[Close]]/BTCUSD!B177-1,"")</f>
        <v>-4.1436464088397962E-3</v>
      </c>
      <c r="C178" s="4">
        <f>IFERROR(XAUUSD[[#This Row],[Close]]/XAUUSD!B177-1, "")</f>
        <v>-1.2430249083701161E-2</v>
      </c>
      <c r="D178" s="4">
        <f>IFERROR(AAPL_US[[#This Row],[Close]]/AAPL_US!B177-1,"")</f>
        <v>7.7838373822509688E-3</v>
      </c>
      <c r="E178" s="4">
        <f t="shared" si="16"/>
        <v>-3.8800423414571132E-3</v>
      </c>
      <c r="F178">
        <f t="shared" ca="1" si="17"/>
        <v>-0.25006180700849506</v>
      </c>
      <c r="G178">
        <f t="shared" ca="1" si="17"/>
        <v>-0.92903827663605232</v>
      </c>
      <c r="H178">
        <f t="shared" ca="1" si="17"/>
        <v>-2.6664394445237397E-2</v>
      </c>
      <c r="I178">
        <f ca="1"/>
        <v>-0.25006180700849506</v>
      </c>
      <c r="J178">
        <f ca="1"/>
        <v>-0.94088600977159742</v>
      </c>
      <c r="K178">
        <f ca="1"/>
        <v>-9.0091254464162412E-2</v>
      </c>
      <c r="L178">
        <v>176</v>
      </c>
      <c r="M178">
        <f t="shared" ca="1" si="18"/>
        <v>118316.55683932661</v>
      </c>
      <c r="N178">
        <f t="shared" ca="1" si="19"/>
        <v>3728.5883391964699</v>
      </c>
      <c r="O178">
        <f t="shared" ca="1" si="20"/>
        <v>245.69461619962084</v>
      </c>
      <c r="P178" s="4">
        <f t="shared" ca="1" si="21"/>
        <v>2.0737282581858394E-3</v>
      </c>
      <c r="Q178" s="4">
        <f t="shared" ca="1" si="22"/>
        <v>-1.2708450037021207E-2</v>
      </c>
      <c r="R178" s="4">
        <f t="shared" ca="1" si="23"/>
        <v>-1.3440134370367564E-3</v>
      </c>
      <c r="S178" s="4" cm="1">
        <f t="array" aca="1" ref="S178" ca="1">_xlfn._xlws.SORT(SUMPRODUCT($V$2:$X$2,P178:R178))</f>
        <v>-4.8644655684637579E-3</v>
      </c>
      <c r="T178" s="4">
        <f ca="1"/>
        <v>9.0996855165640534E-3</v>
      </c>
    </row>
    <row r="179" spans="1:20" x14ac:dyDescent="0.25">
      <c r="A179" s="1">
        <v>45812</v>
      </c>
      <c r="B179" s="4">
        <f>IFERROR(BTCUSD[[#This Row],[Close]]/BTCUSD!B178-1,"")</f>
        <v>-1.2207107494190406E-2</v>
      </c>
      <c r="C179" s="4">
        <f>IFERROR(XAUUSD[[#This Row],[Close]]/XAUUSD!B178-1, "")</f>
        <v>-3.9930863254971083E-3</v>
      </c>
      <c r="D179" s="4">
        <f>IFERROR(AAPL_US[[#This Row],[Close]]/AAPL_US!B178-1,"")</f>
        <v>-2.2138042996999729E-3</v>
      </c>
      <c r="E179" s="4">
        <f t="shared" si="16"/>
        <v>-5.9235080683659571E-3</v>
      </c>
      <c r="F179">
        <f t="shared" ca="1" si="17"/>
        <v>0.28402600688564344</v>
      </c>
      <c r="G179">
        <f t="shared" ca="1" si="17"/>
        <v>1.0414419840618274</v>
      </c>
      <c r="H179">
        <f t="shared" ca="1" si="17"/>
        <v>-0.99796456910199471</v>
      </c>
      <c r="I179">
        <f ca="1"/>
        <v>0.28402600688564344</v>
      </c>
      <c r="J179">
        <f ca="1"/>
        <v>1.0549179224017962</v>
      </c>
      <c r="K179">
        <f ca="1"/>
        <v>-0.88751174853375736</v>
      </c>
      <c r="L179">
        <v>177</v>
      </c>
      <c r="M179">
        <f t="shared" ca="1" si="18"/>
        <v>120063.94321033858</v>
      </c>
      <c r="N179">
        <f t="shared" ca="1" si="19"/>
        <v>3811.4219604047903</v>
      </c>
      <c r="O179">
        <f t="shared" ca="1" si="20"/>
        <v>241.7681196348162</v>
      </c>
      <c r="P179" s="4">
        <f t="shared" ca="1" si="21"/>
        <v>1.4660743380930008E-2</v>
      </c>
      <c r="Q179" s="4">
        <f t="shared" ca="1" si="22"/>
        <v>2.1972636784398928E-2</v>
      </c>
      <c r="R179" s="4">
        <f t="shared" ca="1" si="23"/>
        <v>-1.6110283719220225E-2</v>
      </c>
      <c r="S179" s="4" cm="1">
        <f t="array" aca="1" ref="S179" ca="1">_xlfn._xlws.SORT(SUMPRODUCT($V$2:$X$2,P179:R179))</f>
        <v>8.3541926122725069E-3</v>
      </c>
      <c r="T179" s="4">
        <f ca="1"/>
        <v>9.1929329343630566E-3</v>
      </c>
    </row>
    <row r="180" spans="1:20" x14ac:dyDescent="0.25">
      <c r="A180" s="1">
        <v>45813</v>
      </c>
      <c r="B180" s="4">
        <f>IFERROR(BTCUSD[[#This Row],[Close]]/BTCUSD!B179-1,"")</f>
        <v>-1.042383440888206E-2</v>
      </c>
      <c r="C180" s="4">
        <f>IFERROR(XAUUSD[[#This Row],[Close]]/XAUUSD!B179-1, "")</f>
        <v>9.1847210287372416E-3</v>
      </c>
      <c r="D180" s="4">
        <f>IFERROR(AAPL_US[[#This Row],[Close]]/AAPL_US!B179-1,"")</f>
        <v>-1.0797751701015712E-2</v>
      </c>
      <c r="E180" s="4">
        <f t="shared" si="16"/>
        <v>-2.6925874214744345E-3</v>
      </c>
      <c r="F180">
        <f t="shared" ca="1" si="17"/>
        <v>0.32285387454643771</v>
      </c>
      <c r="G180">
        <f t="shared" ca="1" si="17"/>
        <v>1.0239519965821391</v>
      </c>
      <c r="H180">
        <f t="shared" ca="1" si="17"/>
        <v>-0.7242270829033548</v>
      </c>
      <c r="I180">
        <f ca="1"/>
        <v>0.32285387454643771</v>
      </c>
      <c r="J180">
        <f ca="1"/>
        <v>1.0394906567798468</v>
      </c>
      <c r="K180">
        <f ca="1"/>
        <v>-0.6134200720078492</v>
      </c>
      <c r="L180">
        <v>178</v>
      </c>
      <c r="M180">
        <f t="shared" ca="1" si="18"/>
        <v>120209.7194512549</v>
      </c>
      <c r="N180">
        <f t="shared" ca="1" si="19"/>
        <v>3811.3906970348562</v>
      </c>
      <c r="O180">
        <f t="shared" ca="1" si="20"/>
        <v>243.16282789354835</v>
      </c>
      <c r="P180" s="4">
        <f t="shared" ca="1" si="21"/>
        <v>1.2134185427405087E-3</v>
      </c>
      <c r="Q180" s="4">
        <f t="shared" ca="1" si="22"/>
        <v>-8.2025812096915405E-6</v>
      </c>
      <c r="R180" s="4">
        <f t="shared" ca="1" si="23"/>
        <v>5.7522090990634895E-3</v>
      </c>
      <c r="S180" s="4" cm="1">
        <f t="array" aca="1" ref="S180" ca="1">_xlfn._xlws.SORT(SUMPRODUCT($V$2:$X$2,P180:R180))</f>
        <v>2.0864072600573231E-3</v>
      </c>
      <c r="T180" s="4">
        <f ca="1"/>
        <v>9.4697789152192197E-3</v>
      </c>
    </row>
    <row r="181" spans="1:20" x14ac:dyDescent="0.25">
      <c r="A181" s="1">
        <v>45814</v>
      </c>
      <c r="B181" s="4">
        <f>IFERROR(BTCUSD[[#This Row],[Close]]/BTCUSD!B180-1,"")</f>
        <v>-1.72616306931902E-2</v>
      </c>
      <c r="C181" s="4">
        <f>IFERROR(XAUUSD[[#This Row],[Close]]/XAUUSD!B180-1, "")</f>
        <v>-6.8797246301676163E-3</v>
      </c>
      <c r="D181" s="4">
        <f>IFERROR(AAPL_US[[#This Row],[Close]]/AAPL_US!B180-1,"")</f>
        <v>1.6398345212580434E-2</v>
      </c>
      <c r="E181" s="4">
        <f t="shared" si="16"/>
        <v>-3.0108754962499765E-3</v>
      </c>
      <c r="F181">
        <f t="shared" ca="1" si="17"/>
        <v>-0.16116553463043159</v>
      </c>
      <c r="G181">
        <f t="shared" ca="1" si="17"/>
        <v>-0.89008728695265449</v>
      </c>
      <c r="H181">
        <f t="shared" ca="1" si="17"/>
        <v>-0.51847825289853799</v>
      </c>
      <c r="I181">
        <f ca="1"/>
        <v>-0.16116553463043159</v>
      </c>
      <c r="J181">
        <f ca="1"/>
        <v>-0.8973213789141079</v>
      </c>
      <c r="K181">
        <f ca="1"/>
        <v>-0.539638230141677</v>
      </c>
      <c r="L181">
        <v>179</v>
      </c>
      <c r="M181">
        <f t="shared" ca="1" si="18"/>
        <v>118659.1290000297</v>
      </c>
      <c r="N181">
        <f t="shared" ca="1" si="19"/>
        <v>3732.159530515537</v>
      </c>
      <c r="O181">
        <f t="shared" ca="1" si="20"/>
        <v>243.56808169710652</v>
      </c>
      <c r="P181" s="4">
        <f t="shared" ca="1" si="21"/>
        <v>-1.29829589876284E-2</v>
      </c>
      <c r="Q181" s="4">
        <f t="shared" ca="1" si="22"/>
        <v>-2.100710615667855E-2</v>
      </c>
      <c r="R181" s="4">
        <f t="shared" ca="1" si="23"/>
        <v>1.6652071574559397E-3</v>
      </c>
      <c r="S181" s="4" cm="1">
        <f t="array" aca="1" ref="S181" ca="1">_xlfn._xlws.SORT(SUMPRODUCT($V$2:$X$2,P181:R181))</f>
        <v>-1.1798168011723158E-2</v>
      </c>
      <c r="T181" s="4">
        <f ca="1"/>
        <v>9.5047117663350639E-3</v>
      </c>
    </row>
    <row r="182" spans="1:20" x14ac:dyDescent="0.25">
      <c r="A182" s="1">
        <v>45817</v>
      </c>
      <c r="B182" s="4">
        <f>IFERROR(BTCUSD[[#This Row],[Close]]/BTCUSD!B181-1,"")</f>
        <v>3.5187026696243962E-3</v>
      </c>
      <c r="C182" s="4">
        <f>IFERROR(XAUUSD[[#This Row],[Close]]/XAUUSD!B181-1, "")</f>
        <v>2.6321020851954202E-2</v>
      </c>
      <c r="D182" s="4">
        <f>IFERROR(AAPL_US[[#This Row],[Close]]/AAPL_US!B181-1,"")</f>
        <v>-1.2112593173793651E-2</v>
      </c>
      <c r="E182" s="4">
        <f t="shared" si="16"/>
        <v>7.9502411895309051E-3</v>
      </c>
      <c r="F182">
        <f t="shared" ca="1" si="17"/>
        <v>0.82910606117107999</v>
      </c>
      <c r="G182">
        <f t="shared" ca="1" si="17"/>
        <v>-1.6223470729403664</v>
      </c>
      <c r="H182">
        <f t="shared" ca="1" si="17"/>
        <v>1.6112773899412893</v>
      </c>
      <c r="I182">
        <f ca="1"/>
        <v>0.82910606117107999</v>
      </c>
      <c r="J182">
        <f ca="1"/>
        <v>-1.5765784721535663</v>
      </c>
      <c r="K182">
        <f ca="1"/>
        <v>1.7811606679472083</v>
      </c>
      <c r="L182">
        <v>180</v>
      </c>
      <c r="M182">
        <f t="shared" ca="1" si="18"/>
        <v>121912.30692710719</v>
      </c>
      <c r="N182">
        <f t="shared" ca="1" si="19"/>
        <v>3705.1502049138762</v>
      </c>
      <c r="O182">
        <f t="shared" ca="1" si="20"/>
        <v>255.41980806681974</v>
      </c>
      <c r="P182" s="4">
        <f t="shared" ca="1" si="21"/>
        <v>2.7047070092542959E-2</v>
      </c>
      <c r="Q182" s="4">
        <f t="shared" ca="1" si="22"/>
        <v>-7.2632296626088839E-3</v>
      </c>
      <c r="R182" s="4">
        <f t="shared" ca="1" si="23"/>
        <v>4.7511997891459705E-2</v>
      </c>
      <c r="S182" s="4" cm="1">
        <f t="array" aca="1" ref="S182" ca="1">_xlfn._xlws.SORT(SUMPRODUCT($V$2:$X$2,P182:R182))</f>
        <v>1.9462428530157245E-2</v>
      </c>
      <c r="T182" s="4">
        <f ca="1"/>
        <v>9.6151136334920971E-3</v>
      </c>
    </row>
    <row r="183" spans="1:20" x14ac:dyDescent="0.25">
      <c r="A183" s="1">
        <v>45818</v>
      </c>
      <c r="B183" s="4">
        <f>IFERROR(BTCUSD[[#This Row],[Close]]/BTCUSD!B182-1,"")</f>
        <v>4.7926671240186014E-3</v>
      </c>
      <c r="C183" s="4">
        <f>IFERROR(XAUUSD[[#This Row],[Close]]/XAUUSD!B182-1, "")</f>
        <v>-8.330326884747552E-3</v>
      </c>
      <c r="D183" s="4">
        <f>IFERROR(AAPL_US[[#This Row],[Close]]/AAPL_US!B182-1,"")</f>
        <v>6.0560933234052872E-3</v>
      </c>
      <c r="E183" s="4">
        <f t="shared" si="16"/>
        <v>-7.7502619671854537E-5</v>
      </c>
      <c r="F183">
        <f t="shared" ca="1" si="17"/>
        <v>1.6715970885791034</v>
      </c>
      <c r="G183">
        <f t="shared" ca="1" si="17"/>
        <v>-1.5375229369312224</v>
      </c>
      <c r="H183">
        <f t="shared" ca="1" si="17"/>
        <v>0.4725750009733366</v>
      </c>
      <c r="I183">
        <f ca="1"/>
        <v>1.6715970885791034</v>
      </c>
      <c r="J183">
        <f ca="1"/>
        <v>-1.4476376099977155</v>
      </c>
      <c r="K183">
        <f ca="1"/>
        <v>0.91260824260965279</v>
      </c>
      <c r="L183">
        <v>181</v>
      </c>
      <c r="M183">
        <f t="shared" ca="1" si="18"/>
        <v>124753.09135252394</v>
      </c>
      <c r="N183">
        <f t="shared" ca="1" si="19"/>
        <v>3710.9703877909787</v>
      </c>
      <c r="O183">
        <f t="shared" ca="1" si="20"/>
        <v>250.97338071211385</v>
      </c>
      <c r="P183" s="4">
        <f t="shared" ca="1" si="21"/>
        <v>2.3034524109219478E-2</v>
      </c>
      <c r="Q183" s="4">
        <f t="shared" ca="1" si="22"/>
        <v>1.5696034063247622E-3</v>
      </c>
      <c r="R183" s="4">
        <f t="shared" ca="1" si="23"/>
        <v>-1.7561617058375951E-2</v>
      </c>
      <c r="S183" s="4" cm="1">
        <f t="array" aca="1" ref="S183" ca="1">_xlfn._xlws.SORT(SUMPRODUCT($V$2:$X$2,P183:R183))</f>
        <v>2.269713477782963E-3</v>
      </c>
      <c r="T183" s="4">
        <f ca="1"/>
        <v>9.6456938611605581E-3</v>
      </c>
    </row>
    <row r="184" spans="1:20" x14ac:dyDescent="0.25">
      <c r="A184" s="1">
        <v>45819</v>
      </c>
      <c r="B184" s="4">
        <f>IFERROR(BTCUSD[[#This Row],[Close]]/BTCUSD!B183-1,"")</f>
        <v>-4.4758427765397846E-3</v>
      </c>
      <c r="C184" s="4">
        <f>IFERROR(XAUUSD[[#This Row],[Close]]/XAUUSD!B183-1, "")</f>
        <v>5.7388659440278378E-3</v>
      </c>
      <c r="D184" s="4">
        <f>IFERROR(AAPL_US[[#This Row],[Close]]/AAPL_US!B183-1,"")</f>
        <v>-1.9193763260472618E-2</v>
      </c>
      <c r="E184" s="4">
        <f t="shared" si="16"/>
        <v>-4.8053354334925847E-3</v>
      </c>
      <c r="F184">
        <f t="shared" ca="1" si="17"/>
        <v>0.81143844951507516</v>
      </c>
      <c r="G184">
        <f t="shared" ca="1" si="17"/>
        <v>2.3773347518846002</v>
      </c>
      <c r="H184">
        <f t="shared" ca="1" si="17"/>
        <v>-1.6603968811434959</v>
      </c>
      <c r="I184">
        <f ca="1"/>
        <v>0.81143844951507516</v>
      </c>
      <c r="J184">
        <f ca="1"/>
        <v>2.4166591422268873</v>
      </c>
      <c r="K184">
        <f ca="1"/>
        <v>-1.3871808992654189</v>
      </c>
      <c r="L184">
        <v>182</v>
      </c>
      <c r="M184">
        <f t="shared" ca="1" si="18"/>
        <v>121892.63338180518</v>
      </c>
      <c r="N184">
        <f t="shared" ca="1" si="19"/>
        <v>3871.6736615826912</v>
      </c>
      <c r="O184">
        <f t="shared" ca="1" si="20"/>
        <v>239.50712512818376</v>
      </c>
      <c r="P184" s="4">
        <f t="shared" ca="1" si="21"/>
        <v>-2.319591169488364E-2</v>
      </c>
      <c r="Q184" s="4">
        <f t="shared" ca="1" si="22"/>
        <v>4.2393481776441311E-2</v>
      </c>
      <c r="R184" s="4">
        <f t="shared" ca="1" si="23"/>
        <v>-4.6763714146247387E-2</v>
      </c>
      <c r="S184" s="4" cm="1">
        <f t="array" aca="1" ref="S184" ca="1">_xlfn._xlws.SORT(SUMPRODUCT($V$2:$X$2,P184:R184))</f>
        <v>-4.030495041762781E-3</v>
      </c>
      <c r="T184" s="4">
        <f ca="1"/>
        <v>9.7367866979270312E-3</v>
      </c>
    </row>
    <row r="185" spans="1:20" x14ac:dyDescent="0.25">
      <c r="A185" s="1">
        <v>45820</v>
      </c>
      <c r="B185" s="4">
        <f>IFERROR(BTCUSD[[#This Row],[Close]]/BTCUSD!B184-1,"")</f>
        <v>-3.2043283198232131E-2</v>
      </c>
      <c r="C185" s="4">
        <f>IFERROR(XAUUSD[[#This Row],[Close]]/XAUUSD!B184-1, "")</f>
        <v>-5.8929135305741953E-3</v>
      </c>
      <c r="D185" s="4">
        <f>IFERROR(AAPL_US[[#This Row],[Close]]/AAPL_US!B184-1,"")</f>
        <v>2.1128886205854513E-3</v>
      </c>
      <c r="E185" s="4">
        <f t="shared" si="16"/>
        <v>-1.1336283785523682E-2</v>
      </c>
      <c r="F185">
        <f t="shared" ca="1" si="17"/>
        <v>0.22178150767472474</v>
      </c>
      <c r="G185">
        <f t="shared" ca="1" si="17"/>
        <v>0.59330491253429385</v>
      </c>
      <c r="H185">
        <f t="shared" ca="1" si="17"/>
        <v>0.65337086367997821</v>
      </c>
      <c r="I185">
        <f ca="1"/>
        <v>0.22178150767472474</v>
      </c>
      <c r="J185">
        <f ca="1"/>
        <v>0.60413089464026171</v>
      </c>
      <c r="K185">
        <f ca="1"/>
        <v>0.68693474369559016</v>
      </c>
      <c r="L185">
        <v>183</v>
      </c>
      <c r="M185">
        <f t="shared" ca="1" si="18"/>
        <v>119975.71748625863</v>
      </c>
      <c r="N185">
        <f t="shared" ca="1" si="19"/>
        <v>3796.3424170972453</v>
      </c>
      <c r="O185">
        <f t="shared" ca="1" si="20"/>
        <v>249.90028714102681</v>
      </c>
      <c r="P185" s="4">
        <f t="shared" ca="1" si="21"/>
        <v>-1.5851234986191433E-2</v>
      </c>
      <c r="Q185" s="4">
        <f t="shared" ca="1" si="22"/>
        <v>-1.964880285215E-2</v>
      </c>
      <c r="R185" s="4">
        <f t="shared" ca="1" si="23"/>
        <v>4.2478820442222884E-2</v>
      </c>
      <c r="S185" s="4" cm="1">
        <f t="array" aca="1" ref="S185" ca="1">_xlfn._xlws.SORT(SUMPRODUCT($V$2:$X$2,P185:R185))</f>
        <v>1.2875449594943432E-4</v>
      </c>
      <c r="T185" s="4">
        <f ca="1"/>
        <v>9.9208432048575254E-3</v>
      </c>
    </row>
    <row r="186" spans="1:20" x14ac:dyDescent="0.25">
      <c r="A186" s="1">
        <v>45821</v>
      </c>
      <c r="B186" s="4">
        <f>IFERROR(BTCUSD[[#This Row],[Close]]/BTCUSD!B185-1,"")</f>
        <v>2.6412383510957538E-2</v>
      </c>
      <c r="C186" s="4">
        <f>IFERROR(XAUUSD[[#This Row],[Close]]/XAUUSD!B185-1, "")</f>
        <v>-1.2045084436384967E-2</v>
      </c>
      <c r="D186" s="4">
        <f>IFERROR(AAPL_US[[#This Row],[Close]]/AAPL_US!B185-1,"")</f>
        <v>-1.3805220883534086E-2</v>
      </c>
      <c r="E186" s="4">
        <f t="shared" si="16"/>
        <v>-1.0358849863269515E-3</v>
      </c>
      <c r="F186">
        <f t="shared" ca="1" si="17"/>
        <v>-0.15586794190188519</v>
      </c>
      <c r="G186">
        <f t="shared" ca="1" si="17"/>
        <v>-1.6919814764833518</v>
      </c>
      <c r="H186">
        <f t="shared" ca="1" si="17"/>
        <v>-0.92489167769201241</v>
      </c>
      <c r="I186">
        <f ca="1"/>
        <v>-0.15586794190188519</v>
      </c>
      <c r="J186">
        <f ca="1"/>
        <v>-1.6978314061523592</v>
      </c>
      <c r="K186">
        <f ca="1"/>
        <v>-0.92665853170391888</v>
      </c>
      <c r="L186">
        <v>184</v>
      </c>
      <c r="M186">
        <f t="shared" ca="1" si="18"/>
        <v>118770.67962111231</v>
      </c>
      <c r="N186">
        <f t="shared" ca="1" si="19"/>
        <v>3702.6183479941819</v>
      </c>
      <c r="O186">
        <f t="shared" ca="1" si="20"/>
        <v>241.84547819344047</v>
      </c>
      <c r="P186" s="4">
        <f t="shared" ca="1" si="21"/>
        <v>-1.0094796093276608E-2</v>
      </c>
      <c r="Q186" s="4">
        <f t="shared" ca="1" si="22"/>
        <v>-2.4997850398435256E-2</v>
      </c>
      <c r="R186" s="4">
        <f t="shared" ca="1" si="23"/>
        <v>-3.2762984509718193E-2</v>
      </c>
      <c r="S186" s="4" cm="1">
        <f t="array" aca="1" ref="S186" ca="1">_xlfn._xlws.SORT(SUMPRODUCT($V$2:$X$2,P186:R186))</f>
        <v>-2.2856474340272541E-2</v>
      </c>
      <c r="T186" s="4">
        <f ca="1"/>
        <v>1.0546343700931694E-2</v>
      </c>
    </row>
    <row r="187" spans="1:20" x14ac:dyDescent="0.25">
      <c r="A187" s="1">
        <v>45824</v>
      </c>
      <c r="B187" s="4">
        <f>IFERROR(BTCUSD[[#This Row],[Close]]/BTCUSD!B186-1,"")</f>
        <v>5.4111578765711377E-2</v>
      </c>
      <c r="C187" s="4">
        <f>IFERROR(XAUUSD[[#This Row],[Close]]/XAUUSD!B186-1, "")</f>
        <v>3.9940406377785287E-3</v>
      </c>
      <c r="D187" s="4">
        <f>IFERROR(AAPL_US[[#This Row],[Close]]/AAPL_US!B186-1,"")</f>
        <v>1.0027996945787709E-2</v>
      </c>
      <c r="E187" s="4">
        <f t="shared" si="16"/>
        <v>2.0839488968561134E-2</v>
      </c>
      <c r="F187">
        <f t="shared" ca="1" si="17"/>
        <v>0.41257381254314501</v>
      </c>
      <c r="G187">
        <f t="shared" ca="1" si="17"/>
        <v>-1.1264516024466131</v>
      </c>
      <c r="H187">
        <f t="shared" ca="1" si="17"/>
        <v>1.7528930401555545</v>
      </c>
      <c r="I187">
        <f ca="1"/>
        <v>0.41257381254314501</v>
      </c>
      <c r="J187">
        <f ca="1"/>
        <v>-1.1032363676444332</v>
      </c>
      <c r="K187">
        <f ca="1"/>
        <v>1.8030575870607186</v>
      </c>
      <c r="L187">
        <v>185</v>
      </c>
      <c r="M187">
        <f t="shared" ca="1" si="18"/>
        <v>120637.2483661429</v>
      </c>
      <c r="N187">
        <f t="shared" ca="1" si="19"/>
        <v>3727.3554612023681</v>
      </c>
      <c r="O187">
        <f t="shared" ca="1" si="20"/>
        <v>255.73820957463377</v>
      </c>
      <c r="P187" s="4">
        <f t="shared" ca="1" si="21"/>
        <v>1.5593523432240299E-2</v>
      </c>
      <c r="Q187" s="4">
        <f t="shared" ca="1" si="22"/>
        <v>6.6587595717322477E-3</v>
      </c>
      <c r="R187" s="4">
        <f t="shared" ca="1" si="23"/>
        <v>5.5855300044833987E-2</v>
      </c>
      <c r="S187" s="4" cm="1">
        <f t="array" aca="1" ref="S187" ca="1">_xlfn._xlws.SORT(SUMPRODUCT($V$2:$X$2,P187:R187))</f>
        <v>2.4098150871815181E-2</v>
      </c>
      <c r="T187" s="4">
        <f ca="1"/>
        <v>1.0598718160301876E-2</v>
      </c>
    </row>
    <row r="188" spans="1:20" x14ac:dyDescent="0.25">
      <c r="A188" s="1">
        <v>45825</v>
      </c>
      <c r="B188" s="4">
        <f>IFERROR(BTCUSD[[#This Row],[Close]]/BTCUSD!B187-1,"")</f>
        <v>-2.6376344966205778E-4</v>
      </c>
      <c r="C188" s="4">
        <f>IFERROR(XAUUSD[[#This Row],[Close]]/XAUUSD!B187-1, "")</f>
        <v>-7.336878488963805E-4</v>
      </c>
      <c r="D188" s="4">
        <f>IFERROR(AAPL_US[[#This Row],[Close]]/AAPL_US!B187-1,"")</f>
        <v>-1.4010684406813856E-2</v>
      </c>
      <c r="E188" s="4">
        <f t="shared" si="16"/>
        <v>-4.5758094965013263E-3</v>
      </c>
      <c r="F188">
        <f t="shared" ca="1" si="17"/>
        <v>-0.24320263498089245</v>
      </c>
      <c r="G188">
        <f t="shared" ca="1" si="17"/>
        <v>1.1847034452411733</v>
      </c>
      <c r="H188">
        <f t="shared" ca="1" si="17"/>
        <v>0.81938450569265708</v>
      </c>
      <c r="I188">
        <f ca="1"/>
        <v>-0.24320263498089245</v>
      </c>
      <c r="J188">
        <f ca="1"/>
        <v>1.1703004442423304</v>
      </c>
      <c r="K188">
        <f ca="1"/>
        <v>0.71887614641656894</v>
      </c>
      <c r="L188">
        <v>186</v>
      </c>
      <c r="M188">
        <f t="shared" ca="1" si="18"/>
        <v>118527.09449698224</v>
      </c>
      <c r="N188">
        <f t="shared" ca="1" si="19"/>
        <v>3821.7444585479752</v>
      </c>
      <c r="O188">
        <f t="shared" ca="1" si="20"/>
        <v>250.18311756797453</v>
      </c>
      <c r="P188" s="4">
        <f t="shared" ca="1" si="21"/>
        <v>-1.7646515379510501E-2</v>
      </c>
      <c r="Q188" s="4">
        <f t="shared" ca="1" si="22"/>
        <v>2.5007992352778709E-2</v>
      </c>
      <c r="R188" s="4">
        <f t="shared" ca="1" si="23"/>
        <v>-2.1961182390362911E-2</v>
      </c>
      <c r="S188" s="4" cm="1">
        <f t="array" aca="1" ref="S188" ca="1">_xlfn._xlws.SORT(SUMPRODUCT($V$2:$X$2,P188:R188))</f>
        <v>-1.8791123898505386E-3</v>
      </c>
      <c r="T188" s="4">
        <f ca="1"/>
        <v>1.0668621725824723E-2</v>
      </c>
    </row>
    <row r="189" spans="1:20" x14ac:dyDescent="0.25">
      <c r="A189" s="1">
        <v>45826</v>
      </c>
      <c r="B189" s="4">
        <f>IFERROR(BTCUSD[[#This Row],[Close]]/BTCUSD!B188-1,"")</f>
        <v>-1.2436543605232941E-2</v>
      </c>
      <c r="C189" s="4">
        <f>IFERROR(XAUUSD[[#This Row],[Close]]/XAUUSD!B188-1, "")</f>
        <v>9.5840636730886164E-3</v>
      </c>
      <c r="D189" s="4">
        <f>IFERROR(AAPL_US[[#This Row],[Close]]/AAPL_US!B188-1,"")</f>
        <v>4.8047434062565841E-3</v>
      </c>
      <c r="E189" s="4">
        <f t="shared" si="16"/>
        <v>1.5440854095425396E-3</v>
      </c>
      <c r="F189">
        <f t="shared" ca="1" si="17"/>
        <v>1.0649792139433121</v>
      </c>
      <c r="G189">
        <f t="shared" ca="1" si="17"/>
        <v>1.8635114143701565</v>
      </c>
      <c r="H189">
        <f t="shared" ca="1" si="17"/>
        <v>-0.40950249575036191</v>
      </c>
      <c r="I189">
        <f ca="1"/>
        <v>1.0649792139433121</v>
      </c>
      <c r="J189">
        <f ca="1"/>
        <v>1.916856275844508</v>
      </c>
      <c r="K189">
        <f ca="1"/>
        <v>-0.11256085084770218</v>
      </c>
      <c r="L189">
        <v>187</v>
      </c>
      <c r="M189">
        <f t="shared" ca="1" si="18"/>
        <v>122832.36829666923</v>
      </c>
      <c r="N189">
        <f t="shared" ca="1" si="19"/>
        <v>3853.6722662300117</v>
      </c>
      <c r="O189">
        <f t="shared" ca="1" si="20"/>
        <v>246.01408340903086</v>
      </c>
      <c r="P189" s="4">
        <f t="shared" ca="1" si="21"/>
        <v>3.5678986474324555E-2</v>
      </c>
      <c r="Q189" s="4">
        <f t="shared" ca="1" si="22"/>
        <v>8.3195461518807204E-3</v>
      </c>
      <c r="R189" s="4">
        <f t="shared" ca="1" si="23"/>
        <v>-1.6804336084844211E-2</v>
      </c>
      <c r="S189" s="4" cm="1">
        <f t="array" aca="1" ref="S189" ca="1">_xlfn._xlws.SORT(SUMPRODUCT($V$2:$X$2,P189:R189))</f>
        <v>8.9902135775963912E-3</v>
      </c>
      <c r="T189" s="4">
        <f ca="1"/>
        <v>1.0696487419929512E-2</v>
      </c>
    </row>
    <row r="190" spans="1:20" x14ac:dyDescent="0.25">
      <c r="A190" s="1">
        <v>45828</v>
      </c>
      <c r="B190" s="4">
        <f>IFERROR(BTCUSD[[#This Row],[Close]]/BTCUSD!B189-1,"")</f>
        <v>-2.3767629961953363E-2</v>
      </c>
      <c r="C190" s="4">
        <f>IFERROR(XAUUSD[[#This Row],[Close]]/XAUUSD!B189-1, "")</f>
        <v>9.1816129296662385E-3</v>
      </c>
      <c r="D190" s="4">
        <f>IFERROR(AAPL_US[[#This Row],[Close]]/AAPL_US!B189-1,"")</f>
        <v>2.248448468816755E-2</v>
      </c>
      <c r="E190" s="4">
        <f t="shared" si="16"/>
        <v>3.2877015897307517E-3</v>
      </c>
      <c r="F190">
        <f t="shared" ca="1" si="17"/>
        <v>1.1228449800425058</v>
      </c>
      <c r="G190">
        <f t="shared" ca="1" si="17"/>
        <v>0.38699778823273334</v>
      </c>
      <c r="H190">
        <f t="shared" ca="1" si="17"/>
        <v>-0.37478180805134392</v>
      </c>
      <c r="I190">
        <f ca="1"/>
        <v>1.1228449800425058</v>
      </c>
      <c r="J190">
        <f ca="1"/>
        <v>0.44541729991734974</v>
      </c>
      <c r="K190">
        <f ca="1"/>
        <v>-5.832850045164284E-2</v>
      </c>
      <c r="L190">
        <v>188</v>
      </c>
      <c r="M190">
        <f t="shared" ca="1" si="18"/>
        <v>123045.09362816632</v>
      </c>
      <c r="N190">
        <f t="shared" ca="1" si="19"/>
        <v>3792.8036947158757</v>
      </c>
      <c r="O190">
        <f t="shared" ca="1" si="20"/>
        <v>246.32581601524535</v>
      </c>
      <c r="P190" s="4">
        <f t="shared" ca="1" si="21"/>
        <v>1.7303365904943219E-3</v>
      </c>
      <c r="Q190" s="4">
        <f t="shared" ca="1" si="22"/>
        <v>-1.5921022327515143E-2</v>
      </c>
      <c r="R190" s="4">
        <f t="shared" ca="1" si="23"/>
        <v>1.2663310377109569E-3</v>
      </c>
      <c r="S190" s="4" cm="1">
        <f t="array" aca="1" ref="S190" ca="1">_xlfn._xlws.SORT(SUMPRODUCT($V$2:$X$2,P190:R190))</f>
        <v>-5.4694086425444745E-3</v>
      </c>
      <c r="T190" s="4">
        <f ca="1"/>
        <v>1.076421360344827E-2</v>
      </c>
    </row>
    <row r="191" spans="1:20" x14ac:dyDescent="0.25">
      <c r="A191" s="1">
        <v>45831</v>
      </c>
      <c r="B191" s="4">
        <f>IFERROR(BTCUSD[[#This Row],[Close]]/BTCUSD!B190-1,"")</f>
        <v>-6.8226212831812294E-3</v>
      </c>
      <c r="C191" s="4">
        <f>IFERROR(XAUUSD[[#This Row],[Close]]/XAUUSD!B190-1, "")</f>
        <v>1.377780665587669E-2</v>
      </c>
      <c r="D191" s="4">
        <f>IFERROR(AAPL_US[[#This Row],[Close]]/AAPL_US!B190-1,"")</f>
        <v>2.4875621890547706E-3</v>
      </c>
      <c r="E191" s="4">
        <f t="shared" si="16"/>
        <v>4.2106049341127383E-3</v>
      </c>
      <c r="F191">
        <f t="shared" ca="1" si="17"/>
        <v>-1.480658523471819</v>
      </c>
      <c r="G191">
        <f t="shared" ca="1" si="17"/>
        <v>-0.51098114336730827</v>
      </c>
      <c r="H191">
        <f t="shared" ca="1" si="17"/>
        <v>0.85226543859000259</v>
      </c>
      <c r="I191">
        <f ca="1"/>
        <v>-1.480658523471819</v>
      </c>
      <c r="J191">
        <f ca="1"/>
        <v>-0.58801611022969258</v>
      </c>
      <c r="K191">
        <f ca="1"/>
        <v>0.42161261383534326</v>
      </c>
      <c r="L191">
        <v>189</v>
      </c>
      <c r="M191">
        <f t="shared" ca="1" si="18"/>
        <v>114665.54622155732</v>
      </c>
      <c r="N191">
        <f t="shared" ca="1" si="19"/>
        <v>3750.808690866877</v>
      </c>
      <c r="O191">
        <f t="shared" ca="1" si="20"/>
        <v>248.78954859985674</v>
      </c>
      <c r="P191" s="4">
        <f t="shared" ca="1" si="21"/>
        <v>-7.0531305714829032E-2</v>
      </c>
      <c r="Q191" s="4">
        <f t="shared" ca="1" si="22"/>
        <v>-1.1134039113845475E-2</v>
      </c>
      <c r="R191" s="4">
        <f t="shared" ca="1" si="23"/>
        <v>9.9522377858103986E-3</v>
      </c>
      <c r="S191" s="4" cm="1">
        <f t="array" aca="1" ref="S191" ca="1">_xlfn._xlws.SORT(SUMPRODUCT($V$2:$X$2,P191:R191))</f>
        <v>-2.2627336024243778E-2</v>
      </c>
      <c r="T191" s="4">
        <f ca="1"/>
        <v>1.1047560573508863E-2</v>
      </c>
    </row>
    <row r="192" spans="1:20" x14ac:dyDescent="0.25">
      <c r="A192" s="1">
        <v>45832</v>
      </c>
      <c r="B192" s="4">
        <f>IFERROR(BTCUSD[[#This Row],[Close]]/BTCUSD!B191-1,"")</f>
        <v>3.1535041045910539E-2</v>
      </c>
      <c r="C192" s="4">
        <f>IFERROR(XAUUSD[[#This Row],[Close]]/XAUUSD!B191-1, "")</f>
        <v>-1.3777009960583175E-2</v>
      </c>
      <c r="D192" s="4">
        <f>IFERROR(AAPL_US[[#This Row],[Close]]/AAPL_US!B191-1,"")</f>
        <v>-5.9553349875930417E-3</v>
      </c>
      <c r="E192" s="4">
        <f t="shared" si="16"/>
        <v>2.1631078332619786E-3</v>
      </c>
      <c r="F192">
        <f t="shared" ca="1" si="17"/>
        <v>0.46054208409542668</v>
      </c>
      <c r="G192">
        <f t="shared" ca="1" si="17"/>
        <v>0.73024128965578272</v>
      </c>
      <c r="H192">
        <f t="shared" ca="1" si="17"/>
        <v>-1.1033795380365403E-2</v>
      </c>
      <c r="I192">
        <f ca="1"/>
        <v>0.46054208409542668</v>
      </c>
      <c r="J192">
        <f ca="1"/>
        <v>0.75341416489896951</v>
      </c>
      <c r="K192">
        <f ca="1"/>
        <v>0.11144482340869315</v>
      </c>
      <c r="L192">
        <v>190</v>
      </c>
      <c r="M192">
        <f t="shared" ca="1" si="18"/>
        <v>120890.64097928036</v>
      </c>
      <c r="N192">
        <f t="shared" ca="1" si="19"/>
        <v>3806.8132592829074</v>
      </c>
      <c r="O192">
        <f t="shared" ca="1" si="20"/>
        <v>247.25957147358375</v>
      </c>
      <c r="P192" s="4">
        <f t="shared" ca="1" si="21"/>
        <v>5.2866746035501774E-2</v>
      </c>
      <c r="Q192" s="4">
        <f t="shared" ca="1" si="22"/>
        <v>1.4820956631290122E-2</v>
      </c>
      <c r="R192" s="4">
        <f t="shared" ca="1" si="23"/>
        <v>-6.1686712705600593E-3</v>
      </c>
      <c r="S192" s="4" cm="1">
        <f t="array" aca="1" ref="S192" ca="1">_xlfn._xlws.SORT(SUMPRODUCT($V$2:$X$2,P192:R192))</f>
        <v>1.993780508199856E-2</v>
      </c>
      <c r="T192" s="4">
        <f ca="1"/>
        <v>1.127014139952319E-2</v>
      </c>
    </row>
    <row r="193" spans="1:20" x14ac:dyDescent="0.25">
      <c r="A193" s="1">
        <v>45833</v>
      </c>
      <c r="B193" s="4">
        <f>IFERROR(BTCUSD[[#This Row],[Close]]/BTCUSD!B192-1,"")</f>
        <v>-3.6733077270257097E-2</v>
      </c>
      <c r="C193" s="4">
        <f>IFERROR(XAUUSD[[#This Row],[Close]]/XAUUSD!B192-1, "")</f>
        <v>1.0014061041463407E-3</v>
      </c>
      <c r="D193" s="4">
        <f>IFERROR(AAPL_US[[#This Row],[Close]]/AAPL_US!B192-1,"")</f>
        <v>6.2905641537693846E-3</v>
      </c>
      <c r="E193" s="4">
        <f t="shared" si="16"/>
        <v>-8.7321914932877772E-3</v>
      </c>
      <c r="F193">
        <f t="shared" ca="1" si="17"/>
        <v>-0.42827133037441217</v>
      </c>
      <c r="G193">
        <f t="shared" ca="1" si="17"/>
        <v>-0.47729761291101264</v>
      </c>
      <c r="H193">
        <f t="shared" ca="1" si="17"/>
        <v>-0.19488988970963284</v>
      </c>
      <c r="I193">
        <f ca="1"/>
        <v>-0.42827133037441217</v>
      </c>
      <c r="J193">
        <f ca="1"/>
        <v>-0.49912503587336565</v>
      </c>
      <c r="K193">
        <f ca="1"/>
        <v>-0.3018360458846473</v>
      </c>
      <c r="L193">
        <v>191</v>
      </c>
      <c r="M193">
        <f t="shared" ca="1" si="18"/>
        <v>118026.88006246784</v>
      </c>
      <c r="N193">
        <f t="shared" ca="1" si="19"/>
        <v>3755.658994790922</v>
      </c>
      <c r="O193">
        <f t="shared" ca="1" si="20"/>
        <v>245.22254683731455</v>
      </c>
      <c r="P193" s="4">
        <f t="shared" ca="1" si="21"/>
        <v>-2.3973947706028786E-2</v>
      </c>
      <c r="Q193" s="4">
        <f t="shared" ca="1" si="22"/>
        <v>-1.3528656497012856E-2</v>
      </c>
      <c r="R193" s="4">
        <f t="shared" ca="1" si="23"/>
        <v>-8.272528798320215E-3</v>
      </c>
      <c r="S193" s="4" cm="1">
        <f t="array" aca="1" ref="S193" ca="1">_xlfn._xlws.SORT(SUMPRODUCT($V$2:$X$2,P193:R193))</f>
        <v>-1.5085405550109843E-2</v>
      </c>
      <c r="T193" s="4">
        <f ca="1"/>
        <v>1.1436531603298921E-2</v>
      </c>
    </row>
    <row r="194" spans="1:20" x14ac:dyDescent="0.25">
      <c r="A194" s="1">
        <v>45834</v>
      </c>
      <c r="B194" s="4">
        <f>IFERROR(BTCUSD[[#This Row],[Close]]/BTCUSD!B193-1,"")</f>
        <v>5.0392526224194434E-3</v>
      </c>
      <c r="C194" s="4">
        <f>IFERROR(XAUUSD[[#This Row],[Close]]/XAUUSD!B193-1, "")</f>
        <v>-5.6719087064684981E-3</v>
      </c>
      <c r="D194" s="4">
        <f>IFERROR(AAPL_US[[#This Row],[Close]]/AAPL_US!B193-1,"")</f>
        <v>-2.7783290335383626E-3</v>
      </c>
      <c r="E194" s="4">
        <f t="shared" si="16"/>
        <v>-1.590486405923075E-3</v>
      </c>
      <c r="F194">
        <f t="shared" ca="1" si="17"/>
        <v>-0.37075629131333798</v>
      </c>
      <c r="G194">
        <f t="shared" ca="1" si="17"/>
        <v>0.17733235401080255</v>
      </c>
      <c r="H194">
        <f t="shared" ca="1" si="17"/>
        <v>1.6682672048082905</v>
      </c>
      <c r="I194">
        <f ca="1"/>
        <v>-0.37075629131333798</v>
      </c>
      <c r="J194">
        <f ca="1"/>
        <v>0.15762176682375964</v>
      </c>
      <c r="K194">
        <f ca="1"/>
        <v>1.5050877126412032</v>
      </c>
      <c r="L194">
        <v>192</v>
      </c>
      <c r="M194">
        <f t="shared" ca="1" si="18"/>
        <v>118230.15717735587</v>
      </c>
      <c r="N194">
        <f t="shared" ca="1" si="19"/>
        <v>3783.3194545825095</v>
      </c>
      <c r="O194">
        <f t="shared" ca="1" si="20"/>
        <v>254.47264625433664</v>
      </c>
      <c r="P194" s="4">
        <f t="shared" ca="1" si="21"/>
        <v>1.720813630991999E-3</v>
      </c>
      <c r="Q194" s="4">
        <f t="shared" ca="1" si="22"/>
        <v>7.3380190951670005E-3</v>
      </c>
      <c r="R194" s="4">
        <f t="shared" ca="1" si="23"/>
        <v>3.7027197199044376E-2</v>
      </c>
      <c r="S194" s="4" cm="1">
        <f t="array" aca="1" ref="S194" ca="1">_xlfn._xlws.SORT(SUMPRODUCT($V$2:$X$2,P194:R194))</f>
        <v>1.4559610887077714E-2</v>
      </c>
      <c r="T194" s="4">
        <f ca="1"/>
        <v>1.2132730556165766E-2</v>
      </c>
    </row>
    <row r="195" spans="1:20" x14ac:dyDescent="0.25">
      <c r="A195" s="1">
        <v>45835</v>
      </c>
      <c r="B195" s="4">
        <f>IFERROR(BTCUSD[[#This Row],[Close]]/BTCUSD!B194-1,"")</f>
        <v>-6.7645995471238285E-3</v>
      </c>
      <c r="C195" s="4">
        <f>IFERROR(XAUUSD[[#This Row],[Close]]/XAUUSD!B194-1, "")</f>
        <v>3.6059725589954184E-4</v>
      </c>
      <c r="D195" s="4">
        <f>IFERROR(AAPL_US[[#This Row],[Close]]/AAPL_US!B194-1,"")</f>
        <v>3.9800995024874553E-4</v>
      </c>
      <c r="E195" s="4">
        <f t="shared" si="16"/>
        <v>-1.7657379767027082E-3</v>
      </c>
      <c r="F195">
        <f t="shared" ca="1" si="17"/>
        <v>-1.4278430817375412E-2</v>
      </c>
      <c r="G195">
        <f t="shared" ca="1" si="17"/>
        <v>0.71224530403734665</v>
      </c>
      <c r="H195">
        <f t="shared" ca="1" si="17"/>
        <v>-2.5274811481093002</v>
      </c>
      <c r="I195">
        <f ca="1"/>
        <v>-1.4278430817375412E-2</v>
      </c>
      <c r="J195">
        <f ca="1"/>
        <v>0.71051326546382798</v>
      </c>
      <c r="K195">
        <f ca="1"/>
        <v>-2.439530818577567</v>
      </c>
      <c r="L195">
        <v>193</v>
      </c>
      <c r="M195">
        <f t="shared" ca="1" si="18"/>
        <v>119399.07783664658</v>
      </c>
      <c r="N195">
        <f t="shared" ca="1" si="19"/>
        <v>3806.8602441823687</v>
      </c>
      <c r="O195">
        <f t="shared" ca="1" si="20"/>
        <v>234.83180197937</v>
      </c>
      <c r="P195" s="4">
        <f t="shared" ca="1" si="21"/>
        <v>9.8382683231232997E-3</v>
      </c>
      <c r="Q195" s="4">
        <f t="shared" ca="1" si="22"/>
        <v>6.2029796435876588E-3</v>
      </c>
      <c r="R195" s="4">
        <f t="shared" ca="1" si="23"/>
        <v>-8.0323828252878315E-2</v>
      </c>
      <c r="S195" s="4" cm="1">
        <f t="array" aca="1" ref="S195" ca="1">_xlfn._xlws.SORT(SUMPRODUCT($V$2:$X$2,P195:R195))</f>
        <v>-1.8664476121491441E-2</v>
      </c>
      <c r="T195" s="4">
        <f ca="1"/>
        <v>1.2228123862921329E-2</v>
      </c>
    </row>
    <row r="196" spans="1:20" x14ac:dyDescent="0.25">
      <c r="A196" s="1">
        <v>45838</v>
      </c>
      <c r="B196" s="4">
        <f>IFERROR(BTCUSD[[#This Row],[Close]]/BTCUSD!B195-1,"")</f>
        <v>-9.1766847071219626E-3</v>
      </c>
      <c r="C196" s="4">
        <f>IFERROR(XAUUSD[[#This Row],[Close]]/XAUUSD!B195-1, "")</f>
        <v>-1.5308733543482056E-3</v>
      </c>
      <c r="D196" s="4">
        <f>IFERROR(AAPL_US[[#This Row],[Close]]/AAPL_US!B195-1,"")</f>
        <v>2.0340163119156429E-2</v>
      </c>
      <c r="E196" s="4">
        <f t="shared" ref="E196:E251" si="24">SUMPRODUCT(B196:D196,$V$2:$X$2)</f>
        <v>2.7366941818710577E-3</v>
      </c>
      <c r="F196">
        <f t="shared" ref="F196:H251" ca="1" si="25">_xlfn.NORM.S.INV(RAND())</f>
        <v>0.84534434930955127</v>
      </c>
      <c r="G196">
        <f t="shared" ca="1" si="25"/>
        <v>-1.0842862171390444</v>
      </c>
      <c r="H196">
        <f t="shared" ca="1" si="25"/>
        <v>-0.18560236258537596</v>
      </c>
      <c r="I196">
        <f ca="1"/>
        <v>0.84534434930955127</v>
      </c>
      <c r="J196">
        <f ca="1"/>
        <v>-1.0384071750716735</v>
      </c>
      <c r="K196">
        <f ca="1"/>
        <v>5.3837948142176961E-2</v>
      </c>
      <c r="L196">
        <v>194</v>
      </c>
      <c r="M196">
        <f t="shared" ref="M196:M251" ca="1" si="26">$V$18*EXP(($V$16-(($V$17)^2/2))*L196/249+$V$17*I196)</f>
        <v>122238.14668263511</v>
      </c>
      <c r="N196">
        <f t="shared" ref="N196:N251" ca="1" si="27">$W$18*EXP(($W$16-(($W$17)^2/2))*L196/249+$W$17*J196)</f>
        <v>3735.3859117338438</v>
      </c>
      <c r="O196">
        <f t="shared" ref="O196:O251" ca="1" si="28">$X$18*EXP(($X$16-(($X$17)^2/2))*L196/249+$X$17*K196)</f>
        <v>247.12703886575829</v>
      </c>
      <c r="P196" s="4">
        <f t="shared" ca="1" si="21"/>
        <v>2.3499686385334798E-2</v>
      </c>
      <c r="Q196" s="4">
        <f t="shared" ca="1" si="22"/>
        <v>-1.8953630168510958E-2</v>
      </c>
      <c r="R196" s="4">
        <f t="shared" ca="1" si="23"/>
        <v>5.1033010174033791E-2</v>
      </c>
      <c r="S196" s="4" cm="1">
        <f t="array" aca="1" ref="S196" ca="1">_xlfn._xlws.SORT(SUMPRODUCT($V$2:$X$2,P196:R196))</f>
        <v>1.4778356900406193E-2</v>
      </c>
      <c r="T196" s="4">
        <f ca="1"/>
        <v>1.2608811517599287E-2</v>
      </c>
    </row>
    <row r="197" spans="1:20" x14ac:dyDescent="0.25">
      <c r="A197" s="1">
        <v>45839</v>
      </c>
      <c r="B197" s="4">
        <f>IFERROR(BTCUSD[[#This Row],[Close]]/BTCUSD!B196-1,"")</f>
        <v>3.3933698773165322E-3</v>
      </c>
      <c r="C197" s="4">
        <f>IFERROR(XAUUSD[[#This Row],[Close]]/XAUUSD!B196-1, "")</f>
        <v>9.7757664988340487E-4</v>
      </c>
      <c r="D197" s="4">
        <f>IFERROR(AAPL_US[[#This Row],[Close]]/AAPL_US!B196-1,"")</f>
        <v>1.2916118340888127E-2</v>
      </c>
      <c r="E197" s="4">
        <f t="shared" si="24"/>
        <v>5.2838771254147595E-3</v>
      </c>
      <c r="F197">
        <f t="shared" ca="1" si="25"/>
        <v>0.63140802761336789</v>
      </c>
      <c r="G197">
        <f t="shared" ca="1" si="25"/>
        <v>0.23127307817334786</v>
      </c>
      <c r="H197">
        <f t="shared" ca="1" si="25"/>
        <v>-0.50032580323229825</v>
      </c>
      <c r="I197">
        <f ca="1"/>
        <v>0.63140802761336789</v>
      </c>
      <c r="J197">
        <f ca="1"/>
        <v>0.2641052187037245</v>
      </c>
      <c r="K197">
        <f ca="1"/>
        <v>-0.31161884842588194</v>
      </c>
      <c r="L197">
        <v>195</v>
      </c>
      <c r="M197">
        <f t="shared" ca="1" si="26"/>
        <v>121549.491295766</v>
      </c>
      <c r="N197">
        <f t="shared" ca="1" si="27"/>
        <v>3789.5480260024788</v>
      </c>
      <c r="O197">
        <f t="shared" ca="1" si="28"/>
        <v>245.33037627179903</v>
      </c>
      <c r="P197" s="4">
        <f t="shared" ref="P197:P251" ca="1" si="29">LN(M197/M196)</f>
        <v>-5.649648393311388E-3</v>
      </c>
      <c r="Q197" s="4">
        <f t="shared" ref="Q197:Q251" ca="1" si="30">LN(N197/N196)</f>
        <v>1.4395621294699451E-2</v>
      </c>
      <c r="R197" s="4">
        <f t="shared" ref="R197:R251" ca="1" si="31">LN(O197/O196)</f>
        <v>-7.2967550505368718E-3</v>
      </c>
      <c r="S197" s="4" cm="1">
        <f t="array" aca="1" ref="S197" ca="1">_xlfn._xlws.SORT(SUMPRODUCT($V$2:$X$2,P197:R197))</f>
        <v>1.8743274847253036E-3</v>
      </c>
      <c r="T197" s="4">
        <f ca="1"/>
        <v>1.3037506222799658E-2</v>
      </c>
    </row>
    <row r="198" spans="1:20" x14ac:dyDescent="0.25">
      <c r="A198" s="1">
        <v>45840</v>
      </c>
      <c r="B198" s="4">
        <f>IFERROR(BTCUSD[[#This Row],[Close]]/BTCUSD!B197-1,"")</f>
        <v>2.2324353489806104E-2</v>
      </c>
      <c r="C198" s="4">
        <f>IFERROR(XAUUSD[[#This Row],[Close]]/XAUUSD!B197-1, "")</f>
        <v>-1.3274933914754983E-2</v>
      </c>
      <c r="D198" s="4">
        <f>IFERROR(AAPL_US[[#This Row],[Close]]/AAPL_US!B197-1,"")</f>
        <v>2.2230776633625382E-2</v>
      </c>
      <c r="E198" s="4">
        <f t="shared" si="24"/>
        <v>8.0565654711274512E-3</v>
      </c>
      <c r="F198">
        <f t="shared" ca="1" si="25"/>
        <v>8.271436083262293E-2</v>
      </c>
      <c r="G198">
        <f t="shared" ca="1" si="25"/>
        <v>-1.4640476090910994</v>
      </c>
      <c r="H198">
        <f t="shared" ca="1" si="25"/>
        <v>-1.6083272675262628</v>
      </c>
      <c r="I198">
        <f ca="1"/>
        <v>8.271436083262293E-2</v>
      </c>
      <c r="J198">
        <f ca="1"/>
        <v>-1.4576855147665724</v>
      </c>
      <c r="K198">
        <f ca="1"/>
        <v>-1.5208349696487233</v>
      </c>
      <c r="L198">
        <v>196</v>
      </c>
      <c r="M198">
        <f t="shared" ca="1" si="26"/>
        <v>119771.11155737273</v>
      </c>
      <c r="N198">
        <f t="shared" ca="1" si="27"/>
        <v>3719.5014083645901</v>
      </c>
      <c r="O198">
        <f t="shared" ca="1" si="28"/>
        <v>239.389866046029</v>
      </c>
      <c r="P198" s="4">
        <f t="shared" ca="1" si="29"/>
        <v>-1.4738997926941777E-2</v>
      </c>
      <c r="Q198" s="4">
        <f t="shared" ca="1" si="30"/>
        <v>-1.8657128337349213E-2</v>
      </c>
      <c r="R198" s="4">
        <f t="shared" ca="1" si="31"/>
        <v>-2.4512315155069429E-2</v>
      </c>
      <c r="S198" s="4" cm="1">
        <f t="array" aca="1" ref="S198" ca="1">_xlfn._xlws.SORT(SUMPRODUCT($V$2:$X$2,P198:R198))</f>
        <v>-1.9238245259543048E-2</v>
      </c>
      <c r="T198" s="4">
        <f ca="1"/>
        <v>1.4559610887077714E-2</v>
      </c>
    </row>
    <row r="199" spans="1:20" x14ac:dyDescent="0.25">
      <c r="A199" s="1">
        <v>45841</v>
      </c>
      <c r="B199" s="4">
        <f>IFERROR(BTCUSD[[#This Row],[Close]]/BTCUSD!B198-1,"")</f>
        <v>1.4815512935300035E-2</v>
      </c>
      <c r="C199" s="4">
        <f>IFERROR(XAUUSD[[#This Row],[Close]]/XAUUSD!B198-1, "")</f>
        <v>2.4849317170247964E-3</v>
      </c>
      <c r="D199" s="4">
        <f>IFERROR(AAPL_US[[#This Row],[Close]]/AAPL_US!B198-1,"")</f>
        <v>5.2250047072115446E-3</v>
      </c>
      <c r="E199" s="4">
        <f t="shared" si="24"/>
        <v>7.0061279795633931E-3</v>
      </c>
      <c r="F199">
        <f t="shared" ca="1" si="25"/>
        <v>-1.4335075706699039</v>
      </c>
      <c r="G199">
        <f t="shared" ca="1" si="25"/>
        <v>0.65534186176207154</v>
      </c>
      <c r="H199">
        <f t="shared" ca="1" si="25"/>
        <v>-1.6937901240782014</v>
      </c>
      <c r="I199">
        <f ca="1"/>
        <v>-1.4335075706699039</v>
      </c>
      <c r="J199">
        <f ca="1"/>
        <v>0.57917382247574545</v>
      </c>
      <c r="K199">
        <f ca="1"/>
        <v>-2.0207617174508421</v>
      </c>
      <c r="L199">
        <v>197</v>
      </c>
      <c r="M199">
        <f t="shared" ca="1" si="26"/>
        <v>114958.72374739338</v>
      </c>
      <c r="N199">
        <f t="shared" ca="1" si="27"/>
        <v>3803.8395423971251</v>
      </c>
      <c r="O199">
        <f t="shared" ca="1" si="28"/>
        <v>236.99832228984513</v>
      </c>
      <c r="P199" s="4">
        <f t="shared" ca="1" si="29"/>
        <v>-4.1009377683663355E-2</v>
      </c>
      <c r="Q199" s="4">
        <f t="shared" ca="1" si="30"/>
        <v>2.242133321716052E-2</v>
      </c>
      <c r="R199" s="4">
        <f t="shared" ca="1" si="31"/>
        <v>-1.0040399428832497E-2</v>
      </c>
      <c r="S199" s="4" cm="1">
        <f t="array" aca="1" ref="S199" ca="1">_xlfn._xlws.SORT(SUMPRODUCT($V$2:$X$2,P199:R199))</f>
        <v>-6.3463998468845468E-3</v>
      </c>
      <c r="T199" s="4">
        <f ca="1"/>
        <v>1.4638772320877949E-2</v>
      </c>
    </row>
    <row r="200" spans="1:20" x14ac:dyDescent="0.25">
      <c r="A200" s="1">
        <v>45845</v>
      </c>
      <c r="B200" s="4">
        <f>IFERROR(BTCUSD[[#This Row],[Close]]/BTCUSD!B199-1,"")</f>
        <v>-5.3028966260204591E-3</v>
      </c>
      <c r="C200" s="4">
        <f>IFERROR(XAUUSD[[#This Row],[Close]]/XAUUSD!B199-1, "")</f>
        <v>-1.3174103733312181E-3</v>
      </c>
      <c r="D200" s="4">
        <f>IFERROR(AAPL_US[[#This Row],[Close]]/AAPL_US!B199-1,"")</f>
        <v>-1.6857878716928232E-2</v>
      </c>
      <c r="E200" s="4">
        <f t="shared" si="24"/>
        <v>-7.1751967522170942E-3</v>
      </c>
      <c r="F200">
        <f t="shared" ca="1" si="25"/>
        <v>0.40396692096647735</v>
      </c>
      <c r="G200">
        <f t="shared" ca="1" si="25"/>
        <v>1.7949223640312888</v>
      </c>
      <c r="H200">
        <f t="shared" ca="1" si="25"/>
        <v>1.2266190219199078</v>
      </c>
      <c r="I200">
        <f ca="1"/>
        <v>0.40396692096647735</v>
      </c>
      <c r="J200">
        <f ca="1"/>
        <v>1.8136563741848253</v>
      </c>
      <c r="K200">
        <f ca="1"/>
        <v>1.2839005060522564</v>
      </c>
      <c r="L200">
        <v>198</v>
      </c>
      <c r="M200">
        <f t="shared" ca="1" si="26"/>
        <v>120858.87093029889</v>
      </c>
      <c r="N200">
        <f t="shared" ca="1" si="27"/>
        <v>3856.1261154194799</v>
      </c>
      <c r="O200">
        <f t="shared" ca="1" si="28"/>
        <v>253.56982231759835</v>
      </c>
      <c r="P200" s="4">
        <f t="shared" ca="1" si="29"/>
        <v>5.0050368927410778E-2</v>
      </c>
      <c r="Q200" s="4">
        <f t="shared" ca="1" si="30"/>
        <v>1.3652119984573377E-2</v>
      </c>
      <c r="R200" s="4">
        <f t="shared" ca="1" si="31"/>
        <v>6.7586156147718068E-2</v>
      </c>
      <c r="S200" s="4" cm="1">
        <f t="array" aca="1" ref="S200" ca="1">_xlfn._xlws.SORT(SUMPRODUCT($V$2:$X$2,P200:R200))</f>
        <v>4.0751805516368006E-2</v>
      </c>
      <c r="T200" s="4">
        <f ca="1"/>
        <v>1.4712783277412317E-2</v>
      </c>
    </row>
    <row r="201" spans="1:20" x14ac:dyDescent="0.25">
      <c r="A201" s="1">
        <v>45846</v>
      </c>
      <c r="B201" s="4">
        <f>IFERROR(BTCUSD[[#This Row],[Close]]/BTCUSD!B200-1,"")</f>
        <v>-2.0820495583814269E-3</v>
      </c>
      <c r="C201" s="4">
        <f>IFERROR(XAUUSD[[#This Row],[Close]]/XAUUSD!B200-1, "")</f>
        <v>-1.7058780223594083E-2</v>
      </c>
      <c r="D201" s="4">
        <f>IFERROR(AAPL_US[[#This Row],[Close]]/AAPL_US!B200-1,"")</f>
        <v>2.8578232912601642E-4</v>
      </c>
      <c r="E201" s="4">
        <f t="shared" si="24"/>
        <v>-7.362392258214257E-3</v>
      </c>
      <c r="F201">
        <f t="shared" ca="1" si="25"/>
        <v>-0.76282025600780456</v>
      </c>
      <c r="G201">
        <f t="shared" ca="1" si="25"/>
        <v>7.7609729797707111E-2</v>
      </c>
      <c r="H201">
        <f t="shared" ca="1" si="25"/>
        <v>-0.74950873418703645</v>
      </c>
      <c r="I201">
        <f ca="1"/>
        <v>-0.76282025600780456</v>
      </c>
      <c r="J201">
        <f ca="1"/>
        <v>3.7451958881677766E-2</v>
      </c>
      <c r="K201">
        <f ca="1"/>
        <v>-0.92822047719666068</v>
      </c>
      <c r="L201">
        <v>199</v>
      </c>
      <c r="M201">
        <f t="shared" ca="1" si="26"/>
        <v>117108.63433403826</v>
      </c>
      <c r="N201">
        <f t="shared" ca="1" si="27"/>
        <v>3782.5987162752594</v>
      </c>
      <c r="O201">
        <f t="shared" ca="1" si="28"/>
        <v>242.41817549221864</v>
      </c>
      <c r="P201" s="4">
        <f t="shared" ca="1" si="29"/>
        <v>-3.1521506335229516E-2</v>
      </c>
      <c r="Q201" s="4">
        <f t="shared" ca="1" si="30"/>
        <v>-1.9251817998572847E-2</v>
      </c>
      <c r="R201" s="4">
        <f t="shared" ca="1" si="31"/>
        <v>-4.497498552425571E-2</v>
      </c>
      <c r="S201" s="4" cm="1">
        <f t="array" aca="1" ref="S201" ca="1">_xlfn._xlws.SORT(SUMPRODUCT($V$2:$X$2,P201:R201))</f>
        <v>-3.0649674757274706E-2</v>
      </c>
      <c r="T201" s="4">
        <f ca="1"/>
        <v>1.4778356900406193E-2</v>
      </c>
    </row>
    <row r="202" spans="1:20" x14ac:dyDescent="0.25">
      <c r="A202" s="1">
        <v>45847</v>
      </c>
      <c r="B202" s="4">
        <f>IFERROR(BTCUSD[[#This Row],[Close]]/BTCUSD!B201-1,"")</f>
        <v>2.7132471955315651E-3</v>
      </c>
      <c r="C202" s="4">
        <f>IFERROR(XAUUSD[[#This Row],[Close]]/XAUUSD!B201-1, "")</f>
        <v>9.7565523893083927E-3</v>
      </c>
      <c r="D202" s="4">
        <f>IFERROR(AAPL_US[[#This Row],[Close]]/AAPL_US!B201-1,"")</f>
        <v>5.3806961573257261E-3</v>
      </c>
      <c r="E202" s="4">
        <f t="shared" si="24"/>
        <v>6.3308039615805447E-3</v>
      </c>
      <c r="F202">
        <f t="shared" ca="1" si="25"/>
        <v>-0.25124264270544533</v>
      </c>
      <c r="G202">
        <f t="shared" ca="1" si="25"/>
        <v>2.9066438840991471</v>
      </c>
      <c r="H202">
        <f t="shared" ca="1" si="25"/>
        <v>-1.5934192986692868</v>
      </c>
      <c r="I202">
        <f ca="1"/>
        <v>-0.25124264270544533</v>
      </c>
      <c r="J202">
        <f ca="1"/>
        <v>2.8894437519176148</v>
      </c>
      <c r="K202">
        <f ca="1"/>
        <v>-1.6120893860278793</v>
      </c>
      <c r="L202">
        <v>200</v>
      </c>
      <c r="M202">
        <f t="shared" ca="1" si="26"/>
        <v>118765.56972436562</v>
      </c>
      <c r="N202">
        <f t="shared" ca="1" si="27"/>
        <v>3902.9833344639828</v>
      </c>
      <c r="O202">
        <f t="shared" ca="1" si="28"/>
        <v>239.097349152807</v>
      </c>
      <c r="P202" s="4">
        <f t="shared" ca="1" si="29"/>
        <v>1.4049545197364392E-2</v>
      </c>
      <c r="Q202" s="4">
        <f t="shared" ca="1" si="30"/>
        <v>3.1329953763686698E-2</v>
      </c>
      <c r="R202" s="4">
        <f t="shared" ca="1" si="31"/>
        <v>-1.3793445156949033E-2</v>
      </c>
      <c r="S202" s="4" cm="1">
        <f t="array" aca="1" ref="S202" ca="1">_xlfn._xlws.SORT(SUMPRODUCT($V$2:$X$2,P202:R202))</f>
        <v>1.2608811517599287E-2</v>
      </c>
      <c r="T202" s="4">
        <f ca="1"/>
        <v>1.5243864842180391E-2</v>
      </c>
    </row>
    <row r="203" spans="1:20" x14ac:dyDescent="0.25">
      <c r="A203" s="1">
        <v>45848</v>
      </c>
      <c r="B203" s="4">
        <f>IFERROR(BTCUSD[[#This Row],[Close]]/BTCUSD!B202-1,"")</f>
        <v>-1.273641682140092E-2</v>
      </c>
      <c r="C203" s="4">
        <f>IFERROR(XAUUSD[[#This Row],[Close]]/XAUUSD!B202-1, "")</f>
        <v>1.0740073568368702E-2</v>
      </c>
      <c r="D203" s="4">
        <f>IFERROR(AAPL_US[[#This Row],[Close]]/AAPL_US!B202-1,"")</f>
        <v>6.0149663730226788E-3</v>
      </c>
      <c r="E203" s="4">
        <f t="shared" si="24"/>
        <v>2.279594292834009E-3</v>
      </c>
      <c r="F203">
        <f t="shared" ca="1" si="25"/>
        <v>0.82858463817422834</v>
      </c>
      <c r="G203">
        <f t="shared" ca="1" si="25"/>
        <v>0.52129664454590985</v>
      </c>
      <c r="H203">
        <f t="shared" ca="1" si="25"/>
        <v>-0.33097622469518784</v>
      </c>
      <c r="I203">
        <f ca="1"/>
        <v>0.82858463817422834</v>
      </c>
      <c r="J203">
        <f ca="1"/>
        <v>0.56408122784857373</v>
      </c>
      <c r="K203">
        <f ca="1"/>
        <v>-9.6246861870873723E-2</v>
      </c>
      <c r="L203">
        <v>201</v>
      </c>
      <c r="M203">
        <f t="shared" ca="1" si="26"/>
        <v>122318.73730493824</v>
      </c>
      <c r="N203">
        <f t="shared" ca="1" si="27"/>
        <v>3805.6531250090711</v>
      </c>
      <c r="O203">
        <f t="shared" ca="1" si="28"/>
        <v>246.6471906511218</v>
      </c>
      <c r="P203" s="4">
        <f t="shared" ca="1" si="29"/>
        <v>2.9478690895944529E-2</v>
      </c>
      <c r="Q203" s="4">
        <f t="shared" ca="1" si="30"/>
        <v>-2.5253592527695334E-2</v>
      </c>
      <c r="R203" s="4">
        <f t="shared" ca="1" si="31"/>
        <v>3.1088149962287856E-2</v>
      </c>
      <c r="S203" s="4" cm="1">
        <f t="array" aca="1" ref="S203" ca="1">_xlfn._xlws.SORT(SUMPRODUCT($V$2:$X$2,P203:R203))</f>
        <v>8.0686152463915802E-3</v>
      </c>
      <c r="T203" s="4">
        <f ca="1"/>
        <v>1.525271459320756E-2</v>
      </c>
    </row>
    <row r="204" spans="1:20" x14ac:dyDescent="0.25">
      <c r="A204" s="1">
        <v>45849</v>
      </c>
      <c r="B204" s="4">
        <f>IFERROR(BTCUSD[[#This Row],[Close]]/BTCUSD!B203-1,"")</f>
        <v>3.4855587479207584E-2</v>
      </c>
      <c r="C204" s="4">
        <f>IFERROR(XAUUSD[[#This Row],[Close]]/XAUUSD!B203-1, "")</f>
        <v>5.7360660770848781E-3</v>
      </c>
      <c r="D204" s="4">
        <f>IFERROR(AAPL_US[[#This Row],[Close]]/AAPL_US!B203-1,"")</f>
        <v>-5.8848453462643224E-3</v>
      </c>
      <c r="E204" s="4">
        <f t="shared" si="24"/>
        <v>1.0985649070716929E-2</v>
      </c>
      <c r="F204">
        <f t="shared" ca="1" si="25"/>
        <v>-0.3116162648903214</v>
      </c>
      <c r="G204">
        <f t="shared" ca="1" si="25"/>
        <v>-1.2547197289635912</v>
      </c>
      <c r="H204">
        <f t="shared" ca="1" si="25"/>
        <v>0.95767414014387853</v>
      </c>
      <c r="I204">
        <f ca="1"/>
        <v>-0.3116162648903214</v>
      </c>
      <c r="J204">
        <f ca="1"/>
        <v>-1.2693500868297403</v>
      </c>
      <c r="K204">
        <f ca="1"/>
        <v>0.84200297991474349</v>
      </c>
      <c r="L204">
        <v>202</v>
      </c>
      <c r="M204">
        <f t="shared" ca="1" si="26"/>
        <v>118608.79068881326</v>
      </c>
      <c r="N204">
        <f t="shared" ca="1" si="27"/>
        <v>3730.7540533023166</v>
      </c>
      <c r="O204">
        <f t="shared" ca="1" si="28"/>
        <v>251.45454365428699</v>
      </c>
      <c r="P204" s="4">
        <f t="shared" ca="1" si="29"/>
        <v>-3.0799634388547031E-2</v>
      </c>
      <c r="Q204" s="4">
        <f t="shared" ca="1" si="30"/>
        <v>-1.9877253445246587E-2</v>
      </c>
      <c r="R204" s="4">
        <f t="shared" ca="1" si="31"/>
        <v>1.930329467387823E-2</v>
      </c>
      <c r="S204" s="4" cm="1">
        <f t="array" aca="1" ref="S204" ca="1">_xlfn._xlws.SORT(SUMPRODUCT($V$2:$X$2,P204:R204))</f>
        <v>-1.1399803292499275E-2</v>
      </c>
      <c r="T204" s="4">
        <f ca="1"/>
        <v>1.5338713733338234E-2</v>
      </c>
    </row>
    <row r="205" spans="1:20" x14ac:dyDescent="0.25">
      <c r="A205" s="1">
        <v>45852</v>
      </c>
      <c r="B205" s="4">
        <f>IFERROR(BTCUSD[[#This Row],[Close]]/BTCUSD!B204-1,"")</f>
        <v>3.360853364506422E-3</v>
      </c>
      <c r="C205" s="4">
        <f>IFERROR(XAUUSD[[#This Row],[Close]]/XAUUSD!B204-1, "")</f>
        <v>-9.4023394164116647E-3</v>
      </c>
      <c r="D205" s="4">
        <f>IFERROR(AAPL_US[[#This Row],[Close]]/AAPL_US!B204-1,"")</f>
        <v>-1.2028793332070409E-2</v>
      </c>
      <c r="E205" s="4">
        <f t="shared" si="24"/>
        <v>-6.3613177568338621E-3</v>
      </c>
      <c r="F205">
        <f t="shared" ca="1" si="25"/>
        <v>0.65116529112593557</v>
      </c>
      <c r="G205">
        <f t="shared" ca="1" si="25"/>
        <v>1.2524755420234217</v>
      </c>
      <c r="H205">
        <f t="shared" ca="1" si="25"/>
        <v>2.0538852460168835</v>
      </c>
      <c r="I205">
        <f ca="1"/>
        <v>0.65116529112593557</v>
      </c>
      <c r="J205">
        <f ca="1"/>
        <v>1.2849365046771792</v>
      </c>
      <c r="K205">
        <f ca="1"/>
        <v>2.1490812590661599</v>
      </c>
      <c r="L205">
        <v>203</v>
      </c>
      <c r="M205">
        <f t="shared" ca="1" si="26"/>
        <v>121769.66438077675</v>
      </c>
      <c r="N205">
        <f t="shared" ca="1" si="27"/>
        <v>3836.9841945948224</v>
      </c>
      <c r="O205">
        <f t="shared" ca="1" si="28"/>
        <v>258.29203969346287</v>
      </c>
      <c r="P205" s="4">
        <f t="shared" ca="1" si="29"/>
        <v>2.6300659045943094E-2</v>
      </c>
      <c r="Q205" s="4">
        <f t="shared" ca="1" si="30"/>
        <v>2.8076319760649907E-2</v>
      </c>
      <c r="R205" s="4">
        <f t="shared" ca="1" si="31"/>
        <v>2.682864929360889E-2</v>
      </c>
      <c r="S205" s="4" cm="1">
        <f t="array" aca="1" ref="S205" ca="1">_xlfn._xlws.SORT(SUMPRODUCT($V$2:$X$2,P205:R205))</f>
        <v>2.7169320406125561E-2</v>
      </c>
      <c r="T205" s="4">
        <f ca="1"/>
        <v>1.5428377067973838E-2</v>
      </c>
    </row>
    <row r="206" spans="1:20" x14ac:dyDescent="0.25">
      <c r="A206" s="1">
        <v>45853</v>
      </c>
      <c r="B206" s="4">
        <f>IFERROR(BTCUSD[[#This Row],[Close]]/BTCUSD!B205-1,"")</f>
        <v>-2.1663147163766161E-2</v>
      </c>
      <c r="C206" s="4">
        <f>IFERROR(XAUUSD[[#This Row],[Close]]/XAUUSD!B205-1, "")</f>
        <v>3.3793280729261799E-3</v>
      </c>
      <c r="D206" s="4">
        <f>IFERROR(AAPL_US[[#This Row],[Close]]/AAPL_US!B205-1,"")</f>
        <v>2.3487680951010947E-3</v>
      </c>
      <c r="E206" s="4">
        <f t="shared" si="24"/>
        <v>-4.4425824914290472E-3</v>
      </c>
      <c r="F206">
        <f t="shared" ca="1" si="25"/>
        <v>0.42798689819571667</v>
      </c>
      <c r="G206">
        <f t="shared" ca="1" si="25"/>
        <v>-1.3611681636339865</v>
      </c>
      <c r="H206">
        <f t="shared" ca="1" si="25"/>
        <v>-0.12759361194626168</v>
      </c>
      <c r="I206">
        <f ca="1"/>
        <v>0.42798689819571667</v>
      </c>
      <c r="J206">
        <f ca="1"/>
        <v>-1.3368199529714047</v>
      </c>
      <c r="K206">
        <f ca="1"/>
        <v>-2.280776869960463E-3</v>
      </c>
      <c r="L206">
        <v>204</v>
      </c>
      <c r="M206">
        <f t="shared" ca="1" si="26"/>
        <v>121053.26722554525</v>
      </c>
      <c r="N206">
        <f t="shared" ca="1" si="27"/>
        <v>3729.2002348821093</v>
      </c>
      <c r="O206">
        <f t="shared" ca="1" si="28"/>
        <v>247.23902598264115</v>
      </c>
      <c r="P206" s="4">
        <f t="shared" ca="1" si="29"/>
        <v>-5.9005896111648266E-3</v>
      </c>
      <c r="Q206" s="4">
        <f t="shared" ca="1" si="30"/>
        <v>-2.8492895622284475E-2</v>
      </c>
      <c r="R206" s="4">
        <f t="shared" ca="1" si="31"/>
        <v>-4.3735296339452195E-2</v>
      </c>
      <c r="S206" s="4" cm="1">
        <f t="array" aca="1" ref="S206" ca="1">_xlfn._xlws.SORT(SUMPRODUCT($V$2:$X$2,P206:R206))</f>
        <v>-2.6287924034098895E-2</v>
      </c>
      <c r="T206" s="4">
        <f ca="1"/>
        <v>1.5459058669516409E-2</v>
      </c>
    </row>
    <row r="207" spans="1:20" x14ac:dyDescent="0.25">
      <c r="A207" s="1">
        <v>45854</v>
      </c>
      <c r="B207" s="4">
        <f>IFERROR(BTCUSD[[#This Row],[Close]]/BTCUSD!B206-1,"")</f>
        <v>6.8568345056008173E-3</v>
      </c>
      <c r="C207" s="4">
        <f>IFERROR(XAUUSD[[#This Row],[Close]]/XAUUSD!B206-1, "")</f>
        <v>-1.1386296592041933E-4</v>
      </c>
      <c r="D207" s="4">
        <f>IFERROR(AAPL_US[[#This Row],[Close]]/AAPL_US!B206-1,"")</f>
        <v>5.0212806656781961E-3</v>
      </c>
      <c r="E207" s="4">
        <f t="shared" si="24"/>
        <v>3.5178893650155366E-3</v>
      </c>
      <c r="F207">
        <f t="shared" ca="1" si="25"/>
        <v>-0.8838639934735526</v>
      </c>
      <c r="G207">
        <f t="shared" ca="1" si="25"/>
        <v>-0.90463144937533568</v>
      </c>
      <c r="H207">
        <f t="shared" ca="1" si="25"/>
        <v>1.4212969704070597</v>
      </c>
      <c r="I207">
        <f ca="1"/>
        <v>-0.8838639934735526</v>
      </c>
      <c r="J207">
        <f ca="1"/>
        <v>-0.94978967367842826</v>
      </c>
      <c r="K207">
        <f ca="1"/>
        <v>1.1322682137320017</v>
      </c>
      <c r="L207">
        <v>205</v>
      </c>
      <c r="M207">
        <f t="shared" ca="1" si="26"/>
        <v>116835.9003959713</v>
      </c>
      <c r="N207">
        <f t="shared" ca="1" si="27"/>
        <v>3745.6084400765681</v>
      </c>
      <c r="O207">
        <f t="shared" ca="1" si="28"/>
        <v>253.06947359045594</v>
      </c>
      <c r="P207" s="4">
        <f t="shared" ca="1" si="29"/>
        <v>-3.5460284160034237E-2</v>
      </c>
      <c r="Q207" s="4">
        <f t="shared" ca="1" si="30"/>
        <v>4.3902746579804518E-3</v>
      </c>
      <c r="R207" s="4">
        <f t="shared" ca="1" si="31"/>
        <v>2.330846498272059E-2</v>
      </c>
      <c r="S207" s="4" cm="1">
        <f t="array" aca="1" ref="S207" ca="1">_xlfn._xlws.SORT(SUMPRODUCT($V$2:$X$2,P207:R207))</f>
        <v>-1.8894358900019125E-3</v>
      </c>
      <c r="T207" s="4">
        <f ca="1"/>
        <v>1.5539768654435017E-2</v>
      </c>
    </row>
    <row r="208" spans="1:20" x14ac:dyDescent="0.25">
      <c r="A208" s="1">
        <v>45855</v>
      </c>
      <c r="B208" s="4">
        <f>IFERROR(BTCUSD[[#This Row],[Close]]/BTCUSD!B207-1,"")</f>
        <v>6.2741981685625614E-3</v>
      </c>
      <c r="C208" s="4">
        <f>IFERROR(XAUUSD[[#This Row],[Close]]/XAUUSD!B207-1, "")</f>
        <v>-1.0596455162100948E-2</v>
      </c>
      <c r="D208" s="4">
        <f>IFERROR(AAPL_US[[#This Row],[Close]]/AAPL_US!B207-1,"")</f>
        <v>-6.6615911686329632E-4</v>
      </c>
      <c r="E208" s="4">
        <f t="shared" si="24"/>
        <v>-2.5561703493306004E-3</v>
      </c>
      <c r="F208">
        <f t="shared" ca="1" si="25"/>
        <v>-3.1789174014361633E-2</v>
      </c>
      <c r="G208">
        <f t="shared" ca="1" si="25"/>
        <v>-0.7267090277030851</v>
      </c>
      <c r="H208">
        <f t="shared" ca="1" si="25"/>
        <v>1.4960636785024766</v>
      </c>
      <c r="I208">
        <f ca="1"/>
        <v>-3.1789174014361633E-2</v>
      </c>
      <c r="J208">
        <f ca="1"/>
        <v>-0.72737575000800159</v>
      </c>
      <c r="K208">
        <f ca="1"/>
        <v>1.4341799923199372</v>
      </c>
      <c r="L208">
        <v>206</v>
      </c>
      <c r="M208">
        <f t="shared" ca="1" si="26"/>
        <v>119589.51055968151</v>
      </c>
      <c r="N208">
        <f t="shared" ca="1" si="27"/>
        <v>3755.3265516750234</v>
      </c>
      <c r="O208">
        <f t="shared" ca="1" si="28"/>
        <v>254.67389510342599</v>
      </c>
      <c r="P208" s="4">
        <f t="shared" ca="1" si="29"/>
        <v>2.3294743749176217E-2</v>
      </c>
      <c r="Q208" s="4">
        <f t="shared" ca="1" si="30"/>
        <v>2.5911748459562299E-3</v>
      </c>
      <c r="R208" s="4">
        <f t="shared" ca="1" si="31"/>
        <v>6.3198338057405667E-3</v>
      </c>
      <c r="S208" s="4" cm="1">
        <f t="array" aca="1" ref="S208" ca="1">_xlfn._xlws.SORT(SUMPRODUCT($V$2:$X$2,P208:R208))</f>
        <v>9.9208432048575254E-3</v>
      </c>
      <c r="T208" s="4">
        <f ca="1"/>
        <v>1.5573265260099415E-2</v>
      </c>
    </row>
    <row r="209" spans="1:20" x14ac:dyDescent="0.25">
      <c r="A209" s="1">
        <v>45856</v>
      </c>
      <c r="B209" s="4">
        <f>IFERROR(BTCUSD[[#This Row],[Close]]/BTCUSD!B208-1,"")</f>
        <v>1.7970615243342536E-2</v>
      </c>
      <c r="C209" s="4">
        <f>IFERROR(XAUUSD[[#This Row],[Close]]/XAUUSD!B208-1, "")</f>
        <v>3.6588265404249309E-3</v>
      </c>
      <c r="D209" s="4">
        <f>IFERROR(AAPL_US[[#This Row],[Close]]/AAPL_US!B208-1,"")</f>
        <v>5.5232834968097499E-3</v>
      </c>
      <c r="E209" s="4">
        <f t="shared" si="24"/>
        <v>8.5117002382156595E-3</v>
      </c>
      <c r="F209">
        <f t="shared" ca="1" si="25"/>
        <v>-0.36562472479598884</v>
      </c>
      <c r="G209">
        <f t="shared" ca="1" si="25"/>
        <v>-1.313195826379955</v>
      </c>
      <c r="H209">
        <f t="shared" ca="1" si="25"/>
        <v>-0.28059128207136264</v>
      </c>
      <c r="I209">
        <f ca="1"/>
        <v>-0.36562472479598884</v>
      </c>
      <c r="J209">
        <f ca="1"/>
        <v>-1.330581163258294</v>
      </c>
      <c r="K209">
        <f ca="1"/>
        <v>-0.36447363739952432</v>
      </c>
      <c r="L209">
        <v>207</v>
      </c>
      <c r="M209">
        <f t="shared" ca="1" si="26"/>
        <v>118529.27477453458</v>
      </c>
      <c r="N209">
        <f t="shared" ca="1" si="27"/>
        <v>3731.2495912701888</v>
      </c>
      <c r="O209">
        <f t="shared" ca="1" si="28"/>
        <v>245.53635917769788</v>
      </c>
      <c r="P209" s="4">
        <f t="shared" ca="1" si="29"/>
        <v>-8.9051587442349703E-3</v>
      </c>
      <c r="Q209" s="4">
        <f t="shared" ca="1" si="30"/>
        <v>-6.4320573124786763E-3</v>
      </c>
      <c r="R209" s="4">
        <f t="shared" ca="1" si="31"/>
        <v>-3.6538845184283089E-2</v>
      </c>
      <c r="S209" s="4" cm="1">
        <f t="array" aca="1" ref="S209" ca="1">_xlfn._xlws.SORT(SUMPRODUCT($V$2:$X$2,P209:R209))</f>
        <v>-1.6206024103546886E-2</v>
      </c>
      <c r="T209" s="4">
        <f ca="1"/>
        <v>1.5646405902897689E-2</v>
      </c>
    </row>
    <row r="210" spans="1:20" x14ac:dyDescent="0.25">
      <c r="A210" s="1">
        <v>45859</v>
      </c>
      <c r="B210" s="4">
        <f>IFERROR(BTCUSD[[#This Row],[Close]]/BTCUSD!B209-1,"")</f>
        <v>5.0741044769387678E-2</v>
      </c>
      <c r="C210" s="4">
        <f>IFERROR(XAUUSD[[#This Row],[Close]]/XAUUSD!B209-1, "")</f>
        <v>3.1264287341736807E-3</v>
      </c>
      <c r="D210" s="4">
        <f>IFERROR(AAPL_US[[#This Row],[Close]]/AAPL_US!B209-1,"")</f>
        <v>6.155885974050479E-3</v>
      </c>
      <c r="E210" s="4">
        <f t="shared" si="24"/>
        <v>1.8319650716700917E-2</v>
      </c>
      <c r="F210">
        <f t="shared" ca="1" si="25"/>
        <v>-1.2554001707544087</v>
      </c>
      <c r="G210">
        <f t="shared" ca="1" si="25"/>
        <v>2.1299268524224333</v>
      </c>
      <c r="H210">
        <f t="shared" ca="1" si="25"/>
        <v>-0.70435062591899222</v>
      </c>
      <c r="I210">
        <f ca="1"/>
        <v>-1.2554001707544087</v>
      </c>
      <c r="J210">
        <f ca="1"/>
        <v>2.0610762381714891</v>
      </c>
      <c r="K210">
        <f ca="1"/>
        <v>-1.0251877907118712</v>
      </c>
      <c r="L210">
        <v>208</v>
      </c>
      <c r="M210">
        <f t="shared" ca="1" si="26"/>
        <v>115718.42918463437</v>
      </c>
      <c r="N210">
        <f t="shared" ca="1" si="27"/>
        <v>3872.7744910640154</v>
      </c>
      <c r="O210">
        <f t="shared" ca="1" si="28"/>
        <v>242.28725574643167</v>
      </c>
      <c r="P210" s="4">
        <f t="shared" ca="1" si="29"/>
        <v>-2.4000068837022461E-2</v>
      </c>
      <c r="Q210" s="4">
        <f t="shared" ca="1" si="30"/>
        <v>3.7227984314451505E-2</v>
      </c>
      <c r="R210" s="4">
        <f t="shared" ca="1" si="31"/>
        <v>-1.3321009388012053E-2</v>
      </c>
      <c r="S210" s="4" cm="1">
        <f t="array" aca="1" ref="S210" ca="1">_xlfn._xlws.SORT(SUMPRODUCT($V$2:$X$2,P210:R210))</f>
        <v>3.6948702582702492E-3</v>
      </c>
      <c r="T210" s="4">
        <f ca="1"/>
        <v>1.5980353815093613E-2</v>
      </c>
    </row>
    <row r="211" spans="1:20" x14ac:dyDescent="0.25">
      <c r="A211" s="1">
        <v>45860</v>
      </c>
      <c r="B211" s="4">
        <f>IFERROR(BTCUSD[[#This Row],[Close]]/BTCUSD!B210-1,"")</f>
        <v>1.3272436943047028E-2</v>
      </c>
      <c r="C211" s="4">
        <f>IFERROR(XAUUSD[[#This Row],[Close]]/XAUUSD!B210-1, "")</f>
        <v>9.7471604626291342E-3</v>
      </c>
      <c r="D211" s="4">
        <f>IFERROR(AAPL_US[[#This Row],[Close]]/AAPL_US!B210-1,"")</f>
        <v>9.0361445783133654E-3</v>
      </c>
      <c r="E211" s="4">
        <f t="shared" si="24"/>
        <v>1.0591438641459771E-2</v>
      </c>
      <c r="F211">
        <f t="shared" ca="1" si="25"/>
        <v>-0.81312186913040263</v>
      </c>
      <c r="G211">
        <f t="shared" ca="1" si="25"/>
        <v>-0.13875949540934582</v>
      </c>
      <c r="H211">
        <f t="shared" ca="1" si="25"/>
        <v>-0.2843247342512315</v>
      </c>
      <c r="I211">
        <f ca="1"/>
        <v>-0.81312186913040263</v>
      </c>
      <c r="J211">
        <f ca="1"/>
        <v>-0.18125984734229467</v>
      </c>
      <c r="K211">
        <f ca="1"/>
        <v>-0.49324806287848455</v>
      </c>
      <c r="L211">
        <v>209</v>
      </c>
      <c r="M211">
        <f t="shared" ca="1" si="26"/>
        <v>117135.08392673462</v>
      </c>
      <c r="N211">
        <f t="shared" ca="1" si="27"/>
        <v>3779.6256873373213</v>
      </c>
      <c r="O211">
        <f t="shared" ca="1" si="28"/>
        <v>244.97035808144904</v>
      </c>
      <c r="P211" s="4">
        <f t="shared" ca="1" si="29"/>
        <v>1.2167926539750079E-2</v>
      </c>
      <c r="Q211" s="4">
        <f t="shared" ca="1" si="30"/>
        <v>-2.4346192716583472E-2</v>
      </c>
      <c r="R211" s="4">
        <f t="shared" ca="1" si="31"/>
        <v>1.1013186365224886E-2</v>
      </c>
      <c r="S211" s="4" cm="1">
        <f t="array" aca="1" ref="S211" ca="1">_xlfn._xlws.SORT(SUMPRODUCT($V$2:$X$2,P211:R211))</f>
        <v>-2.7841432151409005E-3</v>
      </c>
      <c r="T211" s="4">
        <f ca="1"/>
        <v>1.6063410217601624E-2</v>
      </c>
    </row>
    <row r="212" spans="1:20" x14ac:dyDescent="0.25">
      <c r="A212" s="1">
        <v>45861</v>
      </c>
      <c r="B212" s="4">
        <f>IFERROR(BTCUSD[[#This Row],[Close]]/BTCUSD!B211-1,"")</f>
        <v>1.7004439624495937E-2</v>
      </c>
      <c r="C212" s="4">
        <f>IFERROR(XAUUSD[[#This Row],[Close]]/XAUUSD!B211-1, "")</f>
        <v>-3.8552694889980588E-3</v>
      </c>
      <c r="D212" s="4">
        <f>IFERROR(AAPL_US[[#This Row],[Close]]/AAPL_US!B211-1,"")</f>
        <v>-1.1660447761193682E-3</v>
      </c>
      <c r="E212" s="4">
        <f t="shared" si="24"/>
        <v>3.2094106589137467E-3</v>
      </c>
      <c r="F212">
        <f t="shared" ca="1" si="25"/>
        <v>6.6465728280374684E-2</v>
      </c>
      <c r="G212">
        <f t="shared" ca="1" si="25"/>
        <v>0.67607500482995453</v>
      </c>
      <c r="H212">
        <f t="shared" ca="1" si="25"/>
        <v>-2.3858654039978986</v>
      </c>
      <c r="I212">
        <f ca="1"/>
        <v>6.6465728280374684E-2</v>
      </c>
      <c r="J212">
        <f ca="1"/>
        <v>0.67863220476995101</v>
      </c>
      <c r="K212">
        <f ca="1"/>
        <v>-2.2812246512766601</v>
      </c>
      <c r="L212">
        <v>210</v>
      </c>
      <c r="M212">
        <f t="shared" ca="1" si="26"/>
        <v>119985.34429662197</v>
      </c>
      <c r="N212">
        <f t="shared" ca="1" si="27"/>
        <v>3815.9253201183087</v>
      </c>
      <c r="O212">
        <f t="shared" ca="1" si="28"/>
        <v>236.232435985932</v>
      </c>
      <c r="P212" s="4">
        <f t="shared" ca="1" si="29"/>
        <v>2.40417721836979E-2</v>
      </c>
      <c r="Q212" s="4">
        <f t="shared" ca="1" si="30"/>
        <v>9.5582029806273155E-3</v>
      </c>
      <c r="R212" s="4">
        <f t="shared" ca="1" si="31"/>
        <v>-3.6320997225470282E-2</v>
      </c>
      <c r="S212" s="4" cm="1">
        <f t="array" aca="1" ref="S212" ca="1">_xlfn._xlws.SORT(SUMPRODUCT($V$2:$X$2,P212:R212))</f>
        <v>1.3951367971921057E-4</v>
      </c>
      <c r="T212" s="4">
        <f ca="1"/>
        <v>1.7517022302627097E-2</v>
      </c>
    </row>
    <row r="213" spans="1:20" x14ac:dyDescent="0.25">
      <c r="A213" s="1">
        <v>45862</v>
      </c>
      <c r="B213" s="4">
        <f>IFERROR(BTCUSD[[#This Row],[Close]]/BTCUSD!B212-1,"")</f>
        <v>-2.071895697088344E-2</v>
      </c>
      <c r="C213" s="4">
        <f>IFERROR(XAUUSD[[#This Row],[Close]]/XAUUSD!B212-1, "")</f>
        <v>-5.8381847791464381E-3</v>
      </c>
      <c r="D213" s="4">
        <f>IFERROR(AAPL_US[[#This Row],[Close]]/AAPL_US!B212-1,"")</f>
        <v>-1.8211533971516092E-3</v>
      </c>
      <c r="E213" s="4">
        <f t="shared" si="24"/>
        <v>-9.0973070220690903E-3</v>
      </c>
      <c r="F213">
        <f t="shared" ca="1" si="25"/>
        <v>0.13222514375516878</v>
      </c>
      <c r="G213">
        <f t="shared" ca="1" si="25"/>
        <v>-1.712593214132313</v>
      </c>
      <c r="H213">
        <f t="shared" ca="1" si="25"/>
        <v>1.2950196771043636</v>
      </c>
      <c r="I213">
        <f ca="1"/>
        <v>0.13222514375516878</v>
      </c>
      <c r="J213">
        <f ca="1"/>
        <v>-1.7032888219426356</v>
      </c>
      <c r="K213">
        <f ca="1"/>
        <v>1.2884543842648004</v>
      </c>
      <c r="L213">
        <v>211</v>
      </c>
      <c r="M213">
        <f t="shared" ca="1" si="26"/>
        <v>120218.90266523272</v>
      </c>
      <c r="N213">
        <f t="shared" ca="1" si="27"/>
        <v>3718.4669017726224</v>
      </c>
      <c r="O213">
        <f t="shared" ca="1" si="28"/>
        <v>254.12076812831759</v>
      </c>
      <c r="P213" s="4">
        <f t="shared" ca="1" si="29"/>
        <v>1.9446653851400882E-3</v>
      </c>
      <c r="Q213" s="4">
        <f t="shared" ca="1" si="30"/>
        <v>-2.5871723035381166E-2</v>
      </c>
      <c r="R213" s="4">
        <f t="shared" ca="1" si="31"/>
        <v>7.2993400515920695E-2</v>
      </c>
      <c r="S213" s="4" cm="1">
        <f t="array" aca="1" ref="S213" ca="1">_xlfn._xlws.SORT(SUMPRODUCT($V$2:$X$2,P213:R213))</f>
        <v>1.2132730556165766E-2</v>
      </c>
      <c r="T213" s="4">
        <f ca="1"/>
        <v>1.8034044129492634E-2</v>
      </c>
    </row>
    <row r="214" spans="1:20" x14ac:dyDescent="0.25">
      <c r="A214" s="1">
        <v>45863</v>
      </c>
      <c r="B214" s="4">
        <f>IFERROR(BTCUSD[[#This Row],[Close]]/BTCUSD!B213-1,"")</f>
        <v>1.5287371967196428E-2</v>
      </c>
      <c r="C214" s="4">
        <f>IFERROR(XAUUSD[[#This Row],[Close]]/XAUUSD!B213-1, "")</f>
        <v>7.0969032652072883E-3</v>
      </c>
      <c r="D214" s="4">
        <f>IFERROR(AAPL_US[[#This Row],[Close]]/AAPL_US!B213-1,"")</f>
        <v>5.6137724550908707E-4</v>
      </c>
      <c r="E214" s="4">
        <f t="shared" si="24"/>
        <v>7.5933860698945699E-3</v>
      </c>
      <c r="F214">
        <f t="shared" ca="1" si="25"/>
        <v>0.28163293452054405</v>
      </c>
      <c r="G214">
        <f t="shared" ca="1" si="25"/>
        <v>0.22492685812074334</v>
      </c>
      <c r="H214">
        <f t="shared" ca="1" si="25"/>
        <v>1.2220514673665546</v>
      </c>
      <c r="I214">
        <f ca="1"/>
        <v>0.28163293452054405</v>
      </c>
      <c r="J214">
        <f ca="1"/>
        <v>0.23940333804785935</v>
      </c>
      <c r="K214">
        <f ca="1"/>
        <v>1.2518778671011619</v>
      </c>
      <c r="L214">
        <v>212</v>
      </c>
      <c r="M214">
        <f t="shared" ca="1" si="26"/>
        <v>120726.80227850328</v>
      </c>
      <c r="N214">
        <f t="shared" ca="1" si="27"/>
        <v>3798.8699309568901</v>
      </c>
      <c r="O214">
        <f t="shared" ca="1" si="28"/>
        <v>253.97177539800995</v>
      </c>
      <c r="P214" s="4">
        <f t="shared" ca="1" si="29"/>
        <v>4.215890593788729E-3</v>
      </c>
      <c r="Q214" s="4">
        <f t="shared" ca="1" si="30"/>
        <v>2.1392175754331666E-2</v>
      </c>
      <c r="R214" s="4">
        <f t="shared" ca="1" si="31"/>
        <v>-5.8647872902908491E-4</v>
      </c>
      <c r="S214" s="4" cm="1">
        <f t="array" aca="1" ref="S214" ca="1">_xlfn._xlws.SORT(SUMPRODUCT($V$2:$X$2,P214:R214))</f>
        <v>9.6456938611605581E-3</v>
      </c>
      <c r="T214" s="4">
        <f ca="1"/>
        <v>1.8744056232056144E-2</v>
      </c>
    </row>
    <row r="215" spans="1:20" x14ac:dyDescent="0.25">
      <c r="A215" s="1">
        <v>45866</v>
      </c>
      <c r="B215" s="4">
        <f>IFERROR(BTCUSD[[#This Row],[Close]]/BTCUSD!B214-1,"")</f>
        <v>8.2868993254849865E-3</v>
      </c>
      <c r="C215" s="4">
        <f>IFERROR(XAUUSD[[#This Row],[Close]]/XAUUSD!B214-1, "")</f>
        <v>-2.5003173939344148E-3</v>
      </c>
      <c r="D215" s="4">
        <f>IFERROR(AAPL_US[[#This Row],[Close]]/AAPL_US!B214-1,"")</f>
        <v>7.9483822704329299E-4</v>
      </c>
      <c r="E215" s="4">
        <f t="shared" si="24"/>
        <v>1.7243943081847175E-3</v>
      </c>
      <c r="F215">
        <f t="shared" ca="1" si="25"/>
        <v>-0.98003484451536205</v>
      </c>
      <c r="G215">
        <f t="shared" ca="1" si="25"/>
        <v>0.36856768074940216</v>
      </c>
      <c r="H215">
        <f t="shared" ca="1" si="25"/>
        <v>-0.22672543096905406</v>
      </c>
      <c r="I215">
        <f ca="1"/>
        <v>-0.98003484451536205</v>
      </c>
      <c r="J215">
        <f ca="1"/>
        <v>0.31660407897729886</v>
      </c>
      <c r="K215">
        <f ca="1"/>
        <v>-0.48473060689461189</v>
      </c>
      <c r="L215">
        <v>213</v>
      </c>
      <c r="M215">
        <f t="shared" ca="1" si="26"/>
        <v>116679.68564920811</v>
      </c>
      <c r="N215">
        <f t="shared" ca="1" si="27"/>
        <v>3802.6864182380918</v>
      </c>
      <c r="O215">
        <f t="shared" ca="1" si="28"/>
        <v>245.16960280452105</v>
      </c>
      <c r="P215" s="4">
        <f t="shared" ca="1" si="29"/>
        <v>-3.4097709572477403E-2</v>
      </c>
      <c r="Q215" s="4">
        <f t="shared" ca="1" si="30"/>
        <v>1.004133213399435E-3</v>
      </c>
      <c r="R215" s="4">
        <f t="shared" ca="1" si="31"/>
        <v>-3.5272912973112212E-2</v>
      </c>
      <c r="S215" s="4" cm="1">
        <f t="array" aca="1" ref="S215" ca="1">_xlfn._xlws.SORT(SUMPRODUCT($V$2:$X$2,P215:R215))</f>
        <v>-2.0409533478317109E-2</v>
      </c>
      <c r="T215" s="4">
        <f ca="1"/>
        <v>1.9148920412693983E-2</v>
      </c>
    </row>
    <row r="216" spans="1:20" x14ac:dyDescent="0.25">
      <c r="A216" s="1">
        <v>45867</v>
      </c>
      <c r="B216" s="4">
        <f>IFERROR(BTCUSD[[#This Row],[Close]]/BTCUSD!B215-1,"")</f>
        <v>-2.4074658866155896E-2</v>
      </c>
      <c r="C216" s="4">
        <f>IFERROR(XAUUSD[[#This Row],[Close]]/XAUUSD!B215-1, "")</f>
        <v>2.7222048361810192E-3</v>
      </c>
      <c r="D216" s="4">
        <f>IFERROR(AAPL_US[[#This Row],[Close]]/AAPL_US!B215-1,"")</f>
        <v>-1.2987619715019827E-2</v>
      </c>
      <c r="E216" s="4">
        <f t="shared" si="24"/>
        <v>-1.0029801639880308E-2</v>
      </c>
      <c r="F216">
        <f t="shared" ca="1" si="25"/>
        <v>-1.3301664242765348</v>
      </c>
      <c r="G216">
        <f t="shared" ca="1" si="25"/>
        <v>-0.51806987217870226</v>
      </c>
      <c r="H216">
        <f t="shared" ca="1" si="25"/>
        <v>0.21498777476763331</v>
      </c>
      <c r="I216">
        <f ca="1"/>
        <v>-1.3301664242765348</v>
      </c>
      <c r="J216">
        <f ca="1"/>
        <v>-0.58719370116763292</v>
      </c>
      <c r="K216">
        <f ca="1"/>
        <v>-0.15114382761295039</v>
      </c>
      <c r="L216">
        <v>214</v>
      </c>
      <c r="M216">
        <f t="shared" ca="1" si="26"/>
        <v>115594.08897125219</v>
      </c>
      <c r="N216">
        <f t="shared" ca="1" si="27"/>
        <v>3765.9137355313937</v>
      </c>
      <c r="O216">
        <f t="shared" ca="1" si="28"/>
        <v>246.88344408202278</v>
      </c>
      <c r="P216" s="4">
        <f t="shared" ca="1" si="29"/>
        <v>-9.3476294041924413E-3</v>
      </c>
      <c r="Q216" s="4">
        <f t="shared" ca="1" si="30"/>
        <v>-9.7172452801680704E-3</v>
      </c>
      <c r="R216" s="4">
        <f t="shared" ca="1" si="31"/>
        <v>6.9661115561844731E-3</v>
      </c>
      <c r="S216" s="4" cm="1">
        <f t="array" aca="1" ref="S216" ca="1">_xlfn._xlws.SORT(SUMPRODUCT($V$2:$X$2,P216:R216))</f>
        <v>-4.6013534664696189E-3</v>
      </c>
      <c r="T216" s="4">
        <f ca="1"/>
        <v>1.9462428530157245E-2</v>
      </c>
    </row>
    <row r="217" spans="1:20" x14ac:dyDescent="0.25">
      <c r="A217" s="1">
        <v>45868</v>
      </c>
      <c r="B217" s="4">
        <f>IFERROR(BTCUSD[[#This Row],[Close]]/BTCUSD!B216-1,"")</f>
        <v>-1.3879782351388092E-3</v>
      </c>
      <c r="C217" s="4">
        <f>IFERROR(XAUUSD[[#This Row],[Close]]/XAUUSD!B216-1, "")</f>
        <v>1.4586528367422913E-2</v>
      </c>
      <c r="D217" s="4">
        <f>IFERROR(AAPL_US[[#This Row],[Close]]/AAPL_US!B216-1,"")</f>
        <v>-1.0507880910682998E-2</v>
      </c>
      <c r="E217" s="4">
        <f t="shared" si="24"/>
        <v>2.2658536032226224E-3</v>
      </c>
      <c r="F217">
        <f t="shared" ca="1" si="25"/>
        <v>-1.9640177846850253</v>
      </c>
      <c r="G217">
        <f t="shared" ca="1" si="25"/>
        <v>-0.18198072479974864</v>
      </c>
      <c r="H217">
        <f t="shared" ca="1" si="25"/>
        <v>-1.2321727584627007</v>
      </c>
      <c r="I217">
        <f ca="1"/>
        <v>-1.9640177846850253</v>
      </c>
      <c r="J217">
        <f ca="1"/>
        <v>-0.28484751756011883</v>
      </c>
      <c r="K217">
        <f ca="1"/>
        <v>-1.7169923777248104</v>
      </c>
      <c r="L217">
        <v>215</v>
      </c>
      <c r="M217">
        <f t="shared" ca="1" si="26"/>
        <v>113639.77956697434</v>
      </c>
      <c r="N217">
        <f t="shared" ca="1" si="27"/>
        <v>3778.9843463363109</v>
      </c>
      <c r="O217">
        <f t="shared" ca="1" si="28"/>
        <v>239.15873848568532</v>
      </c>
      <c r="P217" s="4">
        <f t="shared" ca="1" si="29"/>
        <v>-1.7051204228688242E-2</v>
      </c>
      <c r="Q217" s="4">
        <f t="shared" ca="1" si="30"/>
        <v>3.464758234943592E-3</v>
      </c>
      <c r="R217" s="4">
        <f t="shared" ca="1" si="31"/>
        <v>-3.1788829719547176E-2</v>
      </c>
      <c r="S217" s="4" cm="1">
        <f t="array" aca="1" ref="S217" ca="1">_xlfn._xlws.SORT(SUMPRODUCT($V$2:$X$2,P217:R217))</f>
        <v>-1.3266106890493188E-2</v>
      </c>
      <c r="T217" s="4">
        <f ca="1"/>
        <v>1.9600178275498772E-2</v>
      </c>
    </row>
    <row r="218" spans="1:20" x14ac:dyDescent="0.25">
      <c r="A218" s="1">
        <v>45869</v>
      </c>
      <c r="B218" s="4">
        <f>IFERROR(BTCUSD[[#This Row],[Close]]/BTCUSD!B217-1,"")</f>
        <v>1.8426931800740176E-2</v>
      </c>
      <c r="C218" s="4">
        <f>IFERROR(XAUUSD[[#This Row],[Close]]/XAUUSD!B217-1, "")</f>
        <v>1.0187996650118381E-2</v>
      </c>
      <c r="D218" s="4">
        <f>IFERROR(AAPL_US[[#This Row],[Close]]/AAPL_US!B217-1,"")</f>
        <v>-7.0796460176991705E-3</v>
      </c>
      <c r="E218" s="4">
        <f t="shared" si="24"/>
        <v>7.4793843949596539E-3</v>
      </c>
      <c r="F218">
        <f t="shared" ca="1" si="25"/>
        <v>-9.1076556471498316E-2</v>
      </c>
      <c r="G218">
        <f t="shared" ca="1" si="25"/>
        <v>-4.5964230998640616E-2</v>
      </c>
      <c r="H218">
        <f t="shared" ca="1" si="25"/>
        <v>-0.52356864551602778</v>
      </c>
      <c r="I218">
        <f ca="1"/>
        <v>-9.1076556471498316E-2</v>
      </c>
      <c r="J218">
        <f ca="1"/>
        <v>-5.0682671620785352E-2</v>
      </c>
      <c r="K218">
        <f ca="1"/>
        <v>-0.52851805296891885</v>
      </c>
      <c r="L218">
        <v>216</v>
      </c>
      <c r="M218">
        <f t="shared" ca="1" si="26"/>
        <v>119587.3397418386</v>
      </c>
      <c r="N218">
        <f t="shared" ca="1" si="27"/>
        <v>3789.2756645815475</v>
      </c>
      <c r="O218">
        <f t="shared" ca="1" si="28"/>
        <v>245.06812532495522</v>
      </c>
      <c r="P218" s="4">
        <f t="shared" ca="1" si="29"/>
        <v>5.1013363676593801E-2</v>
      </c>
      <c r="Q218" s="4">
        <f t="shared" ca="1" si="30"/>
        <v>2.7196012223338734E-3</v>
      </c>
      <c r="R218" s="4">
        <f t="shared" ca="1" si="31"/>
        <v>2.4408725215890791E-2</v>
      </c>
      <c r="S218" s="4" cm="1">
        <f t="array" aca="1" ref="S218" ca="1">_xlfn._xlws.SORT(SUMPRODUCT($V$2:$X$2,P218:R218))</f>
        <v>2.3714467156678926E-2</v>
      </c>
      <c r="T218" s="4">
        <f ca="1"/>
        <v>1.9679093016048935E-2</v>
      </c>
    </row>
    <row r="219" spans="1:20" x14ac:dyDescent="0.25">
      <c r="A219" s="1">
        <v>45870</v>
      </c>
      <c r="B219" s="4">
        <f>IFERROR(BTCUSD[[#This Row],[Close]]/BTCUSD!B218-1,"")</f>
        <v>-1.1010172897391923E-2</v>
      </c>
      <c r="C219" s="4">
        <f>IFERROR(XAUUSD[[#This Row],[Close]]/XAUUSD!B218-1, "")</f>
        <v>-1.2961335996701351E-2</v>
      </c>
      <c r="D219" s="4">
        <f>IFERROR(AAPL_US[[#This Row],[Close]]/AAPL_US!B218-1,"")</f>
        <v>-2.5003613238907318E-2</v>
      </c>
      <c r="E219" s="4">
        <f t="shared" si="24"/>
        <v>-1.5988670239570315E-2</v>
      </c>
      <c r="F219">
        <f t="shared" ca="1" si="25"/>
        <v>2.5727794206147413E-2</v>
      </c>
      <c r="G219">
        <f t="shared" ca="1" si="25"/>
        <v>1.0649580497733038E-2</v>
      </c>
      <c r="H219">
        <f t="shared" ca="1" si="25"/>
        <v>2.6255872644155436</v>
      </c>
      <c r="I219">
        <f ca="1"/>
        <v>2.5727794206147413E-2</v>
      </c>
      <c r="J219">
        <f ca="1"/>
        <v>1.1985690991550422E-2</v>
      </c>
      <c r="K219">
        <f ca="1"/>
        <v>2.534553398655508</v>
      </c>
      <c r="L219">
        <v>217</v>
      </c>
      <c r="M219">
        <f t="shared" ca="1" si="26"/>
        <v>119986.30618409136</v>
      </c>
      <c r="N219">
        <f t="shared" ca="1" si="27"/>
        <v>3792.4801244631999</v>
      </c>
      <c r="O219">
        <f t="shared" ca="1" si="28"/>
        <v>260.91459123489466</v>
      </c>
      <c r="P219" s="4">
        <f t="shared" ca="1" si="29"/>
        <v>3.3306402257011359E-3</v>
      </c>
      <c r="Q219" s="4">
        <f t="shared" ca="1" si="30"/>
        <v>8.4530817441880418E-4</v>
      </c>
      <c r="R219" s="4">
        <f t="shared" ca="1" si="31"/>
        <v>6.265688267784647E-2</v>
      </c>
      <c r="S219" s="4" cm="1">
        <f t="array" aca="1" ref="S219" ca="1">_xlfn._xlws.SORT(SUMPRODUCT($V$2:$X$2,P219:R219))</f>
        <v>2.0134380140831805E-2</v>
      </c>
      <c r="T219" s="4">
        <f ca="1"/>
        <v>1.9746561204748724E-2</v>
      </c>
    </row>
    <row r="220" spans="1:20" x14ac:dyDescent="0.25">
      <c r="A220" s="1">
        <v>45873</v>
      </c>
      <c r="B220" s="4">
        <f>IFERROR(BTCUSD[[#This Row],[Close]]/BTCUSD!B219-1,"")</f>
        <v>4.0467321368100606E-3</v>
      </c>
      <c r="C220" s="4">
        <f>IFERROR(XAUUSD[[#This Row],[Close]]/XAUUSD!B219-1, "")</f>
        <v>-5.5029647813206184E-3</v>
      </c>
      <c r="D220" s="4">
        <f>IFERROR(AAPL_US[[#This Row],[Close]]/AAPL_US!B219-1,"")</f>
        <v>4.792963731593991E-3</v>
      </c>
      <c r="E220" s="4">
        <f t="shared" si="24"/>
        <v>4.5072284799296792E-4</v>
      </c>
      <c r="F220">
        <f t="shared" ca="1" si="25"/>
        <v>-2.5888070455853591</v>
      </c>
      <c r="G220">
        <f t="shared" ca="1" si="25"/>
        <v>-1.9778095210712179</v>
      </c>
      <c r="H220">
        <f t="shared" ca="1" si="25"/>
        <v>-0.54278521907926403</v>
      </c>
      <c r="I220">
        <f ca="1"/>
        <v>-2.5888070455853591</v>
      </c>
      <c r="J220">
        <f ca="1"/>
        <v>-2.1110030176657264</v>
      </c>
      <c r="K220">
        <f ca="1"/>
        <v>-1.2161178352415623</v>
      </c>
      <c r="L220">
        <v>218</v>
      </c>
      <c r="M220">
        <f t="shared" ca="1" si="26"/>
        <v>111781.58037273119</v>
      </c>
      <c r="N220">
        <f t="shared" ca="1" si="27"/>
        <v>3706.093481083145</v>
      </c>
      <c r="O220">
        <f t="shared" ca="1" si="28"/>
        <v>241.73122620011864</v>
      </c>
      <c r="P220" s="4">
        <f t="shared" ca="1" si="29"/>
        <v>-7.083082915387709E-2</v>
      </c>
      <c r="Q220" s="4">
        <f t="shared" ca="1" si="30"/>
        <v>-2.3041839680360922E-2</v>
      </c>
      <c r="R220" s="4">
        <f t="shared" ca="1" si="31"/>
        <v>-7.6366643713887197E-2</v>
      </c>
      <c r="S220" s="4" cm="1">
        <f t="array" aca="1" ref="S220" ca="1">_xlfn._xlws.SORT(SUMPRODUCT($V$2:$X$2,P220:R220))</f>
        <v>-5.3375977732473656E-2</v>
      </c>
      <c r="T220" s="4">
        <f ca="1"/>
        <v>1.993780508199856E-2</v>
      </c>
    </row>
    <row r="221" spans="1:20" x14ac:dyDescent="0.25">
      <c r="A221" s="1">
        <v>45874</v>
      </c>
      <c r="B221" s="4">
        <f>IFERROR(BTCUSD[[#This Row],[Close]]/BTCUSD!B220-1,"")</f>
        <v>-1.5514595524376507E-2</v>
      </c>
      <c r="C221" s="4">
        <f>IFERROR(XAUUSD[[#This Row],[Close]]/XAUUSD!B220-1, "")</f>
        <v>-9.2292849456381276E-3</v>
      </c>
      <c r="D221" s="4">
        <f>IFERROR(AAPL_US[[#This Row],[Close]]/AAPL_US!B220-1,"")</f>
        <v>-2.1145807720679421E-3</v>
      </c>
      <c r="E221" s="4">
        <f t="shared" si="24"/>
        <v>-8.980466867188586E-3</v>
      </c>
      <c r="F221">
        <f t="shared" ca="1" si="25"/>
        <v>0.55667983691270517</v>
      </c>
      <c r="G221">
        <f t="shared" ca="1" si="25"/>
        <v>-0.33105274693617037</v>
      </c>
      <c r="H221">
        <f t="shared" ca="1" si="25"/>
        <v>-0.63824518296611832</v>
      </c>
      <c r="I221">
        <f ca="1"/>
        <v>0.55667983691270517</v>
      </c>
      <c r="J221">
        <f ca="1"/>
        <v>-0.30136850410910937</v>
      </c>
      <c r="K221">
        <f ca="1"/>
        <v>-0.46265135583763728</v>
      </c>
      <c r="L221">
        <v>219</v>
      </c>
      <c r="M221">
        <f t="shared" ca="1" si="26"/>
        <v>121767.36547995653</v>
      </c>
      <c r="N221">
        <f t="shared" ca="1" si="27"/>
        <v>3780.7270573199949</v>
      </c>
      <c r="O221">
        <f t="shared" ca="1" si="28"/>
        <v>245.51537166577222</v>
      </c>
      <c r="P221" s="4">
        <f t="shared" ca="1" si="29"/>
        <v>8.5565592086616737E-2</v>
      </c>
      <c r="Q221" s="4">
        <f t="shared" ca="1" si="30"/>
        <v>1.9937982543807263E-2</v>
      </c>
      <c r="R221" s="4">
        <f t="shared" ca="1" si="31"/>
        <v>1.5533085576987604E-2</v>
      </c>
      <c r="S221" s="4" cm="1">
        <f t="array" aca="1" ref="S221" ca="1">_xlfn._xlws.SORT(SUMPRODUCT($V$2:$X$2,P221:R221))</f>
        <v>3.8304796316604203E-2</v>
      </c>
      <c r="T221" s="4">
        <f ca="1"/>
        <v>1.9966142750822508E-2</v>
      </c>
    </row>
    <row r="222" spans="1:20" x14ac:dyDescent="0.25">
      <c r="A222" s="1">
        <v>45875</v>
      </c>
      <c r="B222" s="4">
        <f>IFERROR(BTCUSD[[#This Row],[Close]]/BTCUSD!B221-1,"")</f>
        <v>1.1648024118261713E-2</v>
      </c>
      <c r="C222" s="4">
        <f>IFERROR(XAUUSD[[#This Row],[Close]]/XAUUSD!B221-1, "")</f>
        <v>-6.8643474899888757E-3</v>
      </c>
      <c r="D222" s="4">
        <f>IFERROR(AAPL_US[[#This Row],[Close]]/AAPL_US!B221-1,"")</f>
        <v>5.0906761285235635E-2</v>
      </c>
      <c r="E222" s="4">
        <f t="shared" si="24"/>
        <v>1.6020696625053652E-2</v>
      </c>
      <c r="F222">
        <f t="shared" ca="1" si="25"/>
        <v>-0.19633035280622677</v>
      </c>
      <c r="G222">
        <f t="shared" ca="1" si="25"/>
        <v>0.84144643807285713</v>
      </c>
      <c r="H222">
        <f t="shared" ca="1" si="25"/>
        <v>-0.65518845221856625</v>
      </c>
      <c r="I222">
        <f ca="1"/>
        <v>-0.19633035280622677</v>
      </c>
      <c r="J222">
        <f ca="1"/>
        <v>0.82997783603800579</v>
      </c>
      <c r="K222">
        <f ca="1"/>
        <v>-0.68680196275421468</v>
      </c>
      <c r="L222">
        <v>220</v>
      </c>
      <c r="M222">
        <f t="shared" ca="1" si="26"/>
        <v>119322.00617017408</v>
      </c>
      <c r="N222">
        <f t="shared" ca="1" si="27"/>
        <v>3828.3782261555511</v>
      </c>
      <c r="O222">
        <f t="shared" ca="1" si="28"/>
        <v>244.43414592793764</v>
      </c>
      <c r="P222" s="4">
        <f t="shared" ca="1" si="29"/>
        <v>-2.0286611204888307E-2</v>
      </c>
      <c r="Q222" s="4">
        <f t="shared" ca="1" si="30"/>
        <v>1.2524939528340533E-2</v>
      </c>
      <c r="R222" s="4">
        <f t="shared" ca="1" si="31"/>
        <v>-4.4136281564038319E-3</v>
      </c>
      <c r="S222" s="4" cm="1">
        <f t="array" aca="1" ref="S222" ca="1">_xlfn._xlws.SORT(SUMPRODUCT($V$2:$X$2,P222:R222))</f>
        <v>-2.4000959970514281E-3</v>
      </c>
      <c r="T222" s="4">
        <f ca="1"/>
        <v>2.0134380140831805E-2</v>
      </c>
    </row>
    <row r="223" spans="1:20" x14ac:dyDescent="0.25">
      <c r="A223" s="1">
        <v>45876</v>
      </c>
      <c r="B223" s="4">
        <f>IFERROR(BTCUSD[[#This Row],[Close]]/BTCUSD!B222-1,"")</f>
        <v>-4.402377283733161E-3</v>
      </c>
      <c r="C223" s="4">
        <f>IFERROR(XAUUSD[[#This Row],[Close]]/XAUUSD!B222-1, "")</f>
        <v>3.6173021080816437E-3</v>
      </c>
      <c r="D223" s="4">
        <f>IFERROR(AAPL_US[[#This Row],[Close]]/AAPL_US!B222-1,"")</f>
        <v>3.1793669402110147E-2</v>
      </c>
      <c r="E223" s="4">
        <f t="shared" si="24"/>
        <v>9.664308478745753E-3</v>
      </c>
      <c r="F223">
        <f t="shared" ca="1" si="25"/>
        <v>-0.3481986570623356</v>
      </c>
      <c r="G223">
        <f t="shared" ca="1" si="25"/>
        <v>-0.33063604673737845</v>
      </c>
      <c r="H223">
        <f t="shared" ca="1" si="25"/>
        <v>-0.88236701655277805</v>
      </c>
      <c r="I223">
        <f ca="1"/>
        <v>-0.3481986570623356</v>
      </c>
      <c r="J223">
        <f ca="1"/>
        <v>-0.34846165912130811</v>
      </c>
      <c r="K223">
        <f ca="1"/>
        <v>-0.94250944186460406</v>
      </c>
      <c r="L223">
        <v>221</v>
      </c>
      <c r="M223">
        <f t="shared" ca="1" si="26"/>
        <v>118849.90549427965</v>
      </c>
      <c r="N223">
        <f t="shared" ca="1" si="27"/>
        <v>3779.9941291860819</v>
      </c>
      <c r="O223">
        <f t="shared" ca="1" si="28"/>
        <v>243.20104212693045</v>
      </c>
      <c r="P223" s="4">
        <f t="shared" ca="1" si="29"/>
        <v>-3.9643742278413106E-3</v>
      </c>
      <c r="Q223" s="4">
        <f t="shared" ca="1" si="30"/>
        <v>-1.2718817365686695E-2</v>
      </c>
      <c r="R223" s="4">
        <f t="shared" ca="1" si="31"/>
        <v>-5.057495683658742E-3</v>
      </c>
      <c r="S223" s="4" cm="1">
        <f t="array" aca="1" ref="S223" ca="1">_xlfn._xlws.SORT(SUMPRODUCT($V$2:$X$2,P223:R223))</f>
        <v>-7.7940879197246939E-3</v>
      </c>
      <c r="T223" s="4">
        <f ca="1"/>
        <v>2.136030533335026E-2</v>
      </c>
    </row>
    <row r="224" spans="1:20" x14ac:dyDescent="0.25">
      <c r="A224" s="1">
        <v>45877</v>
      </c>
      <c r="B224" s="4">
        <f>IFERROR(BTCUSD[[#This Row],[Close]]/BTCUSD!B223-1,"")</f>
        <v>-2.4065035119644751E-3</v>
      </c>
      <c r="C224" s="4">
        <f>IFERROR(XAUUSD[[#This Row],[Close]]/XAUUSD!B223-1, "")</f>
        <v>-1.5359456985554298E-2</v>
      </c>
      <c r="D224" s="4">
        <f>IFERROR(AAPL_US[[#This Row],[Close]]/AAPL_US!B223-1,"")</f>
        <v>4.235786029177846E-2</v>
      </c>
      <c r="E224" s="4">
        <f t="shared" si="24"/>
        <v>5.8416242397224755E-3</v>
      </c>
      <c r="F224">
        <f t="shared" ca="1" si="25"/>
        <v>-0.31945722193439058</v>
      </c>
      <c r="G224">
        <f t="shared" ca="1" si="25"/>
        <v>2.4210101079814499</v>
      </c>
      <c r="H224">
        <f t="shared" ca="1" si="25"/>
        <v>-0.33177857950869932</v>
      </c>
      <c r="I224">
        <f ca="1"/>
        <v>-0.31945722193439058</v>
      </c>
      <c r="J224">
        <f ca="1"/>
        <v>2.4008982872053286</v>
      </c>
      <c r="K224">
        <f ca="1"/>
        <v>-0.41428307771127437</v>
      </c>
      <c r="L224">
        <v>222</v>
      </c>
      <c r="M224">
        <f t="shared" ca="1" si="26"/>
        <v>118961.6235375695</v>
      </c>
      <c r="N224">
        <f t="shared" ca="1" si="27"/>
        <v>3895.9234687368571</v>
      </c>
      <c r="O224">
        <f t="shared" ca="1" si="28"/>
        <v>245.87563424788925</v>
      </c>
      <c r="P224" s="4">
        <f t="shared" ca="1" si="29"/>
        <v>9.3955118124822699E-4</v>
      </c>
      <c r="Q224" s="4">
        <f t="shared" ca="1" si="30"/>
        <v>3.0208285534401982E-2</v>
      </c>
      <c r="R224" s="4">
        <f t="shared" ca="1" si="31"/>
        <v>1.0937421115874759E-2</v>
      </c>
      <c r="S224" s="4" cm="1">
        <f t="array" aca="1" ref="S224" ca="1">_xlfn._xlws.SORT(SUMPRODUCT($V$2:$X$2,P224:R224))</f>
        <v>1.5646405902897689E-2</v>
      </c>
      <c r="T224" s="4">
        <f ca="1"/>
        <v>2.2374734940045365E-2</v>
      </c>
    </row>
    <row r="225" spans="1:20" x14ac:dyDescent="0.25">
      <c r="A225" s="1">
        <v>45880</v>
      </c>
      <c r="B225" s="4">
        <f>IFERROR(BTCUSD[[#This Row],[Close]]/BTCUSD!B224-1,"")</f>
        <v>-6.5635255508673662E-3</v>
      </c>
      <c r="C225" s="4">
        <f>IFERROR(XAUUSD[[#This Row],[Close]]/XAUUSD!B224-1, "")</f>
        <v>4.416092711996944E-3</v>
      </c>
      <c r="D225" s="4">
        <f>IFERROR(AAPL_US[[#This Row],[Close]]/AAPL_US!B224-1,"")</f>
        <v>-9.4615216917374179E-3</v>
      </c>
      <c r="E225" s="4">
        <f t="shared" si="24"/>
        <v>-3.0410770879826573E-3</v>
      </c>
      <c r="F225">
        <f t="shared" ca="1" si="25"/>
        <v>-0.35376854086312726</v>
      </c>
      <c r="G225">
        <f t="shared" ca="1" si="25"/>
        <v>-1.0265987692415819</v>
      </c>
      <c r="H225">
        <f t="shared" ca="1" si="25"/>
        <v>-2.1791241948993729</v>
      </c>
      <c r="I225">
        <f ca="1"/>
        <v>-0.35376854086312726</v>
      </c>
      <c r="J225">
        <f ca="1"/>
        <v>-1.0437569067784862</v>
      </c>
      <c r="K225">
        <f ca="1"/>
        <v>-2.1899656079298375</v>
      </c>
      <c r="L225">
        <v>223</v>
      </c>
      <c r="M225">
        <f t="shared" ca="1" si="26"/>
        <v>118869.7658525406</v>
      </c>
      <c r="N225">
        <f t="shared" ca="1" si="27"/>
        <v>3752.5827934598647</v>
      </c>
      <c r="O225">
        <f t="shared" ca="1" si="28"/>
        <v>237.16490470880521</v>
      </c>
      <c r="P225" s="4">
        <f t="shared" ca="1" si="29"/>
        <v>-7.7246060607925383E-4</v>
      </c>
      <c r="Q225" s="4">
        <f t="shared" ca="1" si="30"/>
        <v>-3.7486394210300873E-2</v>
      </c>
      <c r="R225" s="4">
        <f t="shared" ca="1" si="31"/>
        <v>-3.6070156622782609E-2</v>
      </c>
      <c r="S225" s="4" cm="1">
        <f t="array" aca="1" ref="S225" ca="1">_xlfn._xlws.SORT(SUMPRODUCT($V$2:$X$2,P225:R225))</f>
        <v>-2.6047342852778911E-2</v>
      </c>
      <c r="T225" s="4">
        <f ca="1"/>
        <v>2.2816379089184977E-2</v>
      </c>
    </row>
    <row r="226" spans="1:20" x14ac:dyDescent="0.25">
      <c r="A226" s="1">
        <v>45881</v>
      </c>
      <c r="B226" s="4">
        <f>IFERROR(BTCUSD[[#This Row],[Close]]/BTCUSD!B225-1,"")</f>
        <v>-2.7929126088635292E-2</v>
      </c>
      <c r="C226" s="4">
        <f>IFERROR(XAUUSD[[#This Row],[Close]]/XAUUSD!B225-1, "")</f>
        <v>2.039826929302091E-2</v>
      </c>
      <c r="D226" s="4">
        <f>IFERROR(AAPL_US[[#This Row],[Close]]/AAPL_US!B225-1,"")</f>
        <v>1.0872435953869219E-2</v>
      </c>
      <c r="E226" s="4">
        <f t="shared" si="24"/>
        <v>3.0423006767785442E-3</v>
      </c>
      <c r="F226">
        <f t="shared" ca="1" si="25"/>
        <v>1.4931374347766249</v>
      </c>
      <c r="G226">
        <f t="shared" ca="1" si="25"/>
        <v>1.1362172685244485</v>
      </c>
      <c r="H226">
        <f t="shared" ca="1" si="25"/>
        <v>0.167337628263445</v>
      </c>
      <c r="I226">
        <f ca="1"/>
        <v>1.4931374347766249</v>
      </c>
      <c r="J226">
        <f ca="1"/>
        <v>1.2130450589389339</v>
      </c>
      <c r="K226">
        <f ca="1"/>
        <v>0.56114592381107742</v>
      </c>
      <c r="L226">
        <v>224</v>
      </c>
      <c r="M226">
        <f t="shared" ca="1" si="26"/>
        <v>125002.65065332133</v>
      </c>
      <c r="N226">
        <f t="shared" ca="1" si="27"/>
        <v>3846.9069825841921</v>
      </c>
      <c r="O226">
        <f t="shared" ca="1" si="28"/>
        <v>250.89826515964944</v>
      </c>
      <c r="P226" s="4">
        <f t="shared" ca="1" si="29"/>
        <v>5.0306453091018277E-2</v>
      </c>
      <c r="Q226" s="4">
        <f t="shared" ca="1" si="30"/>
        <v>2.482509644013596E-2</v>
      </c>
      <c r="R226" s="4">
        <f t="shared" ca="1" si="31"/>
        <v>5.629183924184411E-2</v>
      </c>
      <c r="S226" s="4" cm="1">
        <f t="array" aca="1" ref="S226" ca="1">_xlfn._xlws.SORT(SUMPRODUCT($V$2:$X$2,P226:R226))</f>
        <v>4.19095262759131E-2</v>
      </c>
      <c r="T226" s="4">
        <f ca="1"/>
        <v>2.306070965187065E-2</v>
      </c>
    </row>
    <row r="227" spans="1:20" x14ac:dyDescent="0.25">
      <c r="A227" s="1">
        <v>45882</v>
      </c>
      <c r="B227" s="4">
        <f>IFERROR(BTCUSD[[#This Row],[Close]]/BTCUSD!B226-1,"")</f>
        <v>1.6020831494394816E-2</v>
      </c>
      <c r="C227" s="4">
        <f>IFERROR(XAUUSD[[#This Row],[Close]]/XAUUSD!B226-1, "")</f>
        <v>4.9477301059397405E-3</v>
      </c>
      <c r="D227" s="4">
        <f>IFERROR(AAPL_US[[#This Row],[Close]]/AAPL_US!B226-1,"")</f>
        <v>1.6024384933594593E-2</v>
      </c>
      <c r="E227" s="4">
        <f t="shared" si="24"/>
        <v>1.1592656970772719E-2</v>
      </c>
      <c r="F227">
        <f t="shared" ca="1" si="25"/>
        <v>8.0583054986880745E-2</v>
      </c>
      <c r="G227">
        <f t="shared" ca="1" si="25"/>
        <v>-0.41882926531612191</v>
      </c>
      <c r="H227">
        <f t="shared" ca="1" si="25"/>
        <v>-2.0290958881208629</v>
      </c>
      <c r="I227">
        <f ca="1"/>
        <v>8.0583054986880745E-2</v>
      </c>
      <c r="J227">
        <f ca="1"/>
        <v>-0.41402069931771912</v>
      </c>
      <c r="K227">
        <f ca="1"/>
        <v>-1.9301272505291571</v>
      </c>
      <c r="L227">
        <v>225</v>
      </c>
      <c r="M227">
        <f t="shared" ca="1" si="26"/>
        <v>120318.25433648299</v>
      </c>
      <c r="N227">
        <f t="shared" ca="1" si="27"/>
        <v>3779.7110677033565</v>
      </c>
      <c r="O227">
        <f t="shared" ca="1" si="28"/>
        <v>238.50180994685559</v>
      </c>
      <c r="P227" s="4">
        <f t="shared" ca="1" si="29"/>
        <v>-3.8194590714387841E-2</v>
      </c>
      <c r="Q227" s="4">
        <f t="shared" ca="1" si="30"/>
        <v>-1.7621874674635201E-2</v>
      </c>
      <c r="R227" s="4">
        <f t="shared" ca="1" si="31"/>
        <v>-5.0670639703853534E-2</v>
      </c>
      <c r="S227" s="4" cm="1">
        <f t="array" aca="1" ref="S227" ca="1">_xlfn._xlws.SORT(SUMPRODUCT($V$2:$X$2,P227:R227))</f>
        <v>-3.3708318995326489E-2</v>
      </c>
      <c r="T227" s="4">
        <f ca="1"/>
        <v>2.3714467156678926E-2</v>
      </c>
    </row>
    <row r="228" spans="1:20" x14ac:dyDescent="0.25">
      <c r="A228" s="1">
        <v>45883</v>
      </c>
      <c r="B228" s="4">
        <f>IFERROR(BTCUSD[[#This Row],[Close]]/BTCUSD!B227-1,"")</f>
        <v>-1.3022892141957398E-2</v>
      </c>
      <c r="C228" s="4">
        <f>IFERROR(XAUUSD[[#This Row],[Close]]/XAUUSD!B227-1, "")</f>
        <v>2.1311881151435674E-3</v>
      </c>
      <c r="D228" s="4">
        <f>IFERROR(AAPL_US[[#This Row],[Close]]/AAPL_US!B227-1,"")</f>
        <v>-2.3571765310933523E-3</v>
      </c>
      <c r="E228" s="4">
        <f t="shared" si="24"/>
        <v>-3.7615453558577979E-3</v>
      </c>
      <c r="F228">
        <f t="shared" ca="1" si="25"/>
        <v>0.95250629428037492</v>
      </c>
      <c r="G228">
        <f t="shared" ca="1" si="25"/>
        <v>0.88859978557921304</v>
      </c>
      <c r="H228">
        <f t="shared" ca="1" si="25"/>
        <v>0.50809872758886676</v>
      </c>
      <c r="I228">
        <f ca="1"/>
        <v>0.95250629428037492</v>
      </c>
      <c r="J228">
        <f ca="1"/>
        <v>0.93738408217566438</v>
      </c>
      <c r="K228">
        <f ca="1"/>
        <v>0.74377276444205265</v>
      </c>
      <c r="L228">
        <v>226</v>
      </c>
      <c r="M228">
        <f t="shared" ca="1" si="26"/>
        <v>123220.32593223167</v>
      </c>
      <c r="N228">
        <f t="shared" ca="1" si="27"/>
        <v>3836.5653953668375</v>
      </c>
      <c r="O228">
        <f t="shared" ca="1" si="28"/>
        <v>251.91541108281405</v>
      </c>
      <c r="P228" s="4">
        <f t="shared" ca="1" si="29"/>
        <v>2.3833669117695206E-2</v>
      </c>
      <c r="Q228" s="4">
        <f t="shared" ca="1" si="30"/>
        <v>1.4929968475574694E-2</v>
      </c>
      <c r="R228" s="4">
        <f t="shared" ca="1" si="31"/>
        <v>5.4716461679936837E-2</v>
      </c>
      <c r="S228" s="4" cm="1">
        <f t="array" aca="1" ref="S228" ca="1">_xlfn._xlws.SORT(SUMPRODUCT($V$2:$X$2,P228:R228))</f>
        <v>2.9537026629519493E-2</v>
      </c>
      <c r="T228" s="4">
        <f ca="1"/>
        <v>2.374416184741715E-2</v>
      </c>
    </row>
    <row r="229" spans="1:20" x14ac:dyDescent="0.25">
      <c r="A229" s="1">
        <v>45884</v>
      </c>
      <c r="B229" s="4">
        <f>IFERROR(BTCUSD[[#This Row],[Close]]/BTCUSD!B228-1,"")</f>
        <v>1.3001073886942605E-2</v>
      </c>
      <c r="C229" s="4">
        <f>IFERROR(XAUUSD[[#This Row],[Close]]/XAUUSD!B228-1, "")</f>
        <v>-3.410339569847709E-3</v>
      </c>
      <c r="D229" s="4">
        <f>IFERROR(AAPL_US[[#This Row],[Close]]/AAPL_US!B228-1,"")</f>
        <v>-5.112123034624938E-3</v>
      </c>
      <c r="E229" s="4">
        <f t="shared" si="24"/>
        <v>1.0025494277562158E-3</v>
      </c>
      <c r="F229">
        <f t="shared" ca="1" si="25"/>
        <v>-0.57895800243230311</v>
      </c>
      <c r="G229">
        <f t="shared" ca="1" si="25"/>
        <v>-0.64132011549309953</v>
      </c>
      <c r="H229">
        <f t="shared" ca="1" si="25"/>
        <v>0.7939718838472436</v>
      </c>
      <c r="I229">
        <f ca="1"/>
        <v>-0.57895800243230311</v>
      </c>
      <c r="J229">
        <f ca="1"/>
        <v>-0.67083288529258422</v>
      </c>
      <c r="K229">
        <f ca="1"/>
        <v>0.60993137917700158</v>
      </c>
      <c r="L229">
        <v>227</v>
      </c>
      <c r="M229">
        <f t="shared" ca="1" si="26"/>
        <v>118220.41212783202</v>
      </c>
      <c r="N229">
        <f t="shared" ca="1" si="27"/>
        <v>3770.3267270594297</v>
      </c>
      <c r="O229">
        <f t="shared" ca="1" si="28"/>
        <v>251.26856520072016</v>
      </c>
      <c r="P229" s="4">
        <f t="shared" ca="1" si="29"/>
        <v>-4.1423239207984221E-2</v>
      </c>
      <c r="Q229" s="4">
        <f t="shared" ca="1" si="30"/>
        <v>-1.7415875362865416E-2</v>
      </c>
      <c r="R229" s="4">
        <f t="shared" ca="1" si="31"/>
        <v>-2.5710128656378584E-3</v>
      </c>
      <c r="S229" s="4" cm="1">
        <f t="array" aca="1" ref="S229" ca="1">_xlfn._xlws.SORT(SUMPRODUCT($V$2:$X$2,P229:R229))</f>
        <v>-2.016462576723279E-2</v>
      </c>
      <c r="T229" s="4">
        <f ca="1"/>
        <v>2.3832470299342681E-2</v>
      </c>
    </row>
    <row r="230" spans="1:20" x14ac:dyDescent="0.25">
      <c r="A230" s="1">
        <v>45887</v>
      </c>
      <c r="B230" s="4">
        <f>IFERROR(BTCUSD[[#This Row],[Close]]/BTCUSD!B229-1,"")</f>
        <v>1.7978328684514544E-2</v>
      </c>
      <c r="C230" s="4">
        <f>IFERROR(XAUUSD[[#This Row],[Close]]/XAUUSD!B229-1, "")</f>
        <v>8.4333398132883097E-3</v>
      </c>
      <c r="D230" s="4">
        <f>IFERROR(AAPL_US[[#This Row],[Close]]/AAPL_US!B229-1,"")</f>
        <v>-3.0225830130835574E-3</v>
      </c>
      <c r="E230" s="4">
        <f t="shared" si="24"/>
        <v>7.8600596267446188E-3</v>
      </c>
      <c r="F230">
        <f t="shared" ca="1" si="25"/>
        <v>-0.569450149029329</v>
      </c>
      <c r="G230">
        <f t="shared" ca="1" si="25"/>
        <v>0.99915523941100715</v>
      </c>
      <c r="H230">
        <f t="shared" ca="1" si="25"/>
        <v>1.0854939014912885</v>
      </c>
      <c r="I230">
        <f ca="1"/>
        <v>-0.569450149029329</v>
      </c>
      <c r="J230">
        <f ca="1"/>
        <v>0.96787902390015901</v>
      </c>
      <c r="K230">
        <f ca="1"/>
        <v>0.88742808102590298</v>
      </c>
      <c r="L230">
        <v>228</v>
      </c>
      <c r="M230">
        <f t="shared" ca="1" si="26"/>
        <v>118269.758157808</v>
      </c>
      <c r="N230">
        <f t="shared" ca="1" si="27"/>
        <v>3839.0756602733477</v>
      </c>
      <c r="O230">
        <f t="shared" ca="1" si="28"/>
        <v>252.73563745617921</v>
      </c>
      <c r="P230" s="4">
        <f t="shared" ca="1" si="29"/>
        <v>4.1731993031699421E-4</v>
      </c>
      <c r="Q230" s="4">
        <f t="shared" ca="1" si="30"/>
        <v>1.8069961445789443E-2</v>
      </c>
      <c r="R230" s="4">
        <f t="shared" ca="1" si="31"/>
        <v>5.8216831971772583E-3</v>
      </c>
      <c r="S230" s="4" cm="1">
        <f t="array" aca="1" ref="S230" ca="1">_xlfn._xlws.SORT(SUMPRODUCT($V$2:$X$2,P230:R230))</f>
        <v>9.0996855165640534E-3</v>
      </c>
      <c r="T230" s="4">
        <f ca="1"/>
        <v>2.4041697733288039E-2</v>
      </c>
    </row>
    <row r="231" spans="1:20" x14ac:dyDescent="0.25">
      <c r="A231" s="1">
        <v>45888</v>
      </c>
      <c r="B231" s="4">
        <f>IFERROR(BTCUSD[[#This Row],[Close]]/BTCUSD!B230-1,"")</f>
        <v>-5.710529909860651E-3</v>
      </c>
      <c r="C231" s="4">
        <f>IFERROR(XAUUSD[[#This Row],[Close]]/XAUUSD!B230-1, "")</f>
        <v>2.1337461518999845E-4</v>
      </c>
      <c r="D231" s="4">
        <f>IFERROR(AAPL_US[[#This Row],[Close]]/AAPL_US!B230-1,"")</f>
        <v>-1.4292520247736196E-3</v>
      </c>
      <c r="E231" s="4">
        <f t="shared" si="24"/>
        <v>-2.0565847343142819E-3</v>
      </c>
      <c r="F231">
        <f t="shared" ca="1" si="25"/>
        <v>2.2760025286550384E-2</v>
      </c>
      <c r="G231">
        <f t="shared" ca="1" si="25"/>
        <v>0.97794645038702321</v>
      </c>
      <c r="H231">
        <f t="shared" ca="1" si="25"/>
        <v>0.86518878006503619</v>
      </c>
      <c r="I231">
        <f ca="1"/>
        <v>2.2760025286550384E-2</v>
      </c>
      <c r="J231">
        <f ca="1"/>
        <v>0.97779258925558377</v>
      </c>
      <c r="K231">
        <f ca="1"/>
        <v>0.8356570122707222</v>
      </c>
      <c r="L231">
        <v>229</v>
      </c>
      <c r="M231">
        <f t="shared" ca="1" si="26"/>
        <v>120206.0058447472</v>
      </c>
      <c r="N231">
        <f t="shared" ca="1" si="27"/>
        <v>3840.1075449042678</v>
      </c>
      <c r="O231">
        <f t="shared" ca="1" si="28"/>
        <v>252.50916167637507</v>
      </c>
      <c r="P231" s="4">
        <f t="shared" ca="1" si="29"/>
        <v>1.6238884853701587E-2</v>
      </c>
      <c r="Q231" s="4">
        <f t="shared" ca="1" si="30"/>
        <v>2.6874853993189419E-4</v>
      </c>
      <c r="R231" s="4">
        <f t="shared" ca="1" si="31"/>
        <v>-8.9649926277868774E-4</v>
      </c>
      <c r="S231" s="4" cm="1">
        <f t="array" aca="1" ref="S231" ca="1">_xlfn._xlws.SORT(SUMPRODUCT($V$2:$X$2,P231:R231))</f>
        <v>4.710215093249627E-3</v>
      </c>
      <c r="T231" s="4">
        <f ca="1"/>
        <v>2.4098150871815181E-2</v>
      </c>
    </row>
    <row r="232" spans="1:20" x14ac:dyDescent="0.25">
      <c r="A232" s="1">
        <v>45889</v>
      </c>
      <c r="B232" s="4">
        <f>IFERROR(BTCUSD[[#This Row],[Close]]/BTCUSD!B231-1,"")</f>
        <v>1.9238858889280008E-2</v>
      </c>
      <c r="C232" s="4">
        <f>IFERROR(XAUUSD[[#This Row],[Close]]/XAUUSD!B231-1, "")</f>
        <v>-1.6442523992167168E-2</v>
      </c>
      <c r="D232" s="4">
        <f>IFERROR(AAPL_US[[#This Row],[Close]]/AAPL_US!B231-1,"")</f>
        <v>-1.9734559333795976E-2</v>
      </c>
      <c r="E232" s="4">
        <f t="shared" si="24"/>
        <v>-6.7257197302216572E-3</v>
      </c>
      <c r="F232">
        <f t="shared" ca="1" si="25"/>
        <v>1.0789860815653551</v>
      </c>
      <c r="G232">
        <f t="shared" ca="1" si="25"/>
        <v>-2.182312217613962</v>
      </c>
      <c r="H232">
        <f t="shared" ca="1" si="25"/>
        <v>0.72140721108966432</v>
      </c>
      <c r="I232">
        <f ca="1"/>
        <v>1.0789860815653551</v>
      </c>
      <c r="J232">
        <f ca="1"/>
        <v>-2.1226517060132539</v>
      </c>
      <c r="K232">
        <f ca="1"/>
        <v>0.9940564506902807</v>
      </c>
      <c r="L232">
        <v>230</v>
      </c>
      <c r="M232">
        <f t="shared" ca="1" si="26"/>
        <v>123722.95788808522</v>
      </c>
      <c r="N232">
        <f t="shared" ca="1" si="27"/>
        <v>3712.7612625912548</v>
      </c>
      <c r="O232">
        <f t="shared" ca="1" si="28"/>
        <v>253.36704949319406</v>
      </c>
      <c r="P232" s="4">
        <f t="shared" ca="1" si="29"/>
        <v>2.8837869169494285E-2</v>
      </c>
      <c r="Q232" s="4">
        <f t="shared" ca="1" si="30"/>
        <v>-3.3724497278292451E-2</v>
      </c>
      <c r="R232" s="4">
        <f t="shared" ca="1" si="31"/>
        <v>3.3916939372752751E-3</v>
      </c>
      <c r="S232" s="4" cm="1">
        <f t="array" aca="1" ref="S232" ca="1">_xlfn._xlws.SORT(SUMPRODUCT($V$2:$X$2,P232:R232))</f>
        <v>-3.8209299792861138E-3</v>
      </c>
      <c r="T232" s="4">
        <f ca="1"/>
        <v>2.445397973364391E-2</v>
      </c>
    </row>
    <row r="233" spans="1:20" x14ac:dyDescent="0.25">
      <c r="A233" s="1">
        <v>45890</v>
      </c>
      <c r="B233" s="4">
        <f>IFERROR(BTCUSD[[#This Row],[Close]]/BTCUSD!B232-1,"")</f>
        <v>9.9305953303459038E-3</v>
      </c>
      <c r="C233" s="4">
        <f>IFERROR(XAUUSD[[#This Row],[Close]]/XAUUSD!B232-1, "")</f>
        <v>1.6693466960846504E-3</v>
      </c>
      <c r="D233" s="4">
        <f>IFERROR(AAPL_US[[#This Row],[Close]]/AAPL_US!B232-1,"")</f>
        <v>-4.9112871111897105E-3</v>
      </c>
      <c r="E233" s="4">
        <f t="shared" si="24"/>
        <v>2.173531144180718E-3</v>
      </c>
      <c r="F233">
        <f t="shared" ca="1" si="25"/>
        <v>0.14846023613389053</v>
      </c>
      <c r="G233">
        <f t="shared" ca="1" si="25"/>
        <v>1.3524968602849055</v>
      </c>
      <c r="H233">
        <f t="shared" ca="1" si="25"/>
        <v>-0.50493119409336806</v>
      </c>
      <c r="I233">
        <f ca="1"/>
        <v>0.14846023613389053</v>
      </c>
      <c r="J233">
        <f ca="1"/>
        <v>1.3584260969168864</v>
      </c>
      <c r="K233">
        <f ca="1"/>
        <v>-0.45063935465620941</v>
      </c>
      <c r="L233">
        <v>231</v>
      </c>
      <c r="M233">
        <f t="shared" ca="1" si="26"/>
        <v>120655.37356843392</v>
      </c>
      <c r="N233">
        <f t="shared" ca="1" si="27"/>
        <v>3857.35277825001</v>
      </c>
      <c r="O233">
        <f t="shared" ca="1" si="28"/>
        <v>246.04693839434631</v>
      </c>
      <c r="P233" s="4">
        <f t="shared" ca="1" si="29"/>
        <v>-2.5106525886835887E-2</v>
      </c>
      <c r="Q233" s="4">
        <f t="shared" ca="1" si="30"/>
        <v>3.8205264044172217E-2</v>
      </c>
      <c r="R233" s="4">
        <f t="shared" ca="1" si="31"/>
        <v>-2.9316901649074235E-2</v>
      </c>
      <c r="S233" s="4" cm="1">
        <f t="array" aca="1" ref="S233" ca="1">_xlfn._xlws.SORT(SUMPRODUCT($V$2:$X$2,P233:R233))</f>
        <v>-1.0449226431041491E-3</v>
      </c>
      <c r="T233" s="4">
        <f ca="1"/>
        <v>2.4741896153599403E-2</v>
      </c>
    </row>
    <row r="234" spans="1:20" x14ac:dyDescent="0.25">
      <c r="A234" s="1">
        <v>45891</v>
      </c>
      <c r="B234" s="4">
        <f>IFERROR(BTCUSD[[#This Row],[Close]]/BTCUSD!B233-1,"")</f>
        <v>2.2318040416002827E-2</v>
      </c>
      <c r="C234" s="4">
        <f>IFERROR(XAUUSD[[#This Row],[Close]]/XAUUSD!B233-1, "")</f>
        <v>2.326619785825601E-3</v>
      </c>
      <c r="D234" s="4">
        <f>IFERROR(AAPL_US[[#This Row],[Close]]/AAPL_US!B233-1,"")</f>
        <v>1.2716763005780285E-2</v>
      </c>
      <c r="E234" s="4">
        <f t="shared" si="24"/>
        <v>1.1441088940865174E-2</v>
      </c>
      <c r="F234">
        <f t="shared" ca="1" si="25"/>
        <v>-1.4350453112932839</v>
      </c>
      <c r="G234">
        <f t="shared" ca="1" si="25"/>
        <v>0.6212717479630725</v>
      </c>
      <c r="H234">
        <f t="shared" ca="1" si="25"/>
        <v>-0.38961216665510401</v>
      </c>
      <c r="I234">
        <f ca="1"/>
        <v>-1.4350453112932839</v>
      </c>
      <c r="J234">
        <f ca="1"/>
        <v>0.54506996345276315</v>
      </c>
      <c r="K234">
        <f ca="1"/>
        <v>-0.76553865790216535</v>
      </c>
      <c r="L234">
        <v>232</v>
      </c>
      <c r="M234">
        <f t="shared" ca="1" si="26"/>
        <v>115596.08206641178</v>
      </c>
      <c r="N234">
        <f t="shared" ca="1" si="27"/>
        <v>3823.8292238026552</v>
      </c>
      <c r="O234">
        <f t="shared" ca="1" si="28"/>
        <v>244.51022155373252</v>
      </c>
      <c r="P234" s="4">
        <f t="shared" ca="1" si="29"/>
        <v>-4.2836266061187026E-2</v>
      </c>
      <c r="Q234" s="4">
        <f t="shared" ca="1" si="30"/>
        <v>-8.7288043143403382E-3</v>
      </c>
      <c r="R234" s="4">
        <f t="shared" ca="1" si="31"/>
        <v>-6.2652102253852445E-3</v>
      </c>
      <c r="S234" s="4" cm="1">
        <f t="array" aca="1" ref="S234" ca="1">_xlfn._xlws.SORT(SUMPRODUCT($V$2:$X$2,P234:R234))</f>
        <v>-1.8221964611707817E-2</v>
      </c>
      <c r="T234" s="4">
        <f ca="1"/>
        <v>2.5099239357099679E-2</v>
      </c>
    </row>
    <row r="235" spans="1:20" x14ac:dyDescent="0.25">
      <c r="A235" s="1">
        <v>45894</v>
      </c>
      <c r="B235" s="4">
        <f>IFERROR(BTCUSD[[#This Row],[Close]]/BTCUSD!B234-1,"")</f>
        <v>-3.7526819438892467E-2</v>
      </c>
      <c r="C235" s="4">
        <f>IFERROR(XAUUSD[[#This Row],[Close]]/XAUUSD!B234-1, "")</f>
        <v>-6.0965525872357373E-3</v>
      </c>
      <c r="D235" s="4">
        <f>IFERROR(AAPL_US[[#This Row],[Close]]/AAPL_US!B234-1,"")</f>
        <v>-2.6343519494204104E-3</v>
      </c>
      <c r="E235" s="4">
        <f t="shared" si="24"/>
        <v>-1.4486972451388157E-2</v>
      </c>
      <c r="F235">
        <f t="shared" ca="1" si="25"/>
        <v>2.0156305813564397</v>
      </c>
      <c r="G235">
        <f t="shared" ca="1" si="25"/>
        <v>-1.6132476650691845</v>
      </c>
      <c r="H235">
        <f t="shared" ca="1" si="25"/>
        <v>-1.9317401771028291</v>
      </c>
      <c r="I235">
        <f ca="1"/>
        <v>2.0156305813564397</v>
      </c>
      <c r="J235">
        <f ca="1"/>
        <v>-1.5051949344620255</v>
      </c>
      <c r="K235">
        <f ca="1"/>
        <v>-1.3086512488403175</v>
      </c>
      <c r="L235">
        <v>233</v>
      </c>
      <c r="M235">
        <f t="shared" ca="1" si="26"/>
        <v>126970.42230477417</v>
      </c>
      <c r="N235">
        <f t="shared" ca="1" si="27"/>
        <v>3739.6996375145854</v>
      </c>
      <c r="O235">
        <f t="shared" ca="1" si="28"/>
        <v>241.85432363967473</v>
      </c>
      <c r="P235" s="4">
        <f t="shared" ca="1" si="29"/>
        <v>9.3852100591427998E-2</v>
      </c>
      <c r="Q235" s="4">
        <f t="shared" ca="1" si="30"/>
        <v>-2.224703776811068E-2</v>
      </c>
      <c r="R235" s="4">
        <f t="shared" ca="1" si="31"/>
        <v>-1.0921537516968382E-2</v>
      </c>
      <c r="S235" s="4" cm="1">
        <f t="array" aca="1" ref="S235" ca="1">_xlfn._xlws.SORT(SUMPRODUCT($V$2:$X$2,P235:R235))</f>
        <v>1.5980353815093613E-2</v>
      </c>
      <c r="T235" s="4">
        <f ca="1"/>
        <v>2.645015044746156E-2</v>
      </c>
    </row>
    <row r="236" spans="1:20" x14ac:dyDescent="0.25">
      <c r="A236" s="1">
        <v>45895</v>
      </c>
      <c r="B236" s="4">
        <f>IFERROR(BTCUSD[[#This Row],[Close]]/BTCUSD!B235-1,"")</f>
        <v>-8.5184651505776365E-3</v>
      </c>
      <c r="C236" s="4">
        <f>IFERROR(XAUUSD[[#This Row],[Close]]/XAUUSD!B235-1, "")</f>
        <v>1.0792871308502594E-3</v>
      </c>
      <c r="D236" s="4">
        <f>IFERROR(AAPL_US[[#This Row],[Close]]/AAPL_US!B235-1,"")</f>
        <v>9.4646944884662076E-3</v>
      </c>
      <c r="E236" s="4">
        <f t="shared" si="24"/>
        <v>7.1558365370667483E-4</v>
      </c>
      <c r="F236">
        <f t="shared" ca="1" si="25"/>
        <v>-1.5772598617759823</v>
      </c>
      <c r="G236">
        <f t="shared" ca="1" si="25"/>
        <v>-0.34527513240390545</v>
      </c>
      <c r="H236">
        <f t="shared" ca="1" si="25"/>
        <v>1.7274369111395913</v>
      </c>
      <c r="I236">
        <f ca="1"/>
        <v>-1.5772598617759823</v>
      </c>
      <c r="J236">
        <f ca="1"/>
        <v>-0.42761055841690088</v>
      </c>
      <c r="K236">
        <f ca="1"/>
        <v>1.2374158617021753</v>
      </c>
      <c r="L236">
        <v>234</v>
      </c>
      <c r="M236">
        <f t="shared" ca="1" si="26"/>
        <v>115187.23913194324</v>
      </c>
      <c r="N236">
        <f t="shared" ca="1" si="27"/>
        <v>3784.6093438448861</v>
      </c>
      <c r="O236">
        <f t="shared" ca="1" si="28"/>
        <v>254.79105372212479</v>
      </c>
      <c r="P236" s="4">
        <f t="shared" ca="1" si="29"/>
        <v>-9.7395193394205493E-2</v>
      </c>
      <c r="Q236" s="4">
        <f t="shared" ca="1" si="30"/>
        <v>1.1937372520529158E-2</v>
      </c>
      <c r="R236" s="4">
        <f t="shared" ca="1" si="31"/>
        <v>5.210823563108094E-2</v>
      </c>
      <c r="S236" s="4" cm="1">
        <f t="array" aca="1" ref="S236" ca="1">_xlfn._xlws.SORT(SUMPRODUCT($V$2:$X$2,P236:R236))</f>
        <v>-8.8111383207257025E-3</v>
      </c>
      <c r="T236" s="4">
        <f ca="1"/>
        <v>2.7169320406125561E-2</v>
      </c>
    </row>
    <row r="237" spans="1:20" x14ac:dyDescent="0.25">
      <c r="A237" s="1">
        <v>45896</v>
      </c>
      <c r="B237" s="4">
        <f>IFERROR(BTCUSD[[#This Row],[Close]]/BTCUSD!B236-1,"")</f>
        <v>-2.1799716176243988E-3</v>
      </c>
      <c r="C237" s="4">
        <f>IFERROR(XAUUSD[[#This Row],[Close]]/XAUUSD!B236-1, "")</f>
        <v>-1.8627578699275116E-3</v>
      </c>
      <c r="D237" s="4">
        <f>IFERROR(AAPL_US[[#This Row],[Close]]/AAPL_US!B236-1,"")</f>
        <v>5.1458723998081268E-3</v>
      </c>
      <c r="E237" s="4">
        <f t="shared" si="24"/>
        <v>1.4466708668411368E-4</v>
      </c>
      <c r="F237">
        <f t="shared" ca="1" si="25"/>
        <v>-0.51270373656275858</v>
      </c>
      <c r="G237">
        <f t="shared" ca="1" si="25"/>
        <v>-0.55283946462058764</v>
      </c>
      <c r="H237">
        <f t="shared" ca="1" si="25"/>
        <v>0.29818356290317588</v>
      </c>
      <c r="I237">
        <f ca="1"/>
        <v>-0.51270373656275858</v>
      </c>
      <c r="J237">
        <f ca="1"/>
        <v>-0.57899569190174827</v>
      </c>
      <c r="K237">
        <f ca="1"/>
        <v>0.15025898555118425</v>
      </c>
      <c r="L237">
        <v>235</v>
      </c>
      <c r="M237">
        <f t="shared" ca="1" si="26"/>
        <v>118584.17172660935</v>
      </c>
      <c r="N237">
        <f t="shared" ca="1" si="27"/>
        <v>3778.9590097223704</v>
      </c>
      <c r="O237">
        <f t="shared" ca="1" si="28"/>
        <v>249.24140398031378</v>
      </c>
      <c r="P237" s="4">
        <f t="shared" ca="1" si="29"/>
        <v>2.9064047651597574E-2</v>
      </c>
      <c r="Q237" s="4">
        <f t="shared" ca="1" si="30"/>
        <v>-1.4940924467113496E-3</v>
      </c>
      <c r="R237" s="4">
        <f t="shared" ca="1" si="31"/>
        <v>-2.2021891395061641E-2</v>
      </c>
      <c r="S237" s="4" cm="1">
        <f t="array" aca="1" ref="S237" ca="1">_xlfn._xlws.SORT(SUMPRODUCT($V$2:$X$2,P237:R237))</f>
        <v>1.5150098982762402E-3</v>
      </c>
      <c r="T237" s="4">
        <f ca="1"/>
        <v>2.7210895029829235E-2</v>
      </c>
    </row>
    <row r="238" spans="1:20" x14ac:dyDescent="0.25">
      <c r="A238" s="1">
        <v>45897</v>
      </c>
      <c r="B238" s="4">
        <f>IFERROR(BTCUSD[[#This Row],[Close]]/BTCUSD!B237-1,"")</f>
        <v>-2.8178788372073105E-2</v>
      </c>
      <c r="C238" s="4">
        <f>IFERROR(XAUUSD[[#This Row],[Close]]/XAUUSD!B237-1, "")</f>
        <v>-5.1051406951572176E-3</v>
      </c>
      <c r="D238" s="4">
        <f>IFERROR(AAPL_US[[#This Row],[Close]]/AAPL_US!B237-1,"")</f>
        <v>8.9808668488871035E-3</v>
      </c>
      <c r="E238" s="4">
        <f t="shared" si="24"/>
        <v>-7.801432735018687E-3</v>
      </c>
      <c r="F238">
        <f t="shared" ca="1" si="25"/>
        <v>-7.8414496255196114E-2</v>
      </c>
      <c r="G238">
        <f t="shared" ca="1" si="25"/>
        <v>1.955746908944727</v>
      </c>
      <c r="H238">
        <f t="shared" ca="1" si="25"/>
        <v>1.4793944976219737</v>
      </c>
      <c r="I238">
        <f ca="1"/>
        <v>-7.8414496255196114E-2</v>
      </c>
      <c r="J238">
        <f ca="1"/>
        <v>1.9489323915950978</v>
      </c>
      <c r="K238">
        <f ca="1"/>
        <v>1.3961611014922826</v>
      </c>
      <c r="L238">
        <v>236</v>
      </c>
      <c r="M238">
        <f t="shared" ca="1" si="26"/>
        <v>120009.87432862469</v>
      </c>
      <c r="N238">
        <f t="shared" ca="1" si="27"/>
        <v>3885.4422936931346</v>
      </c>
      <c r="O238">
        <f t="shared" ca="1" si="28"/>
        <v>255.69935714394146</v>
      </c>
      <c r="P238" s="4">
        <f t="shared" ca="1" si="29"/>
        <v>1.1951007114928009E-2</v>
      </c>
      <c r="Q238" s="4">
        <f t="shared" ca="1" si="30"/>
        <v>2.7788246399853857E-2</v>
      </c>
      <c r="R238" s="4">
        <f t="shared" ca="1" si="31"/>
        <v>2.5580447485418063E-2</v>
      </c>
      <c r="S238" s="4" cm="1">
        <f t="array" aca="1" ref="S238" ca="1">_xlfn._xlws.SORT(SUMPRODUCT($V$2:$X$2,P238:R238))</f>
        <v>2.2374734940045365E-2</v>
      </c>
      <c r="T238" s="4">
        <f ca="1"/>
        <v>2.7563963823370015E-2</v>
      </c>
    </row>
    <row r="239" spans="1:20" x14ac:dyDescent="0.25">
      <c r="A239" s="1">
        <v>45898</v>
      </c>
      <c r="B239" s="4">
        <f>IFERROR(BTCUSD[[#This Row],[Close]]/BTCUSD!B238-1,"")</f>
        <v>8.4633694789737479E-3</v>
      </c>
      <c r="C239" s="4">
        <f>IFERROR(XAUUSD[[#This Row],[Close]]/XAUUSD!B238-1, "")</f>
        <v>9.8359419765372547E-3</v>
      </c>
      <c r="D239" s="4">
        <f>IFERROR(AAPL_US[[#This Row],[Close]]/AAPL_US!B238-1,"")</f>
        <v>-1.8059855521156409E-3</v>
      </c>
      <c r="E239" s="4">
        <f t="shared" si="24"/>
        <v>5.9315919686723341E-3</v>
      </c>
      <c r="F239">
        <f t="shared" ca="1" si="25"/>
        <v>1.0101980958399965</v>
      </c>
      <c r="G239">
        <f t="shared" ca="1" si="25"/>
        <v>0.7273505955607531</v>
      </c>
      <c r="H239">
        <f t="shared" ca="1" si="25"/>
        <v>1.9069211259251289</v>
      </c>
      <c r="I239">
        <f ca="1"/>
        <v>1.0101980958399965</v>
      </c>
      <c r="J239">
        <f ca="1"/>
        <v>0.77938631765674127</v>
      </c>
      <c r="K239">
        <f ca="1"/>
        <v>2.1065791152357485</v>
      </c>
      <c r="L239">
        <v>237</v>
      </c>
      <c r="M239">
        <f t="shared" ca="1" si="26"/>
        <v>123629.75540951855</v>
      </c>
      <c r="N239">
        <f t="shared" ca="1" si="27"/>
        <v>3836.7099024339896</v>
      </c>
      <c r="O239">
        <f t="shared" ca="1" si="28"/>
        <v>259.4741592495721</v>
      </c>
      <c r="P239" s="4">
        <f t="shared" ca="1" si="29"/>
        <v>2.9717230141078761E-2</v>
      </c>
      <c r="Q239" s="4">
        <f t="shared" ca="1" si="30"/>
        <v>-1.2621620751253223E-2</v>
      </c>
      <c r="R239" s="4">
        <f t="shared" ca="1" si="31"/>
        <v>1.4654750456615594E-2</v>
      </c>
      <c r="S239" s="4" cm="1">
        <f t="array" aca="1" ref="S239" ca="1">_xlfn._xlws.SORT(SUMPRODUCT($V$2:$X$2,P239:R239))</f>
        <v>8.2629458788070157E-3</v>
      </c>
      <c r="T239" s="4">
        <f ca="1"/>
        <v>2.8486702427795399E-2</v>
      </c>
    </row>
    <row r="240" spans="1:20" x14ac:dyDescent="0.25">
      <c r="A240" s="1">
        <v>45902</v>
      </c>
      <c r="B240" s="4">
        <f>IFERROR(BTCUSD[[#This Row],[Close]]/BTCUSD!B239-1,"")</f>
        <v>-1.548212256316106E-2</v>
      </c>
      <c r="C240" s="4">
        <f>IFERROR(XAUUSD[[#This Row],[Close]]/XAUUSD!B239-1, "")</f>
        <v>-2.8191601351643669E-3</v>
      </c>
      <c r="D240" s="4">
        <f>IFERROR(AAPL_US[[#This Row],[Close]]/AAPL_US!B239-1,"")</f>
        <v>-1.0424743689153027E-2</v>
      </c>
      <c r="E240" s="4">
        <f t="shared" si="24"/>
        <v>-8.8997239297599721E-3</v>
      </c>
      <c r="F240">
        <f t="shared" ca="1" si="25"/>
        <v>1.0045555367553782</v>
      </c>
      <c r="G240">
        <f t="shared" ca="1" si="25"/>
        <v>5.6248210683769166E-2</v>
      </c>
      <c r="H240">
        <f t="shared" ca="1" si="25"/>
        <v>1.0807660855953407</v>
      </c>
      <c r="I240">
        <f ca="1"/>
        <v>1.0045555367553782</v>
      </c>
      <c r="J240">
        <f ca="1"/>
        <v>0.10891330306384495</v>
      </c>
      <c r="K240">
        <f ca="1"/>
        <v>1.312060996958857</v>
      </c>
      <c r="L240">
        <v>238</v>
      </c>
      <c r="M240">
        <f t="shared" ca="1" si="26"/>
        <v>123630.49164066304</v>
      </c>
      <c r="N240">
        <f t="shared" ca="1" si="27"/>
        <v>3809.3096368399929</v>
      </c>
      <c r="O240">
        <f t="shared" ca="1" si="28"/>
        <v>255.34256946730565</v>
      </c>
      <c r="P240" s="4">
        <f t="shared" ca="1" si="29"/>
        <v>5.955111290861895E-6</v>
      </c>
      <c r="Q240" s="4">
        <f t="shared" ca="1" si="30"/>
        <v>-7.1672280582599163E-3</v>
      </c>
      <c r="R240" s="4">
        <f t="shared" ca="1" si="31"/>
        <v>-1.6051065381187949E-2</v>
      </c>
      <c r="S240" s="4" cm="1">
        <f t="array" aca="1" ref="S240" ca="1">_xlfn._xlws.SORT(SUMPRODUCT($V$2:$X$2,P240:R240))</f>
        <v>-7.6804243042730928E-3</v>
      </c>
      <c r="T240" s="4">
        <f ca="1"/>
        <v>2.9351885452306548E-2</v>
      </c>
    </row>
    <row r="241" spans="1:20" x14ac:dyDescent="0.25">
      <c r="A241" s="1">
        <v>45903</v>
      </c>
      <c r="B241" s="4">
        <f>IFERROR(BTCUSD[[#This Row],[Close]]/BTCUSD!B240-1,"")</f>
        <v>3.5500226427157111E-2</v>
      </c>
      <c r="C241" s="4">
        <f>IFERROR(XAUUSD[[#This Row],[Close]]/XAUUSD!B240-1, "")</f>
        <v>1.0230378173596177E-2</v>
      </c>
      <c r="D241" s="4">
        <f>IFERROR(AAPL_US[[#This Row],[Close]]/AAPL_US!B240-1,"")</f>
        <v>3.8089848511231095E-2</v>
      </c>
      <c r="E241" s="4">
        <f t="shared" si="24"/>
        <v>2.6169173750954934E-2</v>
      </c>
      <c r="F241">
        <f t="shared" ca="1" si="25"/>
        <v>-0.85981854588808604</v>
      </c>
      <c r="G241">
        <f t="shared" ca="1" si="25"/>
        <v>-6.6114125429847154E-2</v>
      </c>
      <c r="H241">
        <f t="shared" ca="1" si="25"/>
        <v>-5.9257997806716138E-2</v>
      </c>
      <c r="I241">
        <f ca="1"/>
        <v>-0.85981854588808604</v>
      </c>
      <c r="J241">
        <f ca="1"/>
        <v>-0.11116641275856776</v>
      </c>
      <c r="K241">
        <f ca="1"/>
        <v>-0.28946694537669321</v>
      </c>
      <c r="L241">
        <v>239</v>
      </c>
      <c r="M241">
        <f t="shared" ca="1" si="26"/>
        <v>117546.59251225939</v>
      </c>
      <c r="N241">
        <f t="shared" ca="1" si="27"/>
        <v>3800.7678659520629</v>
      </c>
      <c r="O241">
        <f t="shared" ca="1" si="28"/>
        <v>247.17318445838168</v>
      </c>
      <c r="P241" s="4">
        <f t="shared" ca="1" si="29"/>
        <v>-5.0462423715576528E-2</v>
      </c>
      <c r="Q241" s="4">
        <f t="shared" ca="1" si="30"/>
        <v>-2.2448587341997112E-3</v>
      </c>
      <c r="R241" s="4">
        <f t="shared" ca="1" si="31"/>
        <v>-3.251681067735341E-2</v>
      </c>
      <c r="S241" s="4" cm="1">
        <f t="array" aca="1" ref="S241" ca="1">_xlfn._xlws.SORT(SUMPRODUCT($V$2:$X$2,P241:R241))</f>
        <v>-2.5791713811558866E-2</v>
      </c>
      <c r="T241" s="4">
        <f ca="1"/>
        <v>2.9537026629519493E-2</v>
      </c>
    </row>
    <row r="242" spans="1:20" x14ac:dyDescent="0.25">
      <c r="A242" s="1">
        <v>45904</v>
      </c>
      <c r="B242" s="4">
        <f>IFERROR(BTCUSD[[#This Row],[Close]]/BTCUSD!B241-1,"")</f>
        <v>-5.7607381428093629E-2</v>
      </c>
      <c r="C242" s="4">
        <f>IFERROR(XAUUSD[[#This Row],[Close]]/XAUUSD!B241-1, "")</f>
        <v>-2.2115269170396301E-3</v>
      </c>
      <c r="D242" s="4">
        <f>IFERROR(AAPL_US[[#This Row],[Close]]/AAPL_US!B241-1,"")</f>
        <v>5.4933534616514734E-3</v>
      </c>
      <c r="E242" s="4">
        <f t="shared" si="24"/>
        <v>-1.6518819156748497E-2</v>
      </c>
      <c r="F242">
        <f t="shared" ca="1" si="25"/>
        <v>-0.26085978074745575</v>
      </c>
      <c r="G242">
        <f t="shared" ca="1" si="25"/>
        <v>1.0129719480179105</v>
      </c>
      <c r="H242">
        <f t="shared" ca="1" si="25"/>
        <v>0.74126894913232344</v>
      </c>
      <c r="I242">
        <f ca="1"/>
        <v>-0.26085978074745575</v>
      </c>
      <c r="J242">
        <f ca="1"/>
        <v>0.99787874751187799</v>
      </c>
      <c r="K242">
        <f ca="1"/>
        <v>0.63949627691576316</v>
      </c>
      <c r="L242">
        <v>240</v>
      </c>
      <c r="M242">
        <f t="shared" ca="1" si="26"/>
        <v>119492.8945728157</v>
      </c>
      <c r="N242">
        <f t="shared" ca="1" si="27"/>
        <v>3847.7336983642826</v>
      </c>
      <c r="O242">
        <f t="shared" ca="1" si="28"/>
        <v>251.94304716087674</v>
      </c>
      <c r="P242" s="4">
        <f t="shared" ca="1" si="29"/>
        <v>1.6422122956662774E-2</v>
      </c>
      <c r="Q242" s="4">
        <f t="shared" ca="1" si="30"/>
        <v>1.2281208895546894E-2</v>
      </c>
      <c r="R242" s="4">
        <f t="shared" ca="1" si="31"/>
        <v>1.9113816049606085E-2</v>
      </c>
      <c r="S242" s="4" cm="1">
        <f t="array" aca="1" ref="S242" ca="1">_xlfn._xlws.SORT(SUMPRODUCT($V$2:$X$2,P242:R242))</f>
        <v>1.5573265260099415E-2</v>
      </c>
      <c r="T242" s="4">
        <f ca="1"/>
        <v>2.9618651018529035E-2</v>
      </c>
    </row>
    <row r="243" spans="1:20" x14ac:dyDescent="0.25">
      <c r="A243" s="1">
        <v>45905</v>
      </c>
      <c r="B243" s="4">
        <f>IFERROR(BTCUSD[[#This Row],[Close]]/BTCUSD!B242-1,"")</f>
        <v>1.5541542689196497E-2</v>
      </c>
      <c r="C243" s="4">
        <f>IFERROR(XAUUSD[[#This Row],[Close]]/XAUUSD!B242-1, "")</f>
        <v>8.2922952366095704E-3</v>
      </c>
      <c r="D243" s="4">
        <f>IFERROR(AAPL_US[[#This Row],[Close]]/AAPL_US!B242-1,"")</f>
        <v>-3.7534406539330156E-4</v>
      </c>
      <c r="E243" s="4">
        <f t="shared" si="24"/>
        <v>7.8667776817847868E-3</v>
      </c>
      <c r="F243">
        <f t="shared" ca="1" si="25"/>
        <v>-0.56644371781370084</v>
      </c>
      <c r="G243">
        <f t="shared" ca="1" si="25"/>
        <v>-0.1861598949122035</v>
      </c>
      <c r="H243">
        <f t="shared" ca="1" si="25"/>
        <v>3.1999409987930887E-3</v>
      </c>
      <c r="I243">
        <f ca="1"/>
        <v>-0.56644371781370084</v>
      </c>
      <c r="J243">
        <f ca="1"/>
        <v>-0.21564340513045255</v>
      </c>
      <c r="K243">
        <f ca="1"/>
        <v>-0.14953896707501807</v>
      </c>
      <c r="L243">
        <v>241</v>
      </c>
      <c r="M243">
        <f t="shared" ca="1" si="26"/>
        <v>118524.39928989012</v>
      </c>
      <c r="N243">
        <f t="shared" ca="1" si="27"/>
        <v>3797.6486080143436</v>
      </c>
      <c r="O243">
        <f t="shared" ca="1" si="28"/>
        <v>247.95911223248845</v>
      </c>
      <c r="P243" s="4">
        <f t="shared" ca="1" si="29"/>
        <v>-8.1380694011066491E-3</v>
      </c>
      <c r="Q243" s="4">
        <f t="shared" ca="1" si="30"/>
        <v>-1.310223736210377E-2</v>
      </c>
      <c r="R243" s="4">
        <f t="shared" ca="1" si="31"/>
        <v>-1.5939196096831816E-2</v>
      </c>
      <c r="S243" s="4" cm="1">
        <f t="array" aca="1" ref="S243" ca="1">_xlfn._xlws.SORT(SUMPRODUCT($V$2:$X$2,P243:R243))</f>
        <v>-1.2464074594223048E-2</v>
      </c>
      <c r="T243" s="4">
        <f ca="1"/>
        <v>3.1992617786484406E-2</v>
      </c>
    </row>
    <row r="244" spans="1:20" x14ac:dyDescent="0.25">
      <c r="A244" s="1">
        <v>45908</v>
      </c>
      <c r="B244" s="4">
        <f>IFERROR(BTCUSD[[#This Row],[Close]]/BTCUSD!B243-1,"")</f>
        <v>-5.1968066519125777E-4</v>
      </c>
      <c r="C244" s="4">
        <f>IFERROR(XAUUSD[[#This Row],[Close]]/XAUUSD!B243-1, "")</f>
        <v>1.1167801372253816E-3</v>
      </c>
      <c r="D244" s="4">
        <f>IFERROR(AAPL_US[[#This Row],[Close]]/AAPL_US!B243-1,"")</f>
        <v>-7.5514205849221971E-3</v>
      </c>
      <c r="E244" s="4">
        <f t="shared" si="24"/>
        <v>-1.9746183201438837E-3</v>
      </c>
      <c r="F244">
        <f t="shared" ca="1" si="25"/>
        <v>-0.62147462622425742</v>
      </c>
      <c r="G244">
        <f t="shared" ca="1" si="25"/>
        <v>-1.2772583676237306</v>
      </c>
      <c r="H244">
        <f t="shared" ca="1" si="25"/>
        <v>-0.29162009478992118</v>
      </c>
      <c r="I244">
        <f ca="1"/>
        <v>-0.62147462622425742</v>
      </c>
      <c r="J244">
        <f ca="1"/>
        <v>-1.308126284752485</v>
      </c>
      <c r="K244">
        <f ca="1"/>
        <v>-0.44444438882164639</v>
      </c>
      <c r="L244">
        <v>242</v>
      </c>
      <c r="M244">
        <f t="shared" ca="1" si="26"/>
        <v>118366.27005141252</v>
      </c>
      <c r="N244">
        <f t="shared" ca="1" si="27"/>
        <v>3753.1770488470393</v>
      </c>
      <c r="O244">
        <f t="shared" ca="1" si="28"/>
        <v>246.51099464357648</v>
      </c>
      <c r="P244" s="4">
        <f t="shared" ca="1" si="29"/>
        <v>-1.3350400199708642E-3</v>
      </c>
      <c r="Q244" s="4">
        <f t="shared" ca="1" si="30"/>
        <v>-1.1779393513964584E-2</v>
      </c>
      <c r="R244" s="4">
        <f t="shared" ca="1" si="31"/>
        <v>-5.8572670375389305E-3</v>
      </c>
      <c r="S244" s="4" cm="1">
        <f t="array" aca="1" ref="S244" ca="1">_xlfn._xlws.SORT(SUMPRODUCT($V$2:$X$2,P244:R244))</f>
        <v>-6.869449522838772E-3</v>
      </c>
      <c r="T244" s="4">
        <f ca="1"/>
        <v>3.3781908198799795E-2</v>
      </c>
    </row>
    <row r="245" spans="1:20" x14ac:dyDescent="0.25">
      <c r="A245" s="1">
        <v>45909</v>
      </c>
      <c r="B245" s="4">
        <f>IFERROR(BTCUSD[[#This Row],[Close]]/BTCUSD!B244-1,"")</f>
        <v>4.464405776833491E-3</v>
      </c>
      <c r="C245" s="4">
        <f>IFERROR(XAUUSD[[#This Row],[Close]]/XAUUSD!B244-1, "")</f>
        <v>5.6335955378625791E-3</v>
      </c>
      <c r="D245" s="4">
        <f>IFERROR(AAPL_US[[#This Row],[Close]]/AAPL_US!B244-1,"")</f>
        <v>-1.4839414831007258E-2</v>
      </c>
      <c r="E245" s="4">
        <f t="shared" si="24"/>
        <v>-8.5906450110709819E-4</v>
      </c>
      <c r="F245">
        <f t="shared" ca="1" si="25"/>
        <v>-0.22700018144640913</v>
      </c>
      <c r="G245">
        <f t="shared" ca="1" si="25"/>
        <v>2.3156219396572686</v>
      </c>
      <c r="H245">
        <f t="shared" ca="1" si="25"/>
        <v>-1.1548199633348868</v>
      </c>
      <c r="I245">
        <f ca="1"/>
        <v>-0.22700018144640913</v>
      </c>
      <c r="J245">
        <f ca="1"/>
        <v>2.3005097939685601</v>
      </c>
      <c r="K245">
        <f ca="1"/>
        <v>-1.1812329013024341</v>
      </c>
      <c r="L245">
        <v>243</v>
      </c>
      <c r="M245">
        <f t="shared" ca="1" si="26"/>
        <v>119659.92416107983</v>
      </c>
      <c r="N245">
        <f t="shared" ca="1" si="27"/>
        <v>3904.782362495594</v>
      </c>
      <c r="O245">
        <f t="shared" ca="1" si="28"/>
        <v>242.8717218750902</v>
      </c>
      <c r="P245" s="4">
        <f t="shared" ca="1" si="29"/>
        <v>1.0869953633970985E-2</v>
      </c>
      <c r="Q245" s="4">
        <f t="shared" ca="1" si="30"/>
        <v>3.9599354376993003E-2</v>
      </c>
      <c r="R245" s="4">
        <f t="shared" ca="1" si="31"/>
        <v>-1.4873185067035168E-2</v>
      </c>
      <c r="S245" s="4" cm="1">
        <f t="array" aca="1" ref="S245" ca="1">_xlfn._xlws.SORT(SUMPRODUCT($V$2:$X$2,P245:R245))</f>
        <v>1.4638772320877949E-2</v>
      </c>
      <c r="T245" s="4">
        <f ca="1"/>
        <v>3.8304796316604203E-2</v>
      </c>
    </row>
    <row r="246" spans="1:20" x14ac:dyDescent="0.25">
      <c r="A246" s="1">
        <v>45910</v>
      </c>
      <c r="B246" s="4">
        <f>IFERROR(BTCUSD[[#This Row],[Close]]/BTCUSD!B245-1,"")</f>
        <v>-3.4351656001499364E-2</v>
      </c>
      <c r="C246" s="4">
        <f>IFERROR(XAUUSD[[#This Row],[Close]]/XAUUSD!B245-1, "")</f>
        <v>1.0460645990256534E-2</v>
      </c>
      <c r="D246" s="4">
        <f>IFERROR(AAPL_US[[#This Row],[Close]]/AAPL_US!B245-1,"")</f>
        <v>-3.2259441007040812E-2</v>
      </c>
      <c r="E246" s="4">
        <f t="shared" si="24"/>
        <v>-1.5799070706459438E-2</v>
      </c>
      <c r="F246">
        <f t="shared" ca="1" si="25"/>
        <v>0.86765610529948822</v>
      </c>
      <c r="G246">
        <f t="shared" ca="1" si="25"/>
        <v>-0.67262504624419717</v>
      </c>
      <c r="H246">
        <f t="shared" ca="1" si="25"/>
        <v>-2.4675551660506425</v>
      </c>
      <c r="I246">
        <f ca="1"/>
        <v>0.86765610529948822</v>
      </c>
      <c r="J246">
        <f ca="1"/>
        <v>-0.62614234666162882</v>
      </c>
      <c r="K246">
        <f ca="1"/>
        <v>-2.1383759943867666</v>
      </c>
      <c r="L246">
        <v>244</v>
      </c>
      <c r="M246">
        <f t="shared" ca="1" si="26"/>
        <v>123289.47961367332</v>
      </c>
      <c r="N246">
        <f t="shared" ca="1" si="27"/>
        <v>3782.4688599051174</v>
      </c>
      <c r="O246">
        <f t="shared" ca="1" si="28"/>
        <v>238.21276441099687</v>
      </c>
      <c r="P246" s="4">
        <f t="shared" ca="1" si="29"/>
        <v>2.9881328865009642E-2</v>
      </c>
      <c r="Q246" s="4">
        <f t="shared" ca="1" si="30"/>
        <v>-3.1825114731769452E-2</v>
      </c>
      <c r="R246" s="4">
        <f t="shared" ca="1" si="31"/>
        <v>-1.9369168004161903E-2</v>
      </c>
      <c r="S246" s="4" cm="1">
        <f t="array" aca="1" ref="S246" ca="1">_xlfn._xlws.SORT(SUMPRODUCT($V$2:$X$2,P246:R246))</f>
        <v>-9.5763976344534606E-3</v>
      </c>
      <c r="T246" s="4">
        <f ca="1"/>
        <v>3.8953495181086151E-2</v>
      </c>
    </row>
    <row r="247" spans="1:20" x14ac:dyDescent="0.25">
      <c r="A247" s="1">
        <v>45911</v>
      </c>
      <c r="B247" s="4">
        <f>IFERROR(BTCUSD[[#This Row],[Close]]/BTCUSD!B246-1,"")</f>
        <v>-3.5767759108301656E-3</v>
      </c>
      <c r="C247" s="4">
        <f>IFERROR(XAUUSD[[#This Row],[Close]]/XAUUSD!B246-1, "")</f>
        <v>7.041570174562084E-3</v>
      </c>
      <c r="D247" s="4">
        <f>IFERROR(AAPL_US[[#This Row],[Close]]/AAPL_US!B246-1,"")</f>
        <v>1.4286344195070466E-2</v>
      </c>
      <c r="E247" s="4">
        <f t="shared" si="24"/>
        <v>6.0294985550969245E-3</v>
      </c>
      <c r="F247">
        <f t="shared" ca="1" si="25"/>
        <v>-0.64377829515657126</v>
      </c>
      <c r="G247">
        <f t="shared" ca="1" si="25"/>
        <v>-0.4452308214382511</v>
      </c>
      <c r="H247">
        <f t="shared" ca="1" si="25"/>
        <v>-0.47735725397762818</v>
      </c>
      <c r="I247">
        <f ca="1"/>
        <v>-0.64377829515657126</v>
      </c>
      <c r="J247">
        <f ca="1"/>
        <v>-0.47841734095815397</v>
      </c>
      <c r="K247">
        <f ca="1"/>
        <v>-0.63218870976392072</v>
      </c>
      <c r="L247">
        <v>245</v>
      </c>
      <c r="M247">
        <f t="shared" ca="1" si="26"/>
        <v>118351.1078438096</v>
      </c>
      <c r="N247">
        <f t="shared" ca="1" si="27"/>
        <v>3789.1883108558545</v>
      </c>
      <c r="O247">
        <f t="shared" ca="1" si="28"/>
        <v>245.68626898260052</v>
      </c>
      <c r="P247" s="4">
        <f t="shared" ca="1" si="29"/>
        <v>-4.0879386381834089E-2</v>
      </c>
      <c r="Q247" s="4">
        <f t="shared" ca="1" si="30"/>
        <v>1.7748961853912149E-3</v>
      </c>
      <c r="R247" s="4">
        <f t="shared" ca="1" si="31"/>
        <v>3.0891150235390661E-2</v>
      </c>
      <c r="S247" s="4" cm="1">
        <f t="array" aca="1" ref="S247" ca="1">_xlfn._xlws.SORT(SUMPRODUCT($V$2:$X$2,P247:R247))</f>
        <v>-2.2865123697765419E-3</v>
      </c>
      <c r="T247" s="4">
        <f ca="1"/>
        <v>4.0751805516368006E-2</v>
      </c>
    </row>
    <row r="248" spans="1:20" x14ac:dyDescent="0.25">
      <c r="A248" s="1">
        <v>45912</v>
      </c>
      <c r="B248" s="4">
        <f>IFERROR(BTCUSD[[#This Row],[Close]]/BTCUSD!B247-1,"")</f>
        <v>3.1416089267328973E-2</v>
      </c>
      <c r="C248" s="4">
        <f>IFERROR(XAUUSD[[#This Row],[Close]]/XAUUSD!B247-1, "")</f>
        <v>1.6239700977804805E-2</v>
      </c>
      <c r="D248" s="4">
        <f>IFERROR(AAPL_US[[#This Row],[Close]]/AAPL_US!B247-1,"")</f>
        <v>1.7562926574794524E-2</v>
      </c>
      <c r="E248" s="4">
        <f t="shared" si="24"/>
        <v>2.118958514375897E-2</v>
      </c>
      <c r="F248">
        <f t="shared" ca="1" si="25"/>
        <v>-0.18380016620662773</v>
      </c>
      <c r="G248">
        <f t="shared" ca="1" si="25"/>
        <v>1.6137281537009507</v>
      </c>
      <c r="H248">
        <f t="shared" ca="1" si="25"/>
        <v>0.58285594251797512</v>
      </c>
      <c r="I248">
        <f ca="1"/>
        <v>-0.18380016620662773</v>
      </c>
      <c r="J248">
        <f ca="1"/>
        <v>1.6018522533230211</v>
      </c>
      <c r="K248">
        <f ca="1"/>
        <v>0.50574908164380639</v>
      </c>
      <c r="L248">
        <v>246</v>
      </c>
      <c r="M248">
        <f t="shared" ca="1" si="26"/>
        <v>119857.58063070882</v>
      </c>
      <c r="N248">
        <f t="shared" ca="1" si="27"/>
        <v>3876.9454796999585</v>
      </c>
      <c r="O248">
        <f t="shared" ca="1" si="28"/>
        <v>251.4974878229325</v>
      </c>
      <c r="P248" s="4">
        <f t="shared" ca="1" si="29"/>
        <v>1.2648513208310555E-2</v>
      </c>
      <c r="Q248" s="4">
        <f t="shared" ca="1" si="30"/>
        <v>2.2895765936699463E-2</v>
      </c>
      <c r="R248" s="4">
        <f t="shared" ca="1" si="31"/>
        <v>2.3377608045498523E-2</v>
      </c>
      <c r="S248" s="4" cm="1">
        <f t="array" aca="1" ref="S248" ca="1">_xlfn._xlws.SORT(SUMPRODUCT($V$2:$X$2,P248:R248))</f>
        <v>1.9966142750822508E-2</v>
      </c>
      <c r="T248" s="4">
        <f ca="1"/>
        <v>4.19095262759131E-2</v>
      </c>
    </row>
    <row r="249" spans="1:20" x14ac:dyDescent="0.25">
      <c r="A249" s="1">
        <v>45915</v>
      </c>
      <c r="B249" s="4">
        <f>IFERROR(BTCUSD[[#This Row],[Close]]/BTCUSD!B248-1,"")</f>
        <v>7.518120829511421E-3</v>
      </c>
      <c r="C249" s="4">
        <f>IFERROR(XAUUSD[[#This Row],[Close]]/XAUUSD!B248-1, "")</f>
        <v>7.4947815319299504E-3</v>
      </c>
      <c r="D249" s="4">
        <f>IFERROR(AAPL_US[[#This Row],[Close]]/AAPL_US!B248-1,"")</f>
        <v>1.1235955056179803E-2</v>
      </c>
      <c r="E249" s="4">
        <f t="shared" si="24"/>
        <v>8.6241353784793466E-3</v>
      </c>
      <c r="F249">
        <f t="shared" ca="1" si="25"/>
        <v>0.26222510314610659</v>
      </c>
      <c r="G249">
        <f t="shared" ca="1" si="25"/>
        <v>1.2564185808097024</v>
      </c>
      <c r="H249">
        <f t="shared" ca="1" si="25"/>
        <v>0.97296598604913587</v>
      </c>
      <c r="I249">
        <f ca="1"/>
        <v>0.26222510314610659</v>
      </c>
      <c r="J249">
        <f ca="1"/>
        <v>1.2684533870689627</v>
      </c>
      <c r="K249">
        <f ca="1"/>
        <v>1.0032365690755991</v>
      </c>
      <c r="L249">
        <v>247</v>
      </c>
      <c r="M249">
        <f t="shared" ca="1" si="26"/>
        <v>121337.25189396997</v>
      </c>
      <c r="N249">
        <f t="shared" ca="1" si="27"/>
        <v>3863.4642963960941</v>
      </c>
      <c r="O249">
        <f t="shared" ca="1" si="28"/>
        <v>254.10390144747353</v>
      </c>
      <c r="P249" s="4">
        <f t="shared" ca="1" si="29"/>
        <v>1.2269664410114222E-2</v>
      </c>
      <c r="Q249" s="4">
        <f t="shared" ca="1" si="30"/>
        <v>-3.4833290032645825E-3</v>
      </c>
      <c r="R249" s="4">
        <f t="shared" ca="1" si="31"/>
        <v>1.0310243478505355E-2</v>
      </c>
      <c r="S249" s="4" cm="1">
        <f t="array" aca="1" ref="S249" ca="1">_xlfn._xlws.SORT(SUMPRODUCT($V$2:$X$2,P249:R249))</f>
        <v>5.3806407652800398E-3</v>
      </c>
      <c r="T249" s="4">
        <f ca="1"/>
        <v>4.2918510586541565E-2</v>
      </c>
    </row>
    <row r="250" spans="1:20" x14ac:dyDescent="0.25">
      <c r="A250" s="1">
        <v>45916</v>
      </c>
      <c r="B250" s="4">
        <f>IFERROR(BTCUSD[[#This Row],[Close]]/BTCUSD!B249-1,"")</f>
        <v>-1.3495903029437484E-2</v>
      </c>
      <c r="C250" s="4">
        <f>IFERROR(XAUUSD[[#This Row],[Close]]/XAUUSD!B249-1, "")</f>
        <v>-3.8346951417362884E-3</v>
      </c>
      <c r="D250" s="4">
        <f>IFERROR(AAPL_US[[#This Row],[Close]]/AAPL_US!B249-1,"")</f>
        <v>6.1258977608789067E-3</v>
      </c>
      <c r="E250" s="4">
        <f t="shared" si="24"/>
        <v>-3.7448796372620882E-3</v>
      </c>
      <c r="F250">
        <f t="shared" ca="1" si="25"/>
        <v>4.5171711440034998E-2</v>
      </c>
      <c r="G250">
        <f t="shared" ca="1" si="25"/>
        <v>0.92332647706613347</v>
      </c>
      <c r="H250">
        <f t="shared" ca="1" si="25"/>
        <v>0.3090242587187757</v>
      </c>
      <c r="I250">
        <f ca="1"/>
        <v>4.5171711440034998E-2</v>
      </c>
      <c r="J250">
        <f ca="1"/>
        <v>0.92442464282897108</v>
      </c>
      <c r="K250">
        <f ca="1"/>
        <v>0.30649713391388211</v>
      </c>
      <c r="L250">
        <v>248</v>
      </c>
      <c r="M250">
        <f t="shared" ca="1" si="26"/>
        <v>120643.46082159091</v>
      </c>
      <c r="N250">
        <f t="shared" ca="1" si="27"/>
        <v>3849.5827417319374</v>
      </c>
      <c r="O250">
        <f t="shared" ca="1" si="28"/>
        <v>250.55718966456848</v>
      </c>
      <c r="P250" s="4">
        <f t="shared" ca="1" si="29"/>
        <v>-5.7342832467558369E-3</v>
      </c>
      <c r="Q250" s="4">
        <f t="shared" ca="1" si="30"/>
        <v>-3.5995034344989602E-3</v>
      </c>
      <c r="R250" s="4">
        <f t="shared" ca="1" si="31"/>
        <v>-1.4056047670657825E-2</v>
      </c>
      <c r="S250" s="4" cm="1">
        <f t="array" aca="1" ref="S250" ca="1">_xlfn._xlws.SORT(SUMPRODUCT($V$2:$X$2,P250:R250))</f>
        <v>-7.3769006490236825E-3</v>
      </c>
      <c r="T250" s="4">
        <f ca="1"/>
        <v>4.3382281275689688E-2</v>
      </c>
    </row>
    <row r="251" spans="1:20" x14ac:dyDescent="0.25">
      <c r="A251" s="1">
        <v>45917</v>
      </c>
      <c r="B251" s="4">
        <f>IFERROR(BTCUSD[[#This Row],[Close]]/BTCUSD!B250-1,"")</f>
        <v>1.0504695897649352E-2</v>
      </c>
      <c r="C251" s="4">
        <f>IFERROR(XAUUSD[[#This Row],[Close]]/XAUUSD!B250-1, "")</f>
        <v>1.3742419179036292E-2</v>
      </c>
      <c r="D251" s="4">
        <f>IFERROR(AAPL_US[[#This Row],[Close]]/AAPL_US!B251-1,"")</f>
        <v>0</v>
      </c>
      <c r="E251" s="4">
        <f t="shared" si="24"/>
        <v>8.6483764409093222E-3</v>
      </c>
      <c r="F251">
        <f t="shared" ca="1" si="25"/>
        <v>0.26721963959603501</v>
      </c>
      <c r="G251">
        <f t="shared" ca="1" si="25"/>
        <v>-0.19413870705112138</v>
      </c>
      <c r="H251">
        <f t="shared" ca="1" si="25"/>
        <v>-0.52922728178408329</v>
      </c>
      <c r="I251">
        <f ca="1"/>
        <v>0.26721963959603501</v>
      </c>
      <c r="J251">
        <f ca="1"/>
        <v>-0.1798409752732982</v>
      </c>
      <c r="K251">
        <f ca="1"/>
        <v>-0.43650070323595891</v>
      </c>
      <c r="L251">
        <v>249</v>
      </c>
      <c r="M251">
        <f t="shared" ca="1" si="26"/>
        <v>121392.34377848609</v>
      </c>
      <c r="N251">
        <f t="shared" ca="1" si="27"/>
        <v>3804.0131289999899</v>
      </c>
      <c r="O251">
        <f t="shared" ca="1" si="28"/>
        <v>246.82690959727117</v>
      </c>
      <c r="P251" s="4">
        <f t="shared" ca="1" si="29"/>
        <v>6.1882195317769914E-3</v>
      </c>
      <c r="Q251" s="4">
        <f t="shared" ca="1" si="30"/>
        <v>-1.1908167611196707E-2</v>
      </c>
      <c r="R251" s="4">
        <f t="shared" ca="1" si="31"/>
        <v>-1.4999876410081886E-2</v>
      </c>
      <c r="S251" s="4" cm="1">
        <f t="array" aca="1" ref="S251" ca="1">_xlfn._xlws.SORT(SUMPRODUCT($V$2:$X$2,P251:R251))</f>
        <v>-7.4067641079701508E-3</v>
      </c>
      <c r="T251" s="4">
        <f ca="1"/>
        <v>4.6309290291915314E-2</v>
      </c>
    </row>
  </sheetData>
  <mergeCells count="1">
    <mergeCell ref="P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6C12-73A3-4806-9FBE-8871162BDFFA}">
  <dimension ref="A1:M251"/>
  <sheetViews>
    <sheetView tabSelected="1" workbookViewId="0">
      <selection activeCell="K19" sqref="K19"/>
    </sheetView>
  </sheetViews>
  <sheetFormatPr defaultRowHeight="15" x14ac:dyDescent="0.25"/>
  <cols>
    <col min="1" max="1" width="10.7109375" style="1" bestFit="1" customWidth="1"/>
    <col min="2" max="2" width="10.7109375" customWidth="1"/>
    <col min="3" max="3" width="11.85546875" bestFit="1" customWidth="1"/>
    <col min="4" max="4" width="11.42578125" customWidth="1"/>
    <col min="5" max="5" width="14.85546875" customWidth="1"/>
    <col min="6" max="6" width="14" bestFit="1" customWidth="1"/>
    <col min="7" max="7" width="14" customWidth="1"/>
    <col min="8" max="8" width="11.140625" bestFit="1" customWidth="1"/>
    <col min="9" max="9" width="13.28515625" bestFit="1" customWidth="1"/>
    <col min="10" max="10" width="26" bestFit="1" customWidth="1"/>
    <col min="11" max="12" width="12" bestFit="1" customWidth="1"/>
    <col min="13" max="13" width="11.85546875" bestFit="1" customWidth="1"/>
  </cols>
  <sheetData>
    <row r="1" spans="1:13" x14ac:dyDescent="0.25">
      <c r="A1" s="5" t="s">
        <v>0</v>
      </c>
      <c r="B1" s="6" t="s">
        <v>2</v>
      </c>
      <c r="C1" s="6" t="s">
        <v>3</v>
      </c>
      <c r="D1" s="6" t="s">
        <v>4</v>
      </c>
      <c r="E1" s="6" t="s">
        <v>10</v>
      </c>
      <c r="F1" s="6" t="s">
        <v>28</v>
      </c>
      <c r="G1" s="6" t="s">
        <v>29</v>
      </c>
      <c r="H1" s="6" t="s">
        <v>35</v>
      </c>
      <c r="I1" s="6" t="s">
        <v>68</v>
      </c>
      <c r="J1" s="6" t="s">
        <v>9</v>
      </c>
      <c r="K1" s="6" t="s">
        <v>6</v>
      </c>
      <c r="L1" s="6" t="s">
        <v>7</v>
      </c>
      <c r="M1" s="6" t="s">
        <v>8</v>
      </c>
    </row>
    <row r="2" spans="1:13" x14ac:dyDescent="0.25">
      <c r="A2" s="1" cm="1">
        <f t="array" ref="A2:A251">_xlfn._xlws.SORT(_xlfn.UNIQUE(_xlfn.VSTACK(AAPL_tbl[Date], Gold_tbl[Date], BTC_tbl[Date])))</f>
        <v>45553</v>
      </c>
      <c r="B2" s="4"/>
      <c r="J2" s="7" t="s">
        <v>5</v>
      </c>
      <c r="K2" s="2">
        <v>0.3</v>
      </c>
      <c r="L2" s="2">
        <v>0.4</v>
      </c>
      <c r="M2" s="2">
        <v>0.3</v>
      </c>
    </row>
    <row r="3" spans="1:13" x14ac:dyDescent="0.25">
      <c r="A3" s="1">
        <v>45554</v>
      </c>
      <c r="B3" s="4">
        <f>IFERROR(BTCUSD[[#This Row],[Close]]/BTCUSD!B2-1,"")</f>
        <v>4.4809589145767381E-2</v>
      </c>
      <c r="C3" s="4">
        <f>IFERROR(XAUUSD[[#This Row],[Close]]/XAUUSD!B2-1, "")</f>
        <v>1.0849920183821471E-2</v>
      </c>
      <c r="D3" s="4">
        <f>IFERROR(AAPL_US[[#This Row],[Close]]/AAPL_US!B2-1,"")</f>
        <v>3.7065461728843507E-2</v>
      </c>
      <c r="E3" s="18">
        <f>SUMPRODUCT(B3:D3,$K$2:$M$2)</f>
        <v>2.8902483335911854E-2</v>
      </c>
      <c r="F3" s="19">
        <f>ABS(E3*1000000)</f>
        <v>28902.483335911853</v>
      </c>
      <c r="G3" t="b">
        <f>F3&gt;$K$8</f>
        <v>1</v>
      </c>
      <c r="H3" t="b">
        <f>F3&gt;$K$9</f>
        <v>1</v>
      </c>
      <c r="I3" t="b">
        <f ca="1">F3&gt;$K$10</f>
        <v>0</v>
      </c>
      <c r="J3" s="7" t="s">
        <v>20</v>
      </c>
      <c r="K3" s="12">
        <v>30000</v>
      </c>
      <c r="L3" s="12">
        <v>40000</v>
      </c>
      <c r="M3" s="12">
        <v>30000</v>
      </c>
    </row>
    <row r="4" spans="1:13" x14ac:dyDescent="0.25">
      <c r="A4" s="1">
        <v>45555</v>
      </c>
      <c r="B4" s="4">
        <f>IFERROR(BTCUSD[[#This Row],[Close]]/BTCUSD!B3-1,"")</f>
        <v>-5.3418973274610426E-4</v>
      </c>
      <c r="C4" s="4">
        <f>IFERROR(XAUUSD[[#This Row],[Close]]/XAUUSD!B3-1, "")</f>
        <v>1.329843782013862E-2</v>
      </c>
      <c r="D4" s="4">
        <f>IFERROR(AAPL_US[[#This Row],[Close]]/AAPL_US!B3-1,"")</f>
        <v>-2.9251161507571899E-3</v>
      </c>
      <c r="E4" s="18">
        <f t="shared" ref="E4:E67" si="0">SUMPRODUCT(B4:D4,$K$2:$M$2)</f>
        <v>4.281583363004461E-3</v>
      </c>
      <c r="F4" s="19">
        <f t="shared" ref="F4:F67" si="1">ABS(E4*1000000)</f>
        <v>4281.5833630044608</v>
      </c>
      <c r="G4" t="b">
        <f t="shared" ref="G4:G67" si="2">F4&gt;$K$8</f>
        <v>0</v>
      </c>
      <c r="H4" t="b">
        <f t="shared" ref="H4:H67" si="3">F4&gt;$K$9</f>
        <v>0</v>
      </c>
      <c r="I4" t="b">
        <f t="shared" ref="I4:I67" ca="1" si="4">F4&gt;$K$10</f>
        <v>0</v>
      </c>
    </row>
    <row r="5" spans="1:13" x14ac:dyDescent="0.25">
      <c r="A5" s="1">
        <v>45558</v>
      </c>
      <c r="B5" s="4">
        <f>IFERROR(BTCUSD[[#This Row],[Close]]/BTCUSD!B4-1,"")</f>
        <v>8.284366280974842E-3</v>
      </c>
      <c r="C5" s="4">
        <f>IFERROR(XAUUSD[[#This Row],[Close]]/XAUUSD!B4-1, "")</f>
        <v>2.8136290282583243E-3</v>
      </c>
      <c r="D5" s="4">
        <f>IFERROR(AAPL_US[[#This Row],[Close]]/AAPL_US!B4-1,"")</f>
        <v>-7.5801826094976654E-3</v>
      </c>
      <c r="E5" s="18">
        <f t="shared" si="0"/>
        <v>1.3367067127464825E-3</v>
      </c>
      <c r="F5" s="19">
        <f t="shared" si="1"/>
        <v>1336.7067127464825</v>
      </c>
      <c r="G5" t="b">
        <f t="shared" si="2"/>
        <v>0</v>
      </c>
      <c r="H5" t="b">
        <f t="shared" si="3"/>
        <v>0</v>
      </c>
      <c r="I5" t="b">
        <f t="shared" ca="1" si="4"/>
        <v>0</v>
      </c>
      <c r="J5" s="9" t="s">
        <v>17</v>
      </c>
      <c r="K5" s="17">
        <v>1000000</v>
      </c>
      <c r="L5" s="26">
        <v>0.05</v>
      </c>
    </row>
    <row r="6" spans="1:13" x14ac:dyDescent="0.25">
      <c r="A6" s="1">
        <v>45559</v>
      </c>
      <c r="B6" s="4">
        <f>IFERROR(BTCUSD[[#This Row],[Close]]/BTCUSD!B5-1,"")</f>
        <v>1.0109456001464068E-2</v>
      </c>
      <c r="C6" s="4">
        <f>IFERROR(XAUUSD[[#This Row],[Close]]/XAUUSD!B5-1, "")</f>
        <v>1.0880544179384444E-2</v>
      </c>
      <c r="D6" s="4">
        <f>IFERROR(AAPL_US[[#This Row],[Close]]/AAPL_US!B5-1,"")</f>
        <v>3.9739260885149896E-3</v>
      </c>
      <c r="E6" s="18">
        <f t="shared" si="0"/>
        <v>8.5772322987474961E-3</v>
      </c>
      <c r="F6" s="19">
        <f t="shared" si="1"/>
        <v>8577.2322987474963</v>
      </c>
      <c r="G6" t="b">
        <f t="shared" si="2"/>
        <v>0</v>
      </c>
      <c r="H6" t="b">
        <f t="shared" si="3"/>
        <v>0</v>
      </c>
      <c r="I6" t="b">
        <f t="shared" ca="1" si="4"/>
        <v>0</v>
      </c>
    </row>
    <row r="7" spans="1:13" x14ac:dyDescent="0.25">
      <c r="A7" s="1">
        <v>45560</v>
      </c>
      <c r="B7" s="4">
        <f>IFERROR(BTCUSD[[#This Row],[Close]]/BTCUSD!B6-1,"")</f>
        <v>-9.3679229075234183E-3</v>
      </c>
      <c r="C7" s="4">
        <f>IFERROR(XAUUSD[[#This Row],[Close]]/XAUUSD!B6-1, "")</f>
        <v>9.4085945629984735E-6</v>
      </c>
      <c r="D7" s="4">
        <f>IFERROR(AAPL_US[[#This Row],[Close]]/AAPL_US!B6-1,"")</f>
        <v>-4.3989756293224547E-3</v>
      </c>
      <c r="E7" s="18">
        <f t="shared" si="0"/>
        <v>-4.1263061232285625E-3</v>
      </c>
      <c r="F7" s="19">
        <f t="shared" si="1"/>
        <v>4126.3061232285627</v>
      </c>
      <c r="G7" t="b">
        <f t="shared" si="2"/>
        <v>0</v>
      </c>
      <c r="H7" t="b">
        <f t="shared" si="3"/>
        <v>0</v>
      </c>
      <c r="I7" t="b">
        <f t="shared" ca="1" si="4"/>
        <v>0</v>
      </c>
      <c r="J7" s="6" t="s">
        <v>32</v>
      </c>
      <c r="K7" s="9" t="s">
        <v>33</v>
      </c>
      <c r="L7" s="9" t="s">
        <v>34</v>
      </c>
    </row>
    <row r="8" spans="1:13" x14ac:dyDescent="0.25">
      <c r="A8" s="1">
        <v>45561</v>
      </c>
      <c r="B8" s="4">
        <f>IFERROR(BTCUSD[[#This Row],[Close]]/BTCUSD!B7-1,"")</f>
        <v>2.5804386761515641E-2</v>
      </c>
      <c r="C8" s="4">
        <f>IFERROR(XAUUSD[[#This Row],[Close]]/XAUUSD!B7-1, "")</f>
        <v>5.7504788929574335E-3</v>
      </c>
      <c r="D8" s="4">
        <f>IFERROR(AAPL_US[[#This Row],[Close]]/AAPL_US!B7-1,"")</f>
        <v>5.0780748473699955E-3</v>
      </c>
      <c r="E8" s="18">
        <f t="shared" si="0"/>
        <v>1.1564930039848664E-2</v>
      </c>
      <c r="F8" s="19">
        <f t="shared" si="1"/>
        <v>11564.930039848663</v>
      </c>
      <c r="G8" t="b">
        <f t="shared" si="2"/>
        <v>0</v>
      </c>
      <c r="H8" t="b">
        <f t="shared" si="3"/>
        <v>0</v>
      </c>
      <c r="I8" t="b">
        <f t="shared" ca="1" si="4"/>
        <v>0</v>
      </c>
      <c r="J8" s="9" t="s">
        <v>31</v>
      </c>
      <c r="K8" s="20">
        <f>Historical!J16</f>
        <v>22267.343443690857</v>
      </c>
      <c r="L8" s="20">
        <f>Historical!K16</f>
        <v>16321.971343708934</v>
      </c>
    </row>
    <row r="9" spans="1:13" x14ac:dyDescent="0.25">
      <c r="A9" s="1">
        <v>45562</v>
      </c>
      <c r="B9" s="4">
        <f>IFERROR(BTCUSD[[#This Row],[Close]]/BTCUSD!B8-1,"")</f>
        <v>1.0080858970950013E-2</v>
      </c>
      <c r="C9" s="4">
        <f>IFERROR(XAUUSD[[#This Row],[Close]]/XAUUSD!B8-1, "")</f>
        <v>-7.633444966229308E-3</v>
      </c>
      <c r="D9" s="4">
        <f>IFERROR(AAPL_US[[#This Row],[Close]]/AAPL_US!B8-1,"")</f>
        <v>1.1893225266494944E-3</v>
      </c>
      <c r="E9" s="18">
        <f t="shared" si="0"/>
        <v>3.2767646278812889E-4</v>
      </c>
      <c r="F9" s="19">
        <f t="shared" si="1"/>
        <v>327.6764627881289</v>
      </c>
      <c r="G9" t="b">
        <f t="shared" si="2"/>
        <v>0</v>
      </c>
      <c r="H9" t="b">
        <f t="shared" si="3"/>
        <v>0</v>
      </c>
      <c r="I9" t="b">
        <f t="shared" ca="1" si="4"/>
        <v>0</v>
      </c>
      <c r="J9" s="9" t="s">
        <v>30</v>
      </c>
      <c r="K9" s="20">
        <f>Parametric!J21</f>
        <v>27443.902766042593</v>
      </c>
      <c r="L9" s="20">
        <f>Parametric!K21</f>
        <v>18941.425351870359</v>
      </c>
    </row>
    <row r="10" spans="1:13" x14ac:dyDescent="0.25">
      <c r="A10" s="1">
        <v>45565</v>
      </c>
      <c r="B10" s="4">
        <f>IFERROR(BTCUSD[[#This Row],[Close]]/BTCUSD!B9-1,"")</f>
        <v>-3.0938925559724773E-2</v>
      </c>
      <c r="C10" s="4">
        <f>IFERROR(XAUUSD[[#This Row],[Close]]/XAUUSD!B9-1, "")</f>
        <v>-6.5289115966893352E-3</v>
      </c>
      <c r="D10" s="4">
        <f>IFERROR(AAPL_US[[#This Row],[Close]]/AAPL_US!B9-1,"")</f>
        <v>2.2869461920894008E-2</v>
      </c>
      <c r="E10" s="18">
        <f t="shared" si="0"/>
        <v>-5.0324037303249641E-3</v>
      </c>
      <c r="F10" s="19">
        <f t="shared" si="1"/>
        <v>5032.4037303249643</v>
      </c>
      <c r="G10" t="b">
        <f t="shared" si="2"/>
        <v>0</v>
      </c>
      <c r="H10" t="b">
        <f t="shared" si="3"/>
        <v>0</v>
      </c>
      <c r="I10" t="b">
        <f t="shared" ca="1" si="4"/>
        <v>0</v>
      </c>
      <c r="J10" s="9" t="s">
        <v>69</v>
      </c>
      <c r="K10" s="20">
        <f ca="1">Monte_Carlo!V26</f>
        <v>34225.060651621206</v>
      </c>
      <c r="L10" s="20">
        <f ca="1">Monte_Carlo!W26</f>
        <v>28809.536463633143</v>
      </c>
    </row>
    <row r="11" spans="1:13" x14ac:dyDescent="0.25">
      <c r="A11" s="1">
        <v>45566</v>
      </c>
      <c r="B11" s="4">
        <f>IFERROR(BTCUSD[[#This Row],[Close]]/BTCUSD!B10-1,"")</f>
        <v>-3.9779231077229915E-2</v>
      </c>
      <c r="C11" s="4">
        <f>IFERROR(XAUUSD[[#This Row],[Close]]/XAUUSD!B10-1, "")</f>
        <v>1.0892936101733142E-2</v>
      </c>
      <c r="D11" s="4">
        <f>IFERROR(AAPL_US[[#This Row],[Close]]/AAPL_US!B10-1,"")</f>
        <v>-2.9141289012766247E-2</v>
      </c>
      <c r="E11" s="18">
        <f t="shared" si="0"/>
        <v>-1.6318981586305591E-2</v>
      </c>
      <c r="F11" s="19">
        <f t="shared" si="1"/>
        <v>16318.98158630559</v>
      </c>
      <c r="G11" t="b">
        <f t="shared" si="2"/>
        <v>0</v>
      </c>
      <c r="H11" t="b">
        <f t="shared" si="3"/>
        <v>0</v>
      </c>
      <c r="I11" t="b">
        <f t="shared" ca="1" si="4"/>
        <v>0</v>
      </c>
      <c r="J11" s="25"/>
    </row>
    <row r="12" spans="1:13" x14ac:dyDescent="0.25">
      <c r="A12" s="1">
        <v>45567</v>
      </c>
      <c r="B12" s="4">
        <f>IFERROR(BTCUSD[[#This Row],[Close]]/BTCUSD!B11-1,"")</f>
        <v>-5.5173000224028046E-3</v>
      </c>
      <c r="C12" s="4">
        <f>IFERROR(XAUUSD[[#This Row],[Close]]/XAUUSD!B11-1, "")</f>
        <v>-1.7364793959679936E-3</v>
      </c>
      <c r="D12" s="4">
        <f>IFERROR(AAPL_US[[#This Row],[Close]]/AAPL_US!B11-1,"")</f>
        <v>2.5209004355088993E-3</v>
      </c>
      <c r="E12" s="18">
        <f t="shared" si="0"/>
        <v>-1.5935116344553692E-3</v>
      </c>
      <c r="F12" s="19">
        <f t="shared" si="1"/>
        <v>1593.5116344553692</v>
      </c>
      <c r="G12" t="b">
        <f t="shared" si="2"/>
        <v>0</v>
      </c>
      <c r="H12" t="b">
        <f t="shared" si="3"/>
        <v>0</v>
      </c>
      <c r="I12" t="b">
        <f t="shared" ca="1" si="4"/>
        <v>0</v>
      </c>
      <c r="J12" s="6" t="s">
        <v>36</v>
      </c>
      <c r="K12" s="9" t="s">
        <v>37</v>
      </c>
      <c r="L12" s="9" t="s">
        <v>38</v>
      </c>
      <c r="M12" s="9" t="s">
        <v>67</v>
      </c>
    </row>
    <row r="13" spans="1:13" x14ac:dyDescent="0.25">
      <c r="A13" s="1">
        <v>45568</v>
      </c>
      <c r="B13" s="4">
        <f>IFERROR(BTCUSD[[#This Row],[Close]]/BTCUSD!B12-1,"")</f>
        <v>-2.6144564643659773E-4</v>
      </c>
      <c r="C13" s="4">
        <f>IFERROR(XAUUSD[[#This Row],[Close]]/XAUUSD!B12-1, "")</f>
        <v>-9.7788108213825442E-4</v>
      </c>
      <c r="D13" s="4">
        <f>IFERROR(AAPL_US[[#This Row],[Close]]/AAPL_US!B12-1,"")</f>
        <v>-4.8965450190470161E-3</v>
      </c>
      <c r="E13" s="18">
        <f t="shared" si="0"/>
        <v>-1.9385496325003857E-3</v>
      </c>
      <c r="F13" s="19">
        <f t="shared" si="1"/>
        <v>1938.5496325003858</v>
      </c>
      <c r="G13" t="b">
        <f t="shared" si="2"/>
        <v>0</v>
      </c>
      <c r="H13" t="b">
        <f t="shared" si="3"/>
        <v>0</v>
      </c>
      <c r="I13" t="b">
        <f t="shared" ca="1" si="4"/>
        <v>0</v>
      </c>
      <c r="J13" s="9" t="s">
        <v>39</v>
      </c>
      <c r="K13" s="2">
        <v>0.01</v>
      </c>
      <c r="L13" s="2">
        <v>0.01</v>
      </c>
      <c r="M13" s="2">
        <v>0.01</v>
      </c>
    </row>
    <row r="14" spans="1:13" x14ac:dyDescent="0.25">
      <c r="A14" s="1">
        <v>45569</v>
      </c>
      <c r="B14" s="4">
        <f>IFERROR(BTCUSD[[#This Row],[Close]]/BTCUSD!B13-1,"")</f>
        <v>2.5393175635445964E-2</v>
      </c>
      <c r="C14" s="4">
        <f>IFERROR(XAUUSD[[#This Row],[Close]]/XAUUSD!B13-1, "")</f>
        <v>-1.7204964968884351E-3</v>
      </c>
      <c r="D14" s="4">
        <f>IFERROR(AAPL_US[[#This Row],[Close]]/AAPL_US!B13-1,"")</f>
        <v>5.0094593514349306E-3</v>
      </c>
      <c r="E14" s="18">
        <f t="shared" si="0"/>
        <v>8.4325918973088936E-3</v>
      </c>
      <c r="F14" s="19">
        <f t="shared" si="1"/>
        <v>8432.5918973088937</v>
      </c>
      <c r="G14" t="b">
        <f t="shared" si="2"/>
        <v>0</v>
      </c>
      <c r="H14" t="b">
        <f t="shared" si="3"/>
        <v>0</v>
      </c>
      <c r="I14" t="b">
        <f t="shared" ca="1" si="4"/>
        <v>0</v>
      </c>
      <c r="J14" s="9" t="s">
        <v>40</v>
      </c>
      <c r="K14">
        <f>COUNTIF(G3:G252, TRUE)</f>
        <v>11</v>
      </c>
      <c r="L14">
        <f>COUNTIF(H3:H252, TRUE)</f>
        <v>6</v>
      </c>
      <c r="M14">
        <f ca="1">COUNTIF(I3:I251, TRUE)</f>
        <v>3</v>
      </c>
    </row>
    <row r="15" spans="1:13" x14ac:dyDescent="0.25">
      <c r="A15" s="1">
        <v>45572</v>
      </c>
      <c r="B15" s="4">
        <f>IFERROR(BTCUSD[[#This Row],[Close]]/BTCUSD!B14-1,"")</f>
        <v>1.62245744156988E-2</v>
      </c>
      <c r="C15" s="4">
        <f>IFERROR(XAUUSD[[#This Row],[Close]]/XAUUSD!B14-1, "")</f>
        <v>-3.3865833974445758E-3</v>
      </c>
      <c r="D15" s="4">
        <f>IFERROR(AAPL_US[[#This Row],[Close]]/AAPL_US!B14-1,"")</f>
        <v>-2.2531837986407455E-2</v>
      </c>
      <c r="E15" s="18">
        <f t="shared" si="0"/>
        <v>-3.2468124301904258E-3</v>
      </c>
      <c r="F15" s="19">
        <f t="shared" si="1"/>
        <v>3246.8124301904259</v>
      </c>
      <c r="G15" t="b">
        <f t="shared" si="2"/>
        <v>0</v>
      </c>
      <c r="H15" t="b">
        <f t="shared" si="3"/>
        <v>0</v>
      </c>
      <c r="I15" t="b">
        <f t="shared" ca="1" si="4"/>
        <v>0</v>
      </c>
      <c r="J15" s="9" t="s">
        <v>41</v>
      </c>
      <c r="K15">
        <f>COUNT(F3:F251)</f>
        <v>249</v>
      </c>
      <c r="L15">
        <f>COUNT(F3:F251)</f>
        <v>249</v>
      </c>
      <c r="M15">
        <f>COUNT(F3:F251)</f>
        <v>249</v>
      </c>
    </row>
    <row r="16" spans="1:13" x14ac:dyDescent="0.25">
      <c r="A16" s="1">
        <v>45573</v>
      </c>
      <c r="B16" s="4">
        <f>IFERROR(BTCUSD[[#This Row],[Close]]/BTCUSD!B15-1,"")</f>
        <v>-1.5056380533878699E-2</v>
      </c>
      <c r="C16" s="4">
        <f>IFERROR(XAUUSD[[#This Row],[Close]]/XAUUSD!B15-1, "")</f>
        <v>-7.8349087661674366E-3</v>
      </c>
      <c r="D16" s="4">
        <f>IFERROR(AAPL_US[[#This Row],[Close]]/AAPL_US!B15-1,"")</f>
        <v>1.8403909531064189E-2</v>
      </c>
      <c r="E16" s="18">
        <f t="shared" si="0"/>
        <v>-2.1297048073113277E-3</v>
      </c>
      <c r="F16" s="19">
        <f t="shared" si="1"/>
        <v>2129.7048073113278</v>
      </c>
      <c r="G16" t="b">
        <f t="shared" si="2"/>
        <v>0</v>
      </c>
      <c r="H16" t="b">
        <f t="shared" si="3"/>
        <v>0</v>
      </c>
      <c r="I16" t="b">
        <f t="shared" ca="1" si="4"/>
        <v>0</v>
      </c>
      <c r="J16" s="9" t="s">
        <v>42</v>
      </c>
      <c r="K16" s="4">
        <f>K14/K15</f>
        <v>4.4176706827309238E-2</v>
      </c>
      <c r="L16" s="4">
        <f>L14/L15</f>
        <v>2.4096385542168676E-2</v>
      </c>
      <c r="M16" s="23">
        <f ca="1">M14/M15</f>
        <v>1.2048192771084338E-2</v>
      </c>
    </row>
    <row r="17" spans="1:13" x14ac:dyDescent="0.25">
      <c r="A17" s="1">
        <v>45574</v>
      </c>
      <c r="B17" s="4">
        <f>IFERROR(BTCUSD[[#This Row],[Close]]/BTCUSD!B16-1,"")</f>
        <v>-2.4845636228732482E-2</v>
      </c>
      <c r="C17" s="4">
        <f>IFERROR(XAUUSD[[#This Row],[Close]]/XAUUSD!B16-1, "")</f>
        <v>-5.3891085087273138E-3</v>
      </c>
      <c r="D17" s="4">
        <f>IFERROR(AAPL_US[[#This Row],[Close]]/AAPL_US!B16-1,"")</f>
        <v>1.6699663520867825E-2</v>
      </c>
      <c r="E17" s="18">
        <f t="shared" si="0"/>
        <v>-4.5994352158503227E-3</v>
      </c>
      <c r="F17" s="19">
        <f t="shared" si="1"/>
        <v>4599.4352158503225</v>
      </c>
      <c r="G17" t="b">
        <f t="shared" si="2"/>
        <v>0</v>
      </c>
      <c r="H17" t="b">
        <f t="shared" si="3"/>
        <v>0</v>
      </c>
      <c r="I17" t="b">
        <f t="shared" ca="1" si="4"/>
        <v>0</v>
      </c>
      <c r="J17" s="9" t="s">
        <v>43</v>
      </c>
      <c r="K17">
        <f>-2*LN(((K13^K14)*(1-K13)^(K15-K14))/((K14/K15)^K14*(1-(K14/K15))^(K15-K14)))</f>
        <v>15.960698187766431</v>
      </c>
      <c r="L17">
        <f>-2*LN(((L13^L14)*(1-L13)^(L15-L14))/((L14/L15)^L14*(1-(L14/L15))^(L15-L14)))</f>
        <v>3.583938111477639</v>
      </c>
      <c r="M17">
        <f ca="1">-2*LN(((M13^M14)*(1-M13)^(M15-M14))/((M14/M15)^M14*(1-(M14/M15))^(M15-M14)))</f>
        <v>9.90333271580187E-2</v>
      </c>
    </row>
    <row r="18" spans="1:13" x14ac:dyDescent="0.25">
      <c r="A18" s="1">
        <v>45575</v>
      </c>
      <c r="B18" s="4">
        <f>IFERROR(BTCUSD[[#This Row],[Close]]/BTCUSD!B17-1,"")</f>
        <v>-1.1976815462055646E-2</v>
      </c>
      <c r="C18" s="4">
        <f>IFERROR(XAUUSD[[#This Row],[Close]]/XAUUSD!B17-1, "")</f>
        <v>8.5626911314986565E-3</v>
      </c>
      <c r="D18" s="4">
        <f>IFERROR(AAPL_US[[#This Row],[Close]]/AAPL_US!B17-1,"")</f>
        <v>-2.1786967987564854E-3</v>
      </c>
      <c r="E18" s="18">
        <f t="shared" si="0"/>
        <v>-8.215772256441764E-4</v>
      </c>
      <c r="F18" s="19">
        <f t="shared" si="1"/>
        <v>821.57722564417645</v>
      </c>
      <c r="G18" t="b">
        <f t="shared" si="2"/>
        <v>0</v>
      </c>
      <c r="H18" t="b">
        <f t="shared" si="3"/>
        <v>0</v>
      </c>
      <c r="I18" t="b">
        <f t="shared" ca="1" si="4"/>
        <v>0</v>
      </c>
      <c r="J18" s="9" t="s">
        <v>44</v>
      </c>
      <c r="K18" s="4">
        <f>_xlfn.CHISQ.DIST.RT(K17,1)</f>
        <v>6.4671250380012382E-5</v>
      </c>
      <c r="L18" s="4">
        <f>_xlfn.CHISQ.DIST.RT(L17,1)</f>
        <v>5.8340691833682082E-2</v>
      </c>
      <c r="M18" s="23">
        <f ca="1">_xlfn.CHISQ.DIST.RT(M17,1)</f>
        <v>0.75299277749896165</v>
      </c>
    </row>
    <row r="19" spans="1:13" x14ac:dyDescent="0.25">
      <c r="A19" s="1">
        <v>45576</v>
      </c>
      <c r="B19" s="4">
        <f>IFERROR(BTCUSD[[#This Row],[Close]]/BTCUSD!B18-1,"")</f>
        <v>4.8243491162151653E-2</v>
      </c>
      <c r="C19" s="4">
        <f>IFERROR(XAUUSD[[#This Row],[Close]]/XAUUSD!B18-1, "")</f>
        <v>9.9005571914962953E-3</v>
      </c>
      <c r="D19" s="4">
        <f>IFERROR(AAPL_US[[#This Row],[Close]]/AAPL_US!B18-1,"")</f>
        <v>-6.5066050573867606E-3</v>
      </c>
      <c r="E19" s="18">
        <f t="shared" si="0"/>
        <v>1.6481288708027984E-2</v>
      </c>
      <c r="F19" s="19">
        <f t="shared" si="1"/>
        <v>16481.288708027983</v>
      </c>
      <c r="G19" t="b">
        <f t="shared" si="2"/>
        <v>0</v>
      </c>
      <c r="H19" t="b">
        <f t="shared" si="3"/>
        <v>0</v>
      </c>
      <c r="I19" t="b">
        <f t="shared" ca="1" si="4"/>
        <v>0</v>
      </c>
      <c r="J19" s="9" t="s">
        <v>45</v>
      </c>
      <c r="K19" s="9" t="str">
        <f>IF(K18 &gt; $L$5, "Reliable", "Not Reliable")</f>
        <v>Not Reliable</v>
      </c>
      <c r="L19" s="9" t="str">
        <f>IF(L18 &gt; $L$5, "Reliable", "Not Reliable")</f>
        <v>Reliable</v>
      </c>
      <c r="M19" s="9" t="str">
        <f ca="1">IF(M18 &gt; $L$5, "Reliable", "Not Reliable")</f>
        <v>Reliable</v>
      </c>
    </row>
    <row r="20" spans="1:13" x14ac:dyDescent="0.25">
      <c r="A20" s="1">
        <v>45579</v>
      </c>
      <c r="B20" s="4">
        <f>IFERROR(BTCUSD[[#This Row],[Close]]/BTCUSD!B19-1,"")</f>
        <v>4.371606376125392E-2</v>
      </c>
      <c r="C20" s="4">
        <f>IFERROR(XAUUSD[[#This Row],[Close]]/XAUUSD!B19-1, "")</f>
        <v>-2.8518237554095993E-3</v>
      </c>
      <c r="D20" s="4">
        <f>IFERROR(AAPL_US[[#This Row],[Close]]/AAPL_US!B19-1,"")</f>
        <v>1.6480951332305649E-2</v>
      </c>
      <c r="E20" s="18">
        <f t="shared" si="0"/>
        <v>1.6918375025904028E-2</v>
      </c>
      <c r="F20" s="19">
        <f t="shared" si="1"/>
        <v>16918.375025904028</v>
      </c>
      <c r="G20" t="b">
        <f t="shared" si="2"/>
        <v>0</v>
      </c>
      <c r="H20" t="b">
        <f t="shared" si="3"/>
        <v>0</v>
      </c>
      <c r="I20" t="b">
        <f t="shared" ca="1" si="4"/>
        <v>0</v>
      </c>
    </row>
    <row r="21" spans="1:13" x14ac:dyDescent="0.25">
      <c r="A21" s="1">
        <v>45580</v>
      </c>
      <c r="B21" s="4">
        <f>IFERROR(BTCUSD[[#This Row],[Close]]/BTCUSD!B20-1,"")</f>
        <v>9.7844710289354264E-3</v>
      </c>
      <c r="C21" s="4">
        <f>IFERROR(XAUUSD[[#This Row],[Close]]/XAUUSD!B20-1, "")</f>
        <v>5.374496907823767E-3</v>
      </c>
      <c r="D21" s="4">
        <f>IFERROR(AAPL_US[[#This Row],[Close]]/AAPL_US!B20-1,"")</f>
        <v>1.1022912405975971E-2</v>
      </c>
      <c r="E21" s="18">
        <f t="shared" si="0"/>
        <v>8.3920137936029249E-3</v>
      </c>
      <c r="F21" s="19">
        <f t="shared" si="1"/>
        <v>8392.0137936029241</v>
      </c>
      <c r="G21" t="b">
        <f t="shared" si="2"/>
        <v>0</v>
      </c>
      <c r="H21" t="b">
        <f t="shared" si="3"/>
        <v>0</v>
      </c>
      <c r="I21" t="b">
        <f t="shared" ca="1" si="4"/>
        <v>0</v>
      </c>
    </row>
    <row r="22" spans="1:13" x14ac:dyDescent="0.25">
      <c r="A22" s="1">
        <v>45581</v>
      </c>
      <c r="B22" s="4">
        <f>IFERROR(BTCUSD[[#This Row],[Close]]/BTCUSD!B21-1,"")</f>
        <v>1.7092408609888698E-2</v>
      </c>
      <c r="C22" s="4">
        <f>IFERROR(XAUUSD[[#This Row],[Close]]/XAUUSD!B21-1, "")</f>
        <v>4.12527156003617E-3</v>
      </c>
      <c r="D22" s="4">
        <f>IFERROR(AAPL_US[[#This Row],[Close]]/AAPL_US!B21-1,"")</f>
        <v>-8.8498988582988991E-3</v>
      </c>
      <c r="E22" s="18">
        <f t="shared" si="0"/>
        <v>4.1228615494914083E-3</v>
      </c>
      <c r="F22" s="19">
        <f t="shared" si="1"/>
        <v>4122.8615494914084</v>
      </c>
      <c r="G22" t="b">
        <f t="shared" si="2"/>
        <v>0</v>
      </c>
      <c r="H22" t="b">
        <f t="shared" si="3"/>
        <v>0</v>
      </c>
      <c r="I22" t="b">
        <f t="shared" ca="1" si="4"/>
        <v>0</v>
      </c>
    </row>
    <row r="23" spans="1:13" x14ac:dyDescent="0.25">
      <c r="A23" s="1">
        <v>45582</v>
      </c>
      <c r="B23" s="4">
        <f>IFERROR(BTCUSD[[#This Row],[Close]]/BTCUSD!B22-1,"")</f>
        <v>-7.2842623814698415E-3</v>
      </c>
      <c r="C23" s="4">
        <f>IFERROR(XAUUSD[[#This Row],[Close]]/XAUUSD!B22-1, "")</f>
        <v>7.2031235975225094E-3</v>
      </c>
      <c r="D23" s="4">
        <f>IFERROR(AAPL_US[[#This Row],[Close]]/AAPL_US!B22-1,"")</f>
        <v>1.5955307842314692E-3</v>
      </c>
      <c r="E23" s="18">
        <f t="shared" si="0"/>
        <v>1.1746299598374924E-3</v>
      </c>
      <c r="F23" s="19">
        <f t="shared" si="1"/>
        <v>1174.6299598374924</v>
      </c>
      <c r="G23" t="b">
        <f t="shared" si="2"/>
        <v>0</v>
      </c>
      <c r="H23" t="b">
        <f t="shared" si="3"/>
        <v>0</v>
      </c>
      <c r="I23" t="b">
        <f t="shared" ca="1" si="4"/>
        <v>0</v>
      </c>
    </row>
    <row r="24" spans="1:13" x14ac:dyDescent="0.25">
      <c r="A24" s="1">
        <v>45583</v>
      </c>
      <c r="B24" s="4">
        <f>IFERROR(BTCUSD[[#This Row],[Close]]/BTCUSD!B23-1,"")</f>
        <v>2.2675185828567868E-2</v>
      </c>
      <c r="C24" s="4">
        <f>IFERROR(XAUUSD[[#This Row],[Close]]/XAUUSD!B23-1, "")</f>
        <v>9.92536482120987E-3</v>
      </c>
      <c r="D24" s="4">
        <f>IFERROR(AAPL_US[[#This Row],[Close]]/AAPL_US!B23-1,"")</f>
        <v>1.2277672250043281E-2</v>
      </c>
      <c r="E24" s="18">
        <f t="shared" si="0"/>
        <v>1.4456003352067292E-2</v>
      </c>
      <c r="F24" s="19">
        <f t="shared" si="1"/>
        <v>14456.003352067291</v>
      </c>
      <c r="G24" t="b">
        <f t="shared" si="2"/>
        <v>0</v>
      </c>
      <c r="H24" t="b">
        <f t="shared" si="3"/>
        <v>0</v>
      </c>
      <c r="I24" t="b">
        <f t="shared" ca="1" si="4"/>
        <v>0</v>
      </c>
    </row>
    <row r="25" spans="1:13" x14ac:dyDescent="0.25">
      <c r="A25" s="1">
        <v>45586</v>
      </c>
      <c r="B25" s="4">
        <f>IFERROR(BTCUSD[[#This Row],[Close]]/BTCUSD!B24-1,"")</f>
        <v>-1.1646827595457987E-2</v>
      </c>
      <c r="C25" s="4">
        <f>IFERROR(XAUUSD[[#This Row],[Close]]/XAUUSD!B24-1, "")</f>
        <v>-3.1251953247046771E-5</v>
      </c>
      <c r="D25" s="4">
        <f>IFERROR(AAPL_US[[#This Row],[Close]]/AAPL_US!B24-1,"")</f>
        <v>6.2989372409205657E-3</v>
      </c>
      <c r="E25" s="18">
        <f t="shared" si="0"/>
        <v>-1.616867887660045E-3</v>
      </c>
      <c r="F25" s="19">
        <f t="shared" si="1"/>
        <v>1616.867887660045</v>
      </c>
      <c r="G25" t="b">
        <f t="shared" si="2"/>
        <v>0</v>
      </c>
      <c r="H25" t="b">
        <f t="shared" si="3"/>
        <v>0</v>
      </c>
      <c r="I25" t="b">
        <f t="shared" ca="1" si="4"/>
        <v>0</v>
      </c>
    </row>
    <row r="26" spans="1:13" x14ac:dyDescent="0.25">
      <c r="A26" s="1">
        <v>45587</v>
      </c>
      <c r="B26" s="4">
        <f>IFERROR(BTCUSD[[#This Row],[Close]]/BTCUSD!B25-1,"")</f>
        <v>-4.4256665053756805E-3</v>
      </c>
      <c r="C26" s="4">
        <f>IFERROR(XAUUSD[[#This Row],[Close]]/XAUUSD!B25-1, "")</f>
        <v>1.0762038352860381E-2</v>
      </c>
      <c r="D26" s="4">
        <f>IFERROR(AAPL_US[[#This Row],[Close]]/AAPL_US!B25-1,"")</f>
        <v>-2.6233148698301401E-3</v>
      </c>
      <c r="E26" s="18">
        <f t="shared" si="0"/>
        <v>2.1901209285824065E-3</v>
      </c>
      <c r="F26" s="19">
        <f t="shared" si="1"/>
        <v>2190.1209285824066</v>
      </c>
      <c r="G26" t="b">
        <f t="shared" si="2"/>
        <v>0</v>
      </c>
      <c r="H26" t="b">
        <f t="shared" si="3"/>
        <v>0</v>
      </c>
      <c r="I26" t="b">
        <f t="shared" ca="1" si="4"/>
        <v>0</v>
      </c>
    </row>
    <row r="27" spans="1:13" x14ac:dyDescent="0.25">
      <c r="A27" s="1">
        <v>45588</v>
      </c>
      <c r="B27" s="4">
        <f>IFERROR(BTCUSD[[#This Row],[Close]]/BTCUSD!B26-1,"")</f>
        <v>-1.6932300433865177E-2</v>
      </c>
      <c r="C27" s="4">
        <f>IFERROR(XAUUSD[[#This Row],[Close]]/XAUUSD!B26-1, "")</f>
        <v>-1.2184364217728838E-2</v>
      </c>
      <c r="D27" s="4">
        <f>IFERROR(AAPL_US[[#This Row],[Close]]/AAPL_US!B26-1,"")</f>
        <v>-2.1623849546617335E-2</v>
      </c>
      <c r="E27" s="18">
        <f t="shared" si="0"/>
        <v>-1.6440590681236288E-2</v>
      </c>
      <c r="F27" s="19">
        <f t="shared" si="1"/>
        <v>16440.590681236288</v>
      </c>
      <c r="G27" t="b">
        <f t="shared" si="2"/>
        <v>0</v>
      </c>
      <c r="H27" t="b">
        <f t="shared" si="3"/>
        <v>0</v>
      </c>
      <c r="I27" t="b">
        <f t="shared" ca="1" si="4"/>
        <v>0</v>
      </c>
    </row>
    <row r="28" spans="1:13" x14ac:dyDescent="0.25">
      <c r="A28" s="1">
        <v>45589</v>
      </c>
      <c r="B28" s="4">
        <f>IFERROR(BTCUSD[[#This Row],[Close]]/BTCUSD!B27-1,"")</f>
        <v>2.9583818810226203E-2</v>
      </c>
      <c r="C28" s="4">
        <f>IFERROR(XAUUSD[[#This Row],[Close]]/XAUUSD!B27-1, "")</f>
        <v>7.5363098043836896E-3</v>
      </c>
      <c r="D28" s="4">
        <f>IFERROR(AAPL_US[[#This Row],[Close]]/AAPL_US!B27-1,"")</f>
        <v>-8.2083621060313749E-4</v>
      </c>
      <c r="E28" s="18">
        <f t="shared" si="0"/>
        <v>1.1643418701640394E-2</v>
      </c>
      <c r="F28" s="19">
        <f t="shared" si="1"/>
        <v>11643.418701640394</v>
      </c>
      <c r="G28" t="b">
        <f t="shared" si="2"/>
        <v>0</v>
      </c>
      <c r="H28" t="b">
        <f t="shared" si="3"/>
        <v>0</v>
      </c>
      <c r="I28" t="b">
        <f t="shared" ca="1" si="4"/>
        <v>0</v>
      </c>
    </row>
    <row r="29" spans="1:13" x14ac:dyDescent="0.25">
      <c r="A29" s="1">
        <v>45590</v>
      </c>
      <c r="B29" s="4">
        <f>IFERROR(BTCUSD[[#This Row],[Close]]/BTCUSD!B28-1,"")</f>
        <v>-2.2252673248773225E-2</v>
      </c>
      <c r="C29" s="4">
        <f>IFERROR(XAUUSD[[#This Row],[Close]]/XAUUSD!B28-1, "")</f>
        <v>2.3940189730571326E-3</v>
      </c>
      <c r="D29" s="4">
        <f>IFERROR(AAPL_US[[#This Row],[Close]]/AAPL_US!B28-1,"")</f>
        <v>3.6424647054731363E-3</v>
      </c>
      <c r="E29" s="18">
        <f t="shared" si="0"/>
        <v>-4.6254549737671739E-3</v>
      </c>
      <c r="F29" s="19">
        <f t="shared" si="1"/>
        <v>4625.4549737671741</v>
      </c>
      <c r="G29" t="b">
        <f t="shared" si="2"/>
        <v>0</v>
      </c>
      <c r="H29" t="b">
        <f t="shared" si="3"/>
        <v>0</v>
      </c>
      <c r="I29" t="b">
        <f t="shared" ca="1" si="4"/>
        <v>0</v>
      </c>
    </row>
    <row r="30" spans="1:13" x14ac:dyDescent="0.25">
      <c r="A30" s="1">
        <v>45593</v>
      </c>
      <c r="B30" s="4">
        <f>IFERROR(BTCUSD[[#This Row],[Close]]/BTCUSD!B29-1,"")</f>
        <v>4.6813423092126438E-2</v>
      </c>
      <c r="C30" s="4">
        <f>IFERROR(XAUUSD[[#This Row],[Close]]/XAUUSD!B29-1, "")</f>
        <v>-1.130341089539133E-4</v>
      </c>
      <c r="D30" s="4">
        <f>IFERROR(AAPL_US[[#This Row],[Close]]/AAPL_US!B29-1,"")</f>
        <v>8.596720686698367E-3</v>
      </c>
      <c r="E30" s="18">
        <f t="shared" si="0"/>
        <v>1.6577829490065876E-2</v>
      </c>
      <c r="F30" s="19">
        <f t="shared" si="1"/>
        <v>16577.829490065877</v>
      </c>
      <c r="G30" t="b">
        <f t="shared" si="2"/>
        <v>0</v>
      </c>
      <c r="H30" t="b">
        <f t="shared" si="3"/>
        <v>0</v>
      </c>
      <c r="I30" t="b">
        <f t="shared" ca="1" si="4"/>
        <v>0</v>
      </c>
    </row>
    <row r="31" spans="1:13" x14ac:dyDescent="0.25">
      <c r="A31" s="1">
        <v>45594</v>
      </c>
      <c r="B31" s="4">
        <f>IFERROR(BTCUSD[[#This Row],[Close]]/BTCUSD!B30-1,"")</f>
        <v>3.8675265938045822E-2</v>
      </c>
      <c r="C31" s="4">
        <f>IFERROR(XAUUSD[[#This Row],[Close]]/XAUUSD!B30-1, "")</f>
        <v>1.1835279745462168E-2</v>
      </c>
      <c r="D31" s="4">
        <f>IFERROR(AAPL_US[[#This Row],[Close]]/AAPL_US!B30-1,"")</f>
        <v>1.1593605482487224E-3</v>
      </c>
      <c r="E31" s="18">
        <f t="shared" si="0"/>
        <v>1.668449984407323E-2</v>
      </c>
      <c r="F31" s="19">
        <f t="shared" si="1"/>
        <v>16684.499844073231</v>
      </c>
      <c r="G31" t="b">
        <f t="shared" si="2"/>
        <v>0</v>
      </c>
      <c r="H31" t="b">
        <f t="shared" si="3"/>
        <v>0</v>
      </c>
      <c r="I31" t="b">
        <f t="shared" ca="1" si="4"/>
        <v>0</v>
      </c>
    </row>
    <row r="32" spans="1:13" x14ac:dyDescent="0.25">
      <c r="A32" s="1">
        <v>45595</v>
      </c>
      <c r="B32" s="4">
        <f>IFERROR(BTCUSD[[#This Row],[Close]]/BTCUSD!B31-1,"")</f>
        <v>-3.3353163455288604E-3</v>
      </c>
      <c r="C32" s="4">
        <f>IFERROR(XAUUSD[[#This Row],[Close]]/XAUUSD!B31-1, "")</f>
        <v>4.6527887900587039E-3</v>
      </c>
      <c r="D32" s="4">
        <f>IFERROR(AAPL_US[[#This Row],[Close]]/AAPL_US!B31-1,"")</f>
        <v>-1.5277259528986953E-2</v>
      </c>
      <c r="E32" s="18">
        <f t="shared" si="0"/>
        <v>-3.7226572463312617E-3</v>
      </c>
      <c r="F32" s="19">
        <f t="shared" si="1"/>
        <v>3722.6572463312618</v>
      </c>
      <c r="G32" t="b">
        <f t="shared" si="2"/>
        <v>0</v>
      </c>
      <c r="H32" t="b">
        <f t="shared" si="3"/>
        <v>0</v>
      </c>
      <c r="I32" t="b">
        <f t="shared" ca="1" si="4"/>
        <v>0</v>
      </c>
    </row>
    <row r="33" spans="1:9" x14ac:dyDescent="0.25">
      <c r="A33" s="1">
        <v>45596</v>
      </c>
      <c r="B33" s="4">
        <f>IFERROR(BTCUSD[[#This Row],[Close]]/BTCUSD!B32-1,"")</f>
        <v>-2.7671310100505053E-2</v>
      </c>
      <c r="C33" s="4">
        <f>IFERROR(XAUUSD[[#This Row],[Close]]/XAUUSD!B32-1, "")</f>
        <v>-1.4846157433482055E-2</v>
      </c>
      <c r="D33" s="4">
        <f>IFERROR(AAPL_US[[#This Row],[Close]]/AAPL_US!B32-1,"")</f>
        <v>-1.8210326879940841E-2</v>
      </c>
      <c r="E33" s="18">
        <f t="shared" si="0"/>
        <v>-1.970295406752659E-2</v>
      </c>
      <c r="F33" s="19">
        <f t="shared" si="1"/>
        <v>19702.954067526589</v>
      </c>
      <c r="G33" t="b">
        <f t="shared" si="2"/>
        <v>0</v>
      </c>
      <c r="H33" t="b">
        <f t="shared" si="3"/>
        <v>0</v>
      </c>
      <c r="I33" t="b">
        <f t="shared" ca="1" si="4"/>
        <v>0</v>
      </c>
    </row>
    <row r="34" spans="1:9" x14ac:dyDescent="0.25">
      <c r="A34" s="1">
        <v>45597</v>
      </c>
      <c r="B34" s="4">
        <f>IFERROR(BTCUSD[[#This Row],[Close]]/BTCUSD!B33-1,"")</f>
        <v>-1.6758109415832001E-2</v>
      </c>
      <c r="C34" s="4">
        <f>IFERROR(XAUUSD[[#This Row],[Close]]/XAUUSD!B33-1, "")</f>
        <v>-3.5285057015044252E-3</v>
      </c>
      <c r="D34" s="4">
        <f>IFERROR(AAPL_US[[#This Row],[Close]]/AAPL_US!B33-1,"")</f>
        <v>-1.3282227368308974E-2</v>
      </c>
      <c r="E34" s="18">
        <f t="shared" si="0"/>
        <v>-1.0423503315844063E-2</v>
      </c>
      <c r="F34" s="19">
        <f t="shared" si="1"/>
        <v>10423.503315844064</v>
      </c>
      <c r="G34" t="b">
        <f t="shared" si="2"/>
        <v>0</v>
      </c>
      <c r="H34" t="b">
        <f t="shared" si="3"/>
        <v>0</v>
      </c>
      <c r="I34" t="b">
        <f t="shared" ca="1" si="4"/>
        <v>0</v>
      </c>
    </row>
    <row r="35" spans="1:9" x14ac:dyDescent="0.25">
      <c r="A35" s="1">
        <v>45600</v>
      </c>
      <c r="B35" s="4">
        <f>IFERROR(BTCUSD[[#This Row],[Close]]/BTCUSD!B34-1,"")</f>
        <v>-1.8892193673890167E-2</v>
      </c>
      <c r="C35" s="4">
        <f>IFERROR(XAUUSD[[#This Row],[Close]]/XAUUSD!B34-1, "")</f>
        <v>6.2122809485920527E-5</v>
      </c>
      <c r="D35" s="4">
        <f>IFERROR(AAPL_US[[#This Row],[Close]]/AAPL_US!B34-1,"")</f>
        <v>-4.0374067080298781E-3</v>
      </c>
      <c r="E35" s="18">
        <f t="shared" si="0"/>
        <v>-6.8540309907816448E-3</v>
      </c>
      <c r="F35" s="19">
        <f t="shared" si="1"/>
        <v>6854.0309907816445</v>
      </c>
      <c r="G35" t="b">
        <f t="shared" si="2"/>
        <v>0</v>
      </c>
      <c r="H35" t="b">
        <f t="shared" si="3"/>
        <v>0</v>
      </c>
      <c r="I35" t="b">
        <f t="shared" ca="1" si="4"/>
        <v>0</v>
      </c>
    </row>
    <row r="36" spans="1:9" x14ac:dyDescent="0.25">
      <c r="A36" s="1">
        <v>45601</v>
      </c>
      <c r="B36" s="4">
        <f>IFERROR(BTCUSD[[#This Row],[Close]]/BTCUSD!B35-1,"")</f>
        <v>2.5051041902971916E-2</v>
      </c>
      <c r="C36" s="4">
        <f>IFERROR(XAUUSD[[#This Row],[Close]]/XAUUSD!B35-1, "")</f>
        <v>2.6711148707285748E-3</v>
      </c>
      <c r="D36" s="4">
        <f>IFERROR(AAPL_US[[#This Row],[Close]]/AAPL_US!B35-1,"")</f>
        <v>6.4869403490399602E-3</v>
      </c>
      <c r="E36" s="18">
        <f t="shared" si="0"/>
        <v>1.0529840623894992E-2</v>
      </c>
      <c r="F36" s="19">
        <f t="shared" si="1"/>
        <v>10529.840623894992</v>
      </c>
      <c r="G36" t="b">
        <f t="shared" si="2"/>
        <v>0</v>
      </c>
      <c r="H36" t="b">
        <f t="shared" si="3"/>
        <v>0</v>
      </c>
      <c r="I36" t="b">
        <f t="shared" ca="1" si="4"/>
        <v>0</v>
      </c>
    </row>
    <row r="37" spans="1:9" x14ac:dyDescent="0.25">
      <c r="A37" s="1">
        <v>45602</v>
      </c>
      <c r="B37" s="4">
        <f>IFERROR(BTCUSD[[#This Row],[Close]]/BTCUSD!B36-1,"")</f>
        <v>8.7634006840456413E-2</v>
      </c>
      <c r="C37" s="4">
        <f>IFERROR(XAUUSD[[#This Row],[Close]]/XAUUSD!B36-1, "")</f>
        <v>-3.0954866900267719E-2</v>
      </c>
      <c r="D37" s="4">
        <f>IFERROR(AAPL_US[[#This Row],[Close]]/AAPL_US!B36-1,"")</f>
        <v>-3.265174314560082E-3</v>
      </c>
      <c r="E37" s="18">
        <f t="shared" si="0"/>
        <v>1.2928702997661809E-2</v>
      </c>
      <c r="F37" s="19">
        <f t="shared" si="1"/>
        <v>12928.702997661809</v>
      </c>
      <c r="G37" t="b">
        <f t="shared" si="2"/>
        <v>0</v>
      </c>
      <c r="H37" t="b">
        <f t="shared" si="3"/>
        <v>0</v>
      </c>
      <c r="I37" t="b">
        <f t="shared" ca="1" si="4"/>
        <v>0</v>
      </c>
    </row>
    <row r="38" spans="1:9" x14ac:dyDescent="0.25">
      <c r="A38" s="1">
        <v>45603</v>
      </c>
      <c r="B38" s="4">
        <f>IFERROR(BTCUSD[[#This Row],[Close]]/BTCUSD!B37-1,"")</f>
        <v>2.9609918067334817E-3</v>
      </c>
      <c r="C38" s="4">
        <f>IFERROR(XAUUSD[[#This Row],[Close]]/XAUUSD!B37-1, "")</f>
        <v>1.7846565791230562E-2</v>
      </c>
      <c r="D38" s="4">
        <f>IFERROR(AAPL_US[[#This Row],[Close]]/AAPL_US!B37-1,"")</f>
        <v>2.1369655898592077E-2</v>
      </c>
      <c r="E38" s="18">
        <f t="shared" si="0"/>
        <v>1.4437820628089893E-2</v>
      </c>
      <c r="F38" s="19">
        <f t="shared" si="1"/>
        <v>14437.820628089894</v>
      </c>
      <c r="G38" t="b">
        <f t="shared" si="2"/>
        <v>0</v>
      </c>
      <c r="H38" t="b">
        <f t="shared" si="3"/>
        <v>0</v>
      </c>
      <c r="I38" t="b">
        <f t="shared" ca="1" si="4"/>
        <v>0</v>
      </c>
    </row>
    <row r="39" spans="1:9" x14ac:dyDescent="0.25">
      <c r="A39" s="1">
        <v>45604</v>
      </c>
      <c r="B39" s="4">
        <f>IFERROR(BTCUSD[[#This Row],[Close]]/BTCUSD!B38-1,"")</f>
        <v>1.0137244724548911E-2</v>
      </c>
      <c r="C39" s="4">
        <f>IFERROR(XAUUSD[[#This Row],[Close]]/XAUUSD!B38-1, "")</f>
        <v>-7.8846928332059196E-3</v>
      </c>
      <c r="D39" s="4">
        <f>IFERROR(AAPL_US[[#This Row],[Close]]/AAPL_US!B38-1,"")</f>
        <v>-1.1851264428582864E-3</v>
      </c>
      <c r="E39" s="18">
        <f t="shared" si="0"/>
        <v>-4.6824164877518087E-4</v>
      </c>
      <c r="F39" s="19">
        <f t="shared" si="1"/>
        <v>468.24164877518086</v>
      </c>
      <c r="G39" t="b">
        <f t="shared" si="2"/>
        <v>0</v>
      </c>
      <c r="H39" t="b">
        <f t="shared" si="3"/>
        <v>0</v>
      </c>
      <c r="I39" t="b">
        <f t="shared" ca="1" si="4"/>
        <v>0</v>
      </c>
    </row>
    <row r="40" spans="1:9" x14ac:dyDescent="0.25">
      <c r="A40" s="1">
        <v>45607</v>
      </c>
      <c r="B40" s="4">
        <f>IFERROR(BTCUSD[[#This Row],[Close]]/BTCUSD!B39-1,"")</f>
        <v>0.14953500170192902</v>
      </c>
      <c r="C40" s="4">
        <f>IFERROR(XAUUSD[[#This Row],[Close]]/XAUUSD!B39-1, "")</f>
        <v>-2.4441655463155021E-2</v>
      </c>
      <c r="D40" s="4">
        <f>IFERROR(AAPL_US[[#This Row],[Close]]/AAPL_US!B39-1,"")</f>
        <v>-1.2028529714041225E-2</v>
      </c>
      <c r="E40" s="18">
        <f t="shared" si="0"/>
        <v>3.1475279411104326E-2</v>
      </c>
      <c r="F40" s="19">
        <f t="shared" si="1"/>
        <v>31475.279411104326</v>
      </c>
      <c r="G40" t="b">
        <f t="shared" si="2"/>
        <v>1</v>
      </c>
      <c r="H40" t="b">
        <f t="shared" si="3"/>
        <v>1</v>
      </c>
      <c r="I40" t="b">
        <f t="shared" ca="1" si="4"/>
        <v>0</v>
      </c>
    </row>
    <row r="41" spans="1:9" x14ac:dyDescent="0.25">
      <c r="A41" s="1">
        <v>45608</v>
      </c>
      <c r="B41" s="4">
        <f>IFERROR(BTCUSD[[#This Row],[Close]]/BTCUSD!B40-1,"")</f>
        <v>5.6112915613935055E-3</v>
      </c>
      <c r="C41" s="4">
        <f>IFERROR(XAUUSD[[#This Row],[Close]]/XAUUSD!B40-1, "")</f>
        <v>-8.1178374829168343E-3</v>
      </c>
      <c r="D41" s="4">
        <f>IFERROR(AAPL_US[[#This Row],[Close]]/AAPL_US!B40-1,"")</f>
        <v>0</v>
      </c>
      <c r="E41" s="18">
        <f t="shared" si="0"/>
        <v>-1.5637475247486821E-3</v>
      </c>
      <c r="F41" s="19">
        <f t="shared" si="1"/>
        <v>1563.7475247486821</v>
      </c>
      <c r="G41" t="b">
        <f t="shared" si="2"/>
        <v>0</v>
      </c>
      <c r="H41" t="b">
        <f t="shared" si="3"/>
        <v>0</v>
      </c>
      <c r="I41" t="b">
        <f t="shared" ca="1" si="4"/>
        <v>0</v>
      </c>
    </row>
    <row r="42" spans="1:9" x14ac:dyDescent="0.25">
      <c r="A42" s="1">
        <v>45609</v>
      </c>
      <c r="B42" s="4">
        <f>IFERROR(BTCUSD[[#This Row],[Close]]/BTCUSD!B41-1,"")</f>
        <v>1.2937973765291044E-2</v>
      </c>
      <c r="C42" s="4">
        <f>IFERROR(XAUUSD[[#This Row],[Close]]/XAUUSD!B41-1, "")</f>
        <v>-9.7526243373007304E-3</v>
      </c>
      <c r="D42" s="4">
        <f>IFERROR(AAPL_US[[#This Row],[Close]]/AAPL_US!B41-1,"")</f>
        <v>3.9690335023929713E-3</v>
      </c>
      <c r="E42" s="18">
        <f t="shared" si="0"/>
        <v>1.171052445384912E-3</v>
      </c>
      <c r="F42" s="19">
        <f t="shared" si="1"/>
        <v>1171.0524453849121</v>
      </c>
      <c r="G42" t="b">
        <f t="shared" si="2"/>
        <v>0</v>
      </c>
      <c r="H42" t="b">
        <f t="shared" si="3"/>
        <v>0</v>
      </c>
      <c r="I42" t="b">
        <f t="shared" ca="1" si="4"/>
        <v>0</v>
      </c>
    </row>
    <row r="43" spans="1:9" x14ac:dyDescent="0.25">
      <c r="A43" s="1">
        <v>45610</v>
      </c>
      <c r="B43" s="4">
        <f>IFERROR(BTCUSD[[#This Row],[Close]]/BTCUSD!B42-1,"")</f>
        <v>-2.3017182138239001E-2</v>
      </c>
      <c r="C43" s="4">
        <f>IFERROR(XAUUSD[[#This Row],[Close]]/XAUUSD!B42-1, "")</f>
        <v>-3.0645935478353925E-3</v>
      </c>
      <c r="D43" s="4">
        <f>IFERROR(AAPL_US[[#This Row],[Close]]/AAPL_US!B42-1,"")</f>
        <v>1.3767771141933505E-2</v>
      </c>
      <c r="E43" s="18">
        <f t="shared" si="0"/>
        <v>-4.000660718025806E-3</v>
      </c>
      <c r="F43" s="19">
        <f t="shared" si="1"/>
        <v>4000.6607180258061</v>
      </c>
      <c r="G43" t="b">
        <f t="shared" si="2"/>
        <v>0</v>
      </c>
      <c r="H43" t="b">
        <f t="shared" si="3"/>
        <v>0</v>
      </c>
      <c r="I43" t="b">
        <f t="shared" ca="1" si="4"/>
        <v>0</v>
      </c>
    </row>
    <row r="44" spans="1:9" x14ac:dyDescent="0.25">
      <c r="A44" s="1">
        <v>45611</v>
      </c>
      <c r="B44" s="4">
        <f>IFERROR(BTCUSD[[#This Row],[Close]]/BTCUSD!B43-1,"")</f>
        <v>4.06390898157174E-2</v>
      </c>
      <c r="C44" s="4">
        <f>IFERROR(XAUUSD[[#This Row],[Close]]/XAUUSD!B43-1, "")</f>
        <v>-1.0604081791778519E-3</v>
      </c>
      <c r="D44" s="4">
        <f>IFERROR(AAPL_US[[#This Row],[Close]]/AAPL_US!B43-1,"")</f>
        <v>-1.4107181239554567E-2</v>
      </c>
      <c r="E44" s="18">
        <f t="shared" si="0"/>
        <v>7.5354093011777085E-3</v>
      </c>
      <c r="F44" s="19">
        <f t="shared" si="1"/>
        <v>7535.4093011777086</v>
      </c>
      <c r="G44" t="b">
        <f t="shared" si="2"/>
        <v>0</v>
      </c>
      <c r="H44" t="b">
        <f t="shared" si="3"/>
        <v>0</v>
      </c>
      <c r="I44" t="b">
        <f t="shared" ca="1" si="4"/>
        <v>0</v>
      </c>
    </row>
    <row r="45" spans="1:9" x14ac:dyDescent="0.25">
      <c r="A45" s="1">
        <v>45614</v>
      </c>
      <c r="B45" s="4">
        <f>IFERROR(BTCUSD[[#This Row],[Close]]/BTCUSD!B44-1,"")</f>
        <v>-4.8311136867318361E-4</v>
      </c>
      <c r="C45" s="4">
        <f>IFERROR(XAUUSD[[#This Row],[Close]]/XAUUSD!B44-1, "")</f>
        <v>1.9333965570398792E-2</v>
      </c>
      <c r="D45" s="4">
        <f>IFERROR(AAPL_US[[#This Row],[Close]]/AAPL_US!B44-1,"")</f>
        <v>1.3423625046161902E-2</v>
      </c>
      <c r="E45" s="18">
        <f t="shared" si="0"/>
        <v>1.1615740331406133E-2</v>
      </c>
      <c r="F45" s="19">
        <f t="shared" si="1"/>
        <v>11615.740331406132</v>
      </c>
      <c r="G45" t="b">
        <f t="shared" si="2"/>
        <v>0</v>
      </c>
      <c r="H45" t="b">
        <f t="shared" si="3"/>
        <v>0</v>
      </c>
      <c r="I45" t="b">
        <f t="shared" ca="1" si="4"/>
        <v>0</v>
      </c>
    </row>
    <row r="46" spans="1:9" x14ac:dyDescent="0.25">
      <c r="A46" s="1">
        <v>45615</v>
      </c>
      <c r="B46" s="4">
        <f>IFERROR(BTCUSD[[#This Row],[Close]]/BTCUSD!B45-1,"")</f>
        <v>7.703925505703868E-3</v>
      </c>
      <c r="C46" s="4">
        <f>IFERROR(XAUUSD[[#This Row],[Close]]/XAUUSD!B45-1, "")</f>
        <v>7.8085815909674228E-3</v>
      </c>
      <c r="D46" s="4">
        <f>IFERROR(AAPL_US[[#This Row],[Close]]/AAPL_US!B45-1,"")</f>
        <v>1.137111998946283E-3</v>
      </c>
      <c r="E46" s="18">
        <f t="shared" si="0"/>
        <v>5.7757438877820144E-3</v>
      </c>
      <c r="F46" s="19">
        <f t="shared" si="1"/>
        <v>5775.7438877820141</v>
      </c>
      <c r="G46" t="b">
        <f t="shared" si="2"/>
        <v>0</v>
      </c>
      <c r="H46" t="b">
        <f t="shared" si="3"/>
        <v>0</v>
      </c>
      <c r="I46" t="b">
        <f t="shared" ca="1" si="4"/>
        <v>0</v>
      </c>
    </row>
    <row r="47" spans="1:9" x14ac:dyDescent="0.25">
      <c r="A47" s="1">
        <v>45616</v>
      </c>
      <c r="B47" s="4">
        <f>IFERROR(BTCUSD[[#This Row],[Close]]/BTCUSD!B46-1,"")</f>
        <v>2.4838458116575479E-2</v>
      </c>
      <c r="C47" s="4">
        <f>IFERROR(XAUUSD[[#This Row],[Close]]/XAUUSD!B46-1, "")</f>
        <v>6.8382172767560423E-3</v>
      </c>
      <c r="D47" s="4">
        <f>IFERROR(AAPL_US[[#This Row],[Close]]/AAPL_US!B46-1,"")</f>
        <v>3.1531077187549883E-3</v>
      </c>
      <c r="E47" s="18">
        <f t="shared" si="0"/>
        <v>1.1132756661301558E-2</v>
      </c>
      <c r="F47" s="19">
        <f t="shared" si="1"/>
        <v>11132.756661301557</v>
      </c>
      <c r="G47" t="b">
        <f t="shared" si="2"/>
        <v>0</v>
      </c>
      <c r="H47" t="b">
        <f t="shared" si="3"/>
        <v>0</v>
      </c>
      <c r="I47" t="b">
        <f t="shared" ca="1" si="4"/>
        <v>0</v>
      </c>
    </row>
    <row r="48" spans="1:9" x14ac:dyDescent="0.25">
      <c r="A48" s="1">
        <v>45617</v>
      </c>
      <c r="B48" s="4">
        <f>IFERROR(BTCUSD[[#This Row],[Close]]/BTCUSD!B47-1,"")</f>
        <v>4.4587575801956714E-2</v>
      </c>
      <c r="C48" s="4">
        <f>IFERROR(XAUUSD[[#This Row],[Close]]/XAUUSD!B47-1, "")</f>
        <v>7.3200227147096619E-3</v>
      </c>
      <c r="D48" s="4">
        <f>IFERROR(AAPL_US[[#This Row],[Close]]/AAPL_US!B47-1,"")</f>
        <v>-2.094007379299434E-3</v>
      </c>
      <c r="E48" s="18">
        <f t="shared" si="0"/>
        <v>1.5676079612681047E-2</v>
      </c>
      <c r="F48" s="19">
        <f t="shared" si="1"/>
        <v>15676.079612681047</v>
      </c>
      <c r="G48" t="b">
        <f t="shared" si="2"/>
        <v>0</v>
      </c>
      <c r="H48" t="b">
        <f t="shared" si="3"/>
        <v>0</v>
      </c>
      <c r="I48" t="b">
        <f t="shared" ca="1" si="4"/>
        <v>0</v>
      </c>
    </row>
    <row r="49" spans="1:9" x14ac:dyDescent="0.25">
      <c r="A49" s="1">
        <v>45618</v>
      </c>
      <c r="B49" s="4">
        <f>IFERROR(BTCUSD[[#This Row],[Close]]/BTCUSD!B48-1,"")</f>
        <v>7.7468502069044654E-3</v>
      </c>
      <c r="C49" s="4">
        <f>IFERROR(XAUUSD[[#This Row],[Close]]/XAUUSD!B48-1, "")</f>
        <v>1.3591592952673759E-2</v>
      </c>
      <c r="D49" s="4">
        <f>IFERROR(AAPL_US[[#This Row],[Close]]/AAPL_US!B48-1,"")</f>
        <v>5.9096942642233863E-3</v>
      </c>
      <c r="E49" s="18">
        <f t="shared" si="0"/>
        <v>9.5336005224078597E-3</v>
      </c>
      <c r="F49" s="19">
        <f t="shared" si="1"/>
        <v>9533.6005224078599</v>
      </c>
      <c r="G49" t="b">
        <f t="shared" si="2"/>
        <v>0</v>
      </c>
      <c r="H49" t="b">
        <f t="shared" si="3"/>
        <v>0</v>
      </c>
      <c r="I49" t="b">
        <f t="shared" ca="1" si="4"/>
        <v>0</v>
      </c>
    </row>
    <row r="50" spans="1:9" x14ac:dyDescent="0.25">
      <c r="A50" s="1">
        <v>45621</v>
      </c>
      <c r="B50" s="4">
        <f>IFERROR(BTCUSD[[#This Row],[Close]]/BTCUSD!B49-1,"")</f>
        <v>-4.8555493721116005E-2</v>
      </c>
      <c r="C50" s="4">
        <f>IFERROR(XAUUSD[[#This Row],[Close]]/XAUUSD!B49-1, "")</f>
        <v>-2.9830558583861411E-2</v>
      </c>
      <c r="D50" s="4">
        <f>IFERROR(AAPL_US[[#This Row],[Close]]/AAPL_US!B49-1,"")</f>
        <v>1.3047757579980779E-2</v>
      </c>
      <c r="E50" s="18">
        <f t="shared" si="0"/>
        <v>-2.2584544275885132E-2</v>
      </c>
      <c r="F50" s="19">
        <f t="shared" si="1"/>
        <v>22584.544275885131</v>
      </c>
      <c r="G50" t="b">
        <f t="shared" si="2"/>
        <v>1</v>
      </c>
      <c r="H50" t="b">
        <f t="shared" si="3"/>
        <v>0</v>
      </c>
      <c r="I50" t="b">
        <f t="shared" ca="1" si="4"/>
        <v>0</v>
      </c>
    </row>
    <row r="51" spans="1:9" x14ac:dyDescent="0.25">
      <c r="A51" s="1">
        <v>45622</v>
      </c>
      <c r="B51" s="4">
        <f>IFERROR(BTCUSD[[#This Row],[Close]]/BTCUSD!B50-1,"")</f>
        <v>-2.7746165762810304E-2</v>
      </c>
      <c r="C51" s="4">
        <f>IFERROR(XAUUSD[[#This Row],[Close]]/XAUUSD!B50-1, "")</f>
        <v>3.0454474465093639E-3</v>
      </c>
      <c r="D51" s="4">
        <f>IFERROR(AAPL_US[[#This Row],[Close]]/AAPL_US!B50-1,"")</f>
        <v>9.4061406450169915E-3</v>
      </c>
      <c r="E51" s="18">
        <f t="shared" si="0"/>
        <v>-4.2838285567342489E-3</v>
      </c>
      <c r="F51" s="19">
        <f t="shared" si="1"/>
        <v>4283.8285567342491</v>
      </c>
      <c r="G51" t="b">
        <f t="shared" si="2"/>
        <v>0</v>
      </c>
      <c r="H51" t="b">
        <f t="shared" si="3"/>
        <v>0</v>
      </c>
      <c r="I51" t="b">
        <f t="shared" ca="1" si="4"/>
        <v>0</v>
      </c>
    </row>
    <row r="52" spans="1:9" x14ac:dyDescent="0.25">
      <c r="A52" s="1">
        <v>45623</v>
      </c>
      <c r="B52" s="4">
        <f>IFERROR(BTCUSD[[#This Row],[Close]]/BTCUSD!B51-1,"")</f>
        <v>4.7709713595677217E-2</v>
      </c>
      <c r="C52" s="4">
        <f>IFERROR(XAUUSD[[#This Row],[Close]]/XAUUSD!B51-1, "")</f>
        <v>1.0329538873434796E-3</v>
      </c>
      <c r="D52" s="4">
        <f>IFERROR(AAPL_US[[#This Row],[Close]]/AAPL_US!B51-1,"")</f>
        <v>-5.5365797565609665E-4</v>
      </c>
      <c r="E52" s="18">
        <f t="shared" si="0"/>
        <v>1.4559998240943728E-2</v>
      </c>
      <c r="F52" s="19">
        <f t="shared" si="1"/>
        <v>14559.998240943727</v>
      </c>
      <c r="G52" t="b">
        <f t="shared" si="2"/>
        <v>0</v>
      </c>
      <c r="H52" t="b">
        <f t="shared" si="3"/>
        <v>0</v>
      </c>
      <c r="I52" t="b">
        <f t="shared" ca="1" si="4"/>
        <v>0</v>
      </c>
    </row>
    <row r="53" spans="1:9" x14ac:dyDescent="0.25">
      <c r="A53" s="1">
        <v>45625</v>
      </c>
      <c r="B53" s="4">
        <f>IFERROR(BTCUSD[[#This Row],[Close]]/BTCUSD!B52-1,"")</f>
        <v>-5.0118326268432378E-3</v>
      </c>
      <c r="C53" s="4">
        <f>IFERROR(XAUUSD[[#This Row],[Close]]/XAUUSD!B52-1, "")</f>
        <v>6.2216776146684083E-4</v>
      </c>
      <c r="D53" s="4">
        <f>IFERROR(AAPL_US[[#This Row],[Close]]/AAPL_US!B52-1,"")</f>
        <v>1.0214256494170515E-2</v>
      </c>
      <c r="E53" s="18">
        <f t="shared" si="0"/>
        <v>1.8095942647849196E-3</v>
      </c>
      <c r="F53" s="19">
        <f t="shared" si="1"/>
        <v>1809.5942647849195</v>
      </c>
      <c r="G53" t="b">
        <f t="shared" si="2"/>
        <v>0</v>
      </c>
      <c r="H53" t="b">
        <f t="shared" si="3"/>
        <v>0</v>
      </c>
      <c r="I53" t="b">
        <f t="shared" ca="1" si="4"/>
        <v>0</v>
      </c>
    </row>
    <row r="54" spans="1:9" x14ac:dyDescent="0.25">
      <c r="A54" s="1">
        <v>45628</v>
      </c>
      <c r="B54" s="4">
        <f>IFERROR(BTCUSD[[#This Row],[Close]]/BTCUSD!B53-1,"")</f>
        <v>1.8014504859870328E-2</v>
      </c>
      <c r="C54" s="4">
        <f>IFERROR(XAUUSD[[#This Row],[Close]]/XAUUSD!B53-1, "")</f>
        <v>4.8794636002251757E-3</v>
      </c>
      <c r="D54" s="4">
        <f>IFERROR(AAPL_US[[#This Row],[Close]]/AAPL_US!B53-1,"")</f>
        <v>9.5246531600505779E-3</v>
      </c>
      <c r="E54" s="18">
        <f t="shared" si="0"/>
        <v>1.0213532846066343E-2</v>
      </c>
      <c r="F54" s="19">
        <f t="shared" si="1"/>
        <v>10213.532846066342</v>
      </c>
      <c r="G54" t="b">
        <f t="shared" si="2"/>
        <v>0</v>
      </c>
      <c r="H54" t="b">
        <f t="shared" si="3"/>
        <v>0</v>
      </c>
      <c r="I54" t="b">
        <f t="shared" ca="1" si="4"/>
        <v>0</v>
      </c>
    </row>
    <row r="55" spans="1:9" x14ac:dyDescent="0.25">
      <c r="A55" s="1">
        <v>45629</v>
      </c>
      <c r="B55" s="4">
        <f>IFERROR(BTCUSD[[#This Row],[Close]]/BTCUSD!B54-1,"")</f>
        <v>-2.0207694472229698E-2</v>
      </c>
      <c r="C55" s="4">
        <f>IFERROR(XAUUSD[[#This Row],[Close]]/XAUUSD!B54-1, "")</f>
        <v>-4.2992618248565151E-3</v>
      </c>
      <c r="D55" s="4">
        <f>IFERROR(AAPL_US[[#This Row],[Close]]/AAPL_US!B54-1,"")</f>
        <v>1.2773318513999543E-2</v>
      </c>
      <c r="E55" s="18">
        <f t="shared" si="0"/>
        <v>-3.9500175174116527E-3</v>
      </c>
      <c r="F55" s="19">
        <f t="shared" si="1"/>
        <v>3950.0175174116525</v>
      </c>
      <c r="G55" t="b">
        <f t="shared" si="2"/>
        <v>0</v>
      </c>
      <c r="H55" t="b">
        <f t="shared" si="3"/>
        <v>0</v>
      </c>
      <c r="I55" t="b">
        <f t="shared" ca="1" si="4"/>
        <v>0</v>
      </c>
    </row>
    <row r="56" spans="1:9" x14ac:dyDescent="0.25">
      <c r="A56" s="1">
        <v>45630</v>
      </c>
      <c r="B56" s="4">
        <f>IFERROR(BTCUSD[[#This Row],[Close]]/BTCUSD!B55-1,"")</f>
        <v>7.8076768676216268E-3</v>
      </c>
      <c r="C56" s="4">
        <f>IFERROR(XAUUSD[[#This Row],[Close]]/XAUUSD!B55-1, "")</f>
        <v>1.7449394860291623E-3</v>
      </c>
      <c r="D56" s="4">
        <f>IFERROR(AAPL_US[[#This Row],[Close]]/AAPL_US!B55-1,"")</f>
        <v>1.4811208660638897E-3</v>
      </c>
      <c r="E56" s="18">
        <f t="shared" si="0"/>
        <v>3.48461511451732E-3</v>
      </c>
      <c r="F56" s="19">
        <f t="shared" si="1"/>
        <v>3484.6151145173199</v>
      </c>
      <c r="G56" t="b">
        <f t="shared" si="2"/>
        <v>0</v>
      </c>
      <c r="H56" t="b">
        <f t="shared" si="3"/>
        <v>0</v>
      </c>
      <c r="I56" t="b">
        <f t="shared" ca="1" si="4"/>
        <v>0</v>
      </c>
    </row>
    <row r="57" spans="1:9" x14ac:dyDescent="0.25">
      <c r="A57" s="1">
        <v>45631</v>
      </c>
      <c r="B57" s="4">
        <f>IFERROR(BTCUSD[[#This Row],[Close]]/BTCUSD!B56-1,"")</f>
        <v>2.2484425538995989E-2</v>
      </c>
      <c r="C57" s="4">
        <f>IFERROR(XAUUSD[[#This Row],[Close]]/XAUUSD!B56-1, "")</f>
        <v>2.4322294995773319E-3</v>
      </c>
      <c r="D57" s="4">
        <f>IFERROR(AAPL_US[[#This Row],[Close]]/AAPL_US!B56-1,"")</f>
        <v>1.2358749788865531E-4</v>
      </c>
      <c r="E57" s="18">
        <f t="shared" si="0"/>
        <v>7.7552957108963259E-3</v>
      </c>
      <c r="F57" s="19">
        <f t="shared" si="1"/>
        <v>7755.2957108963255</v>
      </c>
      <c r="G57" t="b">
        <f t="shared" si="2"/>
        <v>0</v>
      </c>
      <c r="H57" t="b">
        <f t="shared" si="3"/>
        <v>0</v>
      </c>
      <c r="I57" t="b">
        <f t="shared" ca="1" si="4"/>
        <v>0</v>
      </c>
    </row>
    <row r="58" spans="1:9" x14ac:dyDescent="0.25">
      <c r="A58" s="1">
        <v>45632</v>
      </c>
      <c r="B58" s="4">
        <f>IFERROR(BTCUSD[[#This Row],[Close]]/BTCUSD!B57-1,"")</f>
        <v>-1.6020278112027997E-2</v>
      </c>
      <c r="C58" s="4">
        <f>IFERROR(XAUUSD[[#This Row],[Close]]/XAUUSD!B57-1, "")</f>
        <v>-6.8337172818331293E-3</v>
      </c>
      <c r="D58" s="4">
        <f>IFERROR(AAPL_US[[#This Row],[Close]]/AAPL_US!B57-1,"")</f>
        <v>-8.2381483937665756E-4</v>
      </c>
      <c r="E58" s="18">
        <f t="shared" si="0"/>
        <v>-7.7867147981546484E-3</v>
      </c>
      <c r="F58" s="19">
        <f t="shared" si="1"/>
        <v>7786.7147981546486</v>
      </c>
      <c r="G58" t="b">
        <f t="shared" si="2"/>
        <v>0</v>
      </c>
      <c r="H58" t="b">
        <f t="shared" si="3"/>
        <v>0</v>
      </c>
      <c r="I58" t="b">
        <f t="shared" ca="1" si="4"/>
        <v>0</v>
      </c>
    </row>
    <row r="59" spans="1:9" x14ac:dyDescent="0.25">
      <c r="A59" s="1">
        <v>45635</v>
      </c>
      <c r="B59" s="4">
        <f>IFERROR(BTCUSD[[#This Row],[Close]]/BTCUSD!B58-1,"")</f>
        <v>4.9402560940438045E-2</v>
      </c>
      <c r="C59" s="4">
        <f>IFERROR(XAUUSD[[#This Row],[Close]]/XAUUSD!B58-1, "")</f>
        <v>0</v>
      </c>
      <c r="D59" s="4">
        <f>IFERROR(AAPL_US[[#This Row],[Close]]/AAPL_US!B58-1,"")</f>
        <v>1.6102369183709664E-2</v>
      </c>
      <c r="E59" s="18">
        <f t="shared" si="0"/>
        <v>1.9651479037244311E-2</v>
      </c>
      <c r="F59" s="19">
        <f t="shared" si="1"/>
        <v>19651.479037244313</v>
      </c>
      <c r="G59" t="b">
        <f t="shared" si="2"/>
        <v>0</v>
      </c>
      <c r="H59" t="b">
        <f t="shared" si="3"/>
        <v>0</v>
      </c>
      <c r="I59" t="b">
        <f t="shared" ca="1" si="4"/>
        <v>0</v>
      </c>
    </row>
    <row r="60" spans="1:9" x14ac:dyDescent="0.25">
      <c r="A60" s="1">
        <v>45636</v>
      </c>
      <c r="B60" s="4">
        <f>IFERROR(BTCUSD[[#This Row],[Close]]/BTCUSD!B59-1,"")</f>
        <v>-4.4561994542785976E-2</v>
      </c>
      <c r="C60" s="4">
        <f>IFERROR(XAUUSD[[#This Row],[Close]]/XAUUSD!B59-1, "")</f>
        <v>1.0794134465051952E-2</v>
      </c>
      <c r="D60" s="4">
        <f>IFERROR(AAPL_US[[#This Row],[Close]]/AAPL_US!B59-1,"")</f>
        <v>4.1342264452548516E-3</v>
      </c>
      <c r="E60" s="18">
        <f t="shared" si="0"/>
        <v>-7.8106766432385569E-3</v>
      </c>
      <c r="F60" s="19">
        <f t="shared" si="1"/>
        <v>7810.6766432385566</v>
      </c>
      <c r="G60" t="b">
        <f t="shared" si="2"/>
        <v>0</v>
      </c>
      <c r="H60" t="b">
        <f t="shared" si="3"/>
        <v>0</v>
      </c>
      <c r="I60" t="b">
        <f t="shared" ca="1" si="4"/>
        <v>0</v>
      </c>
    </row>
    <row r="61" spans="1:9" x14ac:dyDescent="0.25">
      <c r="A61" s="1">
        <v>45637</v>
      </c>
      <c r="B61" s="4">
        <f>IFERROR(BTCUSD[[#This Row],[Close]]/BTCUSD!B60-1,"")</f>
        <v>-9.7945010578059932E-4</v>
      </c>
      <c r="C61" s="4">
        <f>IFERROR(XAUUSD[[#This Row],[Close]]/XAUUSD!B60-1, "")</f>
        <v>1.2610909282268379E-2</v>
      </c>
      <c r="D61" s="4">
        <f>IFERROR(AAPL_US[[#This Row],[Close]]/AAPL_US!B60-1,"")</f>
        <v>-5.1677185270183612E-3</v>
      </c>
      <c r="E61" s="18">
        <f t="shared" si="0"/>
        <v>3.2002131230676641E-3</v>
      </c>
      <c r="F61" s="19">
        <f t="shared" si="1"/>
        <v>3200.2131230676641</v>
      </c>
      <c r="G61" t="b">
        <f t="shared" si="2"/>
        <v>0</v>
      </c>
      <c r="H61" t="b">
        <f t="shared" si="3"/>
        <v>0</v>
      </c>
      <c r="I61" t="b">
        <f t="shared" ca="1" si="4"/>
        <v>0</v>
      </c>
    </row>
    <row r="62" spans="1:9" x14ac:dyDescent="0.25">
      <c r="A62" s="1">
        <v>45638</v>
      </c>
      <c r="B62" s="4">
        <f>IFERROR(BTCUSD[[#This Row],[Close]]/BTCUSD!B61-1,"")</f>
        <v>4.4931691197566126E-2</v>
      </c>
      <c r="C62" s="4">
        <f>IFERROR(XAUUSD[[#This Row],[Close]]/XAUUSD!B61-1, "")</f>
        <v>8.9775403729475123E-3</v>
      </c>
      <c r="D62" s="4">
        <f>IFERROR(AAPL_US[[#This Row],[Close]]/AAPL_US!B61-1,"")</f>
        <v>5.9662333126200284E-3</v>
      </c>
      <c r="E62" s="18">
        <f t="shared" si="0"/>
        <v>1.8860393502234851E-2</v>
      </c>
      <c r="F62" s="19">
        <f t="shared" si="1"/>
        <v>18860.393502234852</v>
      </c>
      <c r="G62" t="b">
        <f t="shared" si="2"/>
        <v>0</v>
      </c>
      <c r="H62" t="b">
        <f t="shared" si="3"/>
        <v>0</v>
      </c>
      <c r="I62" t="b">
        <f t="shared" ca="1" si="4"/>
        <v>0</v>
      </c>
    </row>
    <row r="63" spans="1:9" x14ac:dyDescent="0.25">
      <c r="A63" s="1">
        <v>45639</v>
      </c>
      <c r="B63" s="4">
        <f>IFERROR(BTCUSD[[#This Row],[Close]]/BTCUSD!B62-1,"")</f>
        <v>-7.7529332753920599E-3</v>
      </c>
      <c r="C63" s="4">
        <f>IFERROR(XAUUSD[[#This Row],[Close]]/XAUUSD!B62-1, "")</f>
        <v>-1.3709793129835668E-2</v>
      </c>
      <c r="D63" s="4">
        <f>IFERROR(AAPL_US[[#This Row],[Close]]/AAPL_US!B62-1,"")</f>
        <v>6.8231000290697175E-4</v>
      </c>
      <c r="E63" s="18">
        <f t="shared" si="0"/>
        <v>-7.6051042336797939E-3</v>
      </c>
      <c r="F63" s="19">
        <f t="shared" si="1"/>
        <v>7605.1042336797937</v>
      </c>
      <c r="G63" t="b">
        <f t="shared" si="2"/>
        <v>0</v>
      </c>
      <c r="H63" t="b">
        <f t="shared" si="3"/>
        <v>0</v>
      </c>
      <c r="I63" t="b">
        <f t="shared" ca="1" si="4"/>
        <v>0</v>
      </c>
    </row>
    <row r="64" spans="1:9" x14ac:dyDescent="0.25">
      <c r="A64" s="1">
        <v>45642</v>
      </c>
      <c r="B64" s="4">
        <f>IFERROR(BTCUSD[[#This Row],[Close]]/BTCUSD!B63-1,"")</f>
        <v>1.158589387560105E-2</v>
      </c>
      <c r="C64" s="4">
        <f>IFERROR(XAUUSD[[#This Row],[Close]]/XAUUSD!B63-1, "")</f>
        <v>-1.2363546840292172E-2</v>
      </c>
      <c r="D64" s="4">
        <f>IFERROR(AAPL_US[[#This Row],[Close]]/AAPL_US!B63-1,"")</f>
        <v>1.1728537019329632E-2</v>
      </c>
      <c r="E64" s="18">
        <f t="shared" si="0"/>
        <v>2.0489105323623353E-3</v>
      </c>
      <c r="F64" s="19">
        <f t="shared" si="1"/>
        <v>2048.9105323623353</v>
      </c>
      <c r="G64" t="b">
        <f t="shared" si="2"/>
        <v>0</v>
      </c>
      <c r="H64" t="b">
        <f t="shared" si="3"/>
        <v>0</v>
      </c>
      <c r="I64" t="b">
        <f t="shared" ca="1" si="4"/>
        <v>0</v>
      </c>
    </row>
    <row r="65" spans="1:9" x14ac:dyDescent="0.25">
      <c r="A65" s="1">
        <v>45643</v>
      </c>
      <c r="B65" s="4">
        <f>IFERROR(BTCUSD[[#This Row],[Close]]/BTCUSD!B64-1,"")</f>
        <v>4.1453887101376541E-2</v>
      </c>
      <c r="C65" s="4">
        <f>IFERROR(XAUUSD[[#This Row],[Close]]/XAUUSD!B64-1, "")</f>
        <v>1.8903056214403247E-3</v>
      </c>
      <c r="D65" s="4">
        <f>IFERROR(AAPL_US[[#This Row],[Close]]/AAPL_US!B64-1,"")</f>
        <v>9.7222886857761814E-3</v>
      </c>
      <c r="E65" s="18">
        <f t="shared" si="0"/>
        <v>1.6108974984721948E-2</v>
      </c>
      <c r="F65" s="19">
        <f t="shared" si="1"/>
        <v>16108.974984721948</v>
      </c>
      <c r="G65" t="b">
        <f t="shared" si="2"/>
        <v>0</v>
      </c>
      <c r="H65" t="b">
        <f t="shared" si="3"/>
        <v>0</v>
      </c>
      <c r="I65" t="b">
        <f t="shared" ca="1" si="4"/>
        <v>0</v>
      </c>
    </row>
    <row r="66" spans="1:9" x14ac:dyDescent="0.25">
      <c r="A66" s="1">
        <v>45644</v>
      </c>
      <c r="B66" s="4">
        <f>IFERROR(BTCUSD[[#This Row],[Close]]/BTCUSD!B65-1,"")</f>
        <v>1.303805600695318E-3</v>
      </c>
      <c r="C66" s="4">
        <f>IFERROR(XAUUSD[[#This Row],[Close]]/XAUUSD!B65-1, "")</f>
        <v>-2.297637335192948E-3</v>
      </c>
      <c r="D66" s="4">
        <f>IFERROR(AAPL_US[[#This Row],[Close]]/AAPL_US!B65-1,"")</f>
        <v>-2.1421631740665581E-2</v>
      </c>
      <c r="E66" s="18">
        <f t="shared" si="0"/>
        <v>-6.9544027760682576E-3</v>
      </c>
      <c r="F66" s="19">
        <f t="shared" si="1"/>
        <v>6954.4027760682575</v>
      </c>
      <c r="G66" t="b">
        <f t="shared" si="2"/>
        <v>0</v>
      </c>
      <c r="H66" t="b">
        <f t="shared" si="3"/>
        <v>0</v>
      </c>
      <c r="I66" t="b">
        <f t="shared" ca="1" si="4"/>
        <v>0</v>
      </c>
    </row>
    <row r="67" spans="1:9" x14ac:dyDescent="0.25">
      <c r="A67" s="1">
        <v>45645</v>
      </c>
      <c r="B67" s="4">
        <f>IFERROR(BTCUSD[[#This Row],[Close]]/BTCUSD!B66-1,"")</f>
        <v>-4.5970070389311446E-2</v>
      </c>
      <c r="C67" s="4">
        <f>IFERROR(XAUUSD[[#This Row],[Close]]/XAUUSD!B66-1, "")</f>
        <v>-2.315775155575206E-2</v>
      </c>
      <c r="D67" s="4">
        <f>IFERROR(AAPL_US[[#This Row],[Close]]/AAPL_US!B66-1,"")</f>
        <v>7.0143434848937147E-3</v>
      </c>
      <c r="E67" s="18">
        <f t="shared" si="0"/>
        <v>-2.0949818693626141E-2</v>
      </c>
      <c r="F67" s="19">
        <f t="shared" si="1"/>
        <v>20949.818693626141</v>
      </c>
      <c r="G67" t="b">
        <f t="shared" si="2"/>
        <v>0</v>
      </c>
      <c r="H67" t="b">
        <f t="shared" si="3"/>
        <v>0</v>
      </c>
      <c r="I67" t="b">
        <f t="shared" ca="1" si="4"/>
        <v>0</v>
      </c>
    </row>
    <row r="68" spans="1:9" x14ac:dyDescent="0.25">
      <c r="A68" s="1">
        <v>45646</v>
      </c>
      <c r="B68" s="4">
        <f>IFERROR(BTCUSD[[#This Row],[Close]]/BTCUSD!B67-1,"")</f>
        <v>-2.8590643853229181E-2</v>
      </c>
      <c r="C68" s="4">
        <f>IFERROR(XAUUSD[[#This Row],[Close]]/XAUUSD!B67-1, "")</f>
        <v>3.4598930894969016E-3</v>
      </c>
      <c r="D68" s="4">
        <f>IFERROR(AAPL_US[[#This Row],[Close]]/AAPL_US!B67-1,"")</f>
        <v>1.8816428605780811E-2</v>
      </c>
      <c r="E68" s="18">
        <f t="shared" ref="E68:E131" si="5">SUMPRODUCT(B68:D68,$K$2:$M$2)</f>
        <v>-1.5483073384357504E-3</v>
      </c>
      <c r="F68" s="19">
        <f t="shared" ref="F68:F131" si="6">ABS(E68*1000000)</f>
        <v>1548.3073384357504</v>
      </c>
      <c r="G68" t="b">
        <f t="shared" ref="G68:G131" si="7">F68&gt;$K$8</f>
        <v>0</v>
      </c>
      <c r="H68" t="b">
        <f t="shared" ref="H68:H131" si="8">F68&gt;$K$9</f>
        <v>0</v>
      </c>
      <c r="I68" t="b">
        <f t="shared" ref="I68:I131" ca="1" si="9">F68&gt;$K$10</f>
        <v>0</v>
      </c>
    </row>
    <row r="69" spans="1:9" x14ac:dyDescent="0.25">
      <c r="A69" s="1">
        <v>45649</v>
      </c>
      <c r="B69" s="4">
        <f>IFERROR(BTCUSD[[#This Row],[Close]]/BTCUSD!B68-1,"")</f>
        <v>-1.8385407333800341E-2</v>
      </c>
      <c r="C69" s="4">
        <f>IFERROR(XAUUSD[[#This Row],[Close]]/XAUUSD!B68-1, "")</f>
        <v>1.1103251955741245E-2</v>
      </c>
      <c r="D69" s="4">
        <f>IFERROR(AAPL_US[[#This Row],[Close]]/AAPL_US!B68-1,"")</f>
        <v>3.0643835239230199E-3</v>
      </c>
      <c r="E69" s="18">
        <f t="shared" si="5"/>
        <v>-1.5500636066669796E-4</v>
      </c>
      <c r="F69" s="19">
        <f t="shared" si="6"/>
        <v>155.00636066669796</v>
      </c>
      <c r="G69" t="b">
        <f t="shared" si="7"/>
        <v>0</v>
      </c>
      <c r="H69" t="b">
        <f t="shared" si="8"/>
        <v>0</v>
      </c>
      <c r="I69" t="b">
        <f t="shared" ca="1" si="9"/>
        <v>0</v>
      </c>
    </row>
    <row r="70" spans="1:9" x14ac:dyDescent="0.25">
      <c r="A70" s="1">
        <v>45650</v>
      </c>
      <c r="B70" s="4">
        <f>IFERROR(BTCUSD[[#This Row],[Close]]/BTCUSD!B69-1,"")</f>
        <v>-1.4143262243629939E-2</v>
      </c>
      <c r="C70" s="4">
        <f>IFERROR(XAUUSD[[#This Row],[Close]]/XAUUSD!B69-1, "")</f>
        <v>-3.8675760267470327E-3</v>
      </c>
      <c r="D70" s="4">
        <f>IFERROR(AAPL_US[[#This Row],[Close]]/AAPL_US!B69-1,"")</f>
        <v>1.1474959802345142E-2</v>
      </c>
      <c r="E70" s="18">
        <f t="shared" si="5"/>
        <v>-2.3475211430842523E-3</v>
      </c>
      <c r="F70" s="19">
        <f t="shared" si="6"/>
        <v>2347.5211430842523</v>
      </c>
      <c r="G70" t="b">
        <f t="shared" si="7"/>
        <v>0</v>
      </c>
      <c r="H70" t="b">
        <f t="shared" si="8"/>
        <v>0</v>
      </c>
      <c r="I70" t="b">
        <f t="shared" ca="1" si="9"/>
        <v>0</v>
      </c>
    </row>
    <row r="71" spans="1:9" x14ac:dyDescent="0.25">
      <c r="A71" s="1">
        <v>45652</v>
      </c>
      <c r="B71" s="4">
        <f>IFERROR(BTCUSD[[#This Row],[Close]]/BTCUSD!B70-1,"")</f>
        <v>3.846509934792075E-2</v>
      </c>
      <c r="C71" s="4">
        <f>IFERROR(XAUUSD[[#This Row],[Close]]/XAUUSD!B70-1, "")</f>
        <v>1.238066625971701E-3</v>
      </c>
      <c r="D71" s="4">
        <f>IFERROR(AAPL_US[[#This Row],[Close]]/AAPL_US!B70-1,"")</f>
        <v>3.1793297042448376E-3</v>
      </c>
      <c r="E71" s="18">
        <f t="shared" si="5"/>
        <v>1.2988555366038356E-2</v>
      </c>
      <c r="F71" s="19">
        <f t="shared" si="6"/>
        <v>12988.555366038356</v>
      </c>
      <c r="G71" t="b">
        <f t="shared" si="7"/>
        <v>0</v>
      </c>
      <c r="H71" t="b">
        <f t="shared" si="8"/>
        <v>0</v>
      </c>
      <c r="I71" t="b">
        <f t="shared" ca="1" si="9"/>
        <v>0</v>
      </c>
    </row>
    <row r="72" spans="1:9" x14ac:dyDescent="0.25">
      <c r="A72" s="1">
        <v>45653</v>
      </c>
      <c r="B72" s="4">
        <f>IFERROR(BTCUSD[[#This Row],[Close]]/BTCUSD!B71-1,"")</f>
        <v>-3.0367992186890569E-2</v>
      </c>
      <c r="C72" s="4">
        <f>IFERROR(XAUUSD[[#This Row],[Close]]/XAUUSD!B71-1, "")</f>
        <v>6.7330994044754178E-3</v>
      </c>
      <c r="D72" s="4">
        <f>IFERROR(AAPL_US[[#This Row],[Close]]/AAPL_US!B71-1,"")</f>
        <v>-1.3245161090841617E-2</v>
      </c>
      <c r="E72" s="18">
        <f t="shared" si="5"/>
        <v>-1.0390706221529489E-2</v>
      </c>
      <c r="F72" s="19">
        <f t="shared" si="6"/>
        <v>10390.706221529488</v>
      </c>
      <c r="G72" t="b">
        <f t="shared" si="7"/>
        <v>0</v>
      </c>
      <c r="H72" t="b">
        <f t="shared" si="8"/>
        <v>0</v>
      </c>
      <c r="I72" t="b">
        <f t="shared" ca="1" si="9"/>
        <v>0</v>
      </c>
    </row>
    <row r="73" spans="1:9" x14ac:dyDescent="0.25">
      <c r="A73" s="1">
        <v>45656</v>
      </c>
      <c r="B73" s="4">
        <f>IFERROR(BTCUSD[[#This Row],[Close]]/BTCUSD!B72-1,"")</f>
        <v>-1.2625851022480705E-2</v>
      </c>
      <c r="C73" s="4">
        <f>IFERROR(XAUUSD[[#This Row],[Close]]/XAUUSD!B72-1, "")</f>
        <v>-6.9253681474831241E-3</v>
      </c>
      <c r="D73" s="4">
        <f>IFERROR(AAPL_US[[#This Row],[Close]]/AAPL_US!B72-1,"")</f>
        <v>-1.3262360512163673E-2</v>
      </c>
      <c r="E73" s="18">
        <f t="shared" si="5"/>
        <v>-1.0536610719386563E-2</v>
      </c>
      <c r="F73" s="19">
        <f t="shared" si="6"/>
        <v>10536.610719386563</v>
      </c>
      <c r="G73" t="b">
        <f t="shared" si="7"/>
        <v>0</v>
      </c>
      <c r="H73" t="b">
        <f t="shared" si="8"/>
        <v>0</v>
      </c>
      <c r="I73" t="b">
        <f t="shared" ca="1" si="9"/>
        <v>0</v>
      </c>
    </row>
    <row r="74" spans="1:9" x14ac:dyDescent="0.25">
      <c r="A74" s="1">
        <v>45657</v>
      </c>
      <c r="B74" s="4">
        <f>IFERROR(BTCUSD[[#This Row],[Close]]/BTCUSD!B73-1,"")</f>
        <v>-1.9985185185185217E-2</v>
      </c>
      <c r="C74" s="4">
        <f>IFERROR(XAUUSD[[#This Row],[Close]]/XAUUSD!B73-1, "")</f>
        <v>-3.6665258425074843E-3</v>
      </c>
      <c r="D74" s="4">
        <f>IFERROR(AAPL_US[[#This Row],[Close]]/AAPL_US!B73-1,"")</f>
        <v>-7.0577120786906589E-3</v>
      </c>
      <c r="E74" s="18">
        <f t="shared" si="5"/>
        <v>-9.5794795161657561E-3</v>
      </c>
      <c r="F74" s="19">
        <f t="shared" si="6"/>
        <v>9579.4795161657566</v>
      </c>
      <c r="G74" t="b">
        <f t="shared" si="7"/>
        <v>0</v>
      </c>
      <c r="H74" t="b">
        <f t="shared" si="8"/>
        <v>0</v>
      </c>
      <c r="I74" t="b">
        <f t="shared" ca="1" si="9"/>
        <v>0</v>
      </c>
    </row>
    <row r="75" spans="1:9" x14ac:dyDescent="0.25">
      <c r="A75" s="1">
        <v>45659</v>
      </c>
      <c r="B75" s="4">
        <f>IFERROR(BTCUSD[[#This Row],[Close]]/BTCUSD!B74-1,"")</f>
        <v>7.6048952936680347E-3</v>
      </c>
      <c r="C75" s="4">
        <f>IFERROR(XAUUSD[[#This Row],[Close]]/XAUUSD!B74-1, "")</f>
        <v>7.1451458480831231E-3</v>
      </c>
      <c r="D75" s="4">
        <f>IFERROR(AAPL_US[[#This Row],[Close]]/AAPL_US!B74-1,"")</f>
        <v>-2.6236782666053782E-2</v>
      </c>
      <c r="E75" s="18">
        <f t="shared" si="5"/>
        <v>-2.7315078724824745E-3</v>
      </c>
      <c r="F75" s="19">
        <f t="shared" si="6"/>
        <v>2731.5078724824743</v>
      </c>
      <c r="G75" t="b">
        <f t="shared" si="7"/>
        <v>0</v>
      </c>
      <c r="H75" t="b">
        <f t="shared" si="8"/>
        <v>0</v>
      </c>
      <c r="I75" t="b">
        <f t="shared" ca="1" si="9"/>
        <v>0</v>
      </c>
    </row>
    <row r="76" spans="1:9" x14ac:dyDescent="0.25">
      <c r="A76" s="1">
        <v>45660</v>
      </c>
      <c r="B76" s="4">
        <f>IFERROR(BTCUSD[[#This Row],[Close]]/BTCUSD!B75-1,"")</f>
        <v>3.7477080491278514E-2</v>
      </c>
      <c r="C76" s="4">
        <f>IFERROR(XAUUSD[[#This Row],[Close]]/XAUUSD!B75-1, "")</f>
        <v>1.2735346731006958E-2</v>
      </c>
      <c r="D76" s="4">
        <f>IFERROR(AAPL_US[[#This Row],[Close]]/AAPL_US!B75-1,"")</f>
        <v>-2.0075375027711617E-3</v>
      </c>
      <c r="E76" s="18">
        <f t="shared" si="5"/>
        <v>1.5735001588954987E-2</v>
      </c>
      <c r="F76" s="19">
        <f t="shared" si="6"/>
        <v>15735.001588954987</v>
      </c>
      <c r="G76" t="b">
        <f t="shared" si="7"/>
        <v>0</v>
      </c>
      <c r="H76" t="b">
        <f t="shared" si="8"/>
        <v>0</v>
      </c>
      <c r="I76" t="b">
        <f t="shared" ca="1" si="9"/>
        <v>0</v>
      </c>
    </row>
    <row r="77" spans="1:9" x14ac:dyDescent="0.25">
      <c r="A77" s="1">
        <v>45663</v>
      </c>
      <c r="B77" s="4">
        <f>IFERROR(BTCUSD[[#This Row],[Close]]/BTCUSD!B76-1,"")</f>
        <v>1.5393609735892655E-2</v>
      </c>
      <c r="C77" s="4">
        <f>IFERROR(XAUUSD[[#This Row],[Close]]/XAUUSD!B76-1, "")</f>
        <v>-7.4303708413436809E-3</v>
      </c>
      <c r="D77" s="4">
        <f>IFERROR(AAPL_US[[#This Row],[Close]]/AAPL_US!B76-1,"")</f>
        <v>6.73816193802379E-3</v>
      </c>
      <c r="E77" s="18">
        <f t="shared" si="5"/>
        <v>3.6673831656374605E-3</v>
      </c>
      <c r="F77" s="19">
        <f t="shared" si="6"/>
        <v>3667.3831656374605</v>
      </c>
      <c r="G77" t="b">
        <f t="shared" si="7"/>
        <v>0</v>
      </c>
      <c r="H77" t="b">
        <f t="shared" si="8"/>
        <v>0</v>
      </c>
      <c r="I77" t="b">
        <f t="shared" ca="1" si="9"/>
        <v>0</v>
      </c>
    </row>
    <row r="78" spans="1:9" x14ac:dyDescent="0.25">
      <c r="A78" s="1">
        <v>45664</v>
      </c>
      <c r="B78" s="4">
        <f>IFERROR(BTCUSD[[#This Row],[Close]]/BTCUSD!B77-1,"")</f>
        <v>3.8023177271950592E-2</v>
      </c>
      <c r="C78" s="4">
        <f>IFERROR(XAUUSD[[#This Row],[Close]]/XAUUSD!B77-1, "")</f>
        <v>-8.244069955198885E-4</v>
      </c>
      <c r="D78" s="4">
        <f>IFERROR(AAPL_US[[#This Row],[Close]]/AAPL_US!B77-1,"")</f>
        <v>-1.1388013778393491E-2</v>
      </c>
      <c r="E78" s="18">
        <f t="shared" si="5"/>
        <v>7.6607862498591743E-3</v>
      </c>
      <c r="F78" s="19">
        <f t="shared" si="6"/>
        <v>7660.7862498591739</v>
      </c>
      <c r="G78" t="b">
        <f t="shared" si="7"/>
        <v>0</v>
      </c>
      <c r="H78" t="b">
        <f t="shared" si="8"/>
        <v>0</v>
      </c>
      <c r="I78" t="b">
        <f t="shared" ca="1" si="9"/>
        <v>0</v>
      </c>
    </row>
    <row r="79" spans="1:9" x14ac:dyDescent="0.25">
      <c r="A79" s="1">
        <v>45665</v>
      </c>
      <c r="B79" s="4">
        <f>IFERROR(BTCUSD[[#This Row],[Close]]/BTCUSD!B78-1,"")</f>
        <v>-4.813947334894797E-2</v>
      </c>
      <c r="C79" s="4">
        <f>IFERROR(XAUUSD[[#This Row],[Close]]/XAUUSD!B78-1, "")</f>
        <v>4.7987830437941081E-3</v>
      </c>
      <c r="D79" s="4">
        <f>IFERROR(AAPL_US[[#This Row],[Close]]/AAPL_US!B78-1,"")</f>
        <v>2.0211288562643759E-3</v>
      </c>
      <c r="E79" s="18">
        <f t="shared" si="5"/>
        <v>-1.1915990130287433E-2</v>
      </c>
      <c r="F79" s="19">
        <f t="shared" si="6"/>
        <v>11915.990130287433</v>
      </c>
      <c r="G79" t="b">
        <f t="shared" si="7"/>
        <v>0</v>
      </c>
      <c r="H79" t="b">
        <f t="shared" si="8"/>
        <v>0</v>
      </c>
      <c r="I79" t="b">
        <f t="shared" ca="1" si="9"/>
        <v>0</v>
      </c>
    </row>
    <row r="80" spans="1:9" x14ac:dyDescent="0.25">
      <c r="A80" s="1">
        <v>45667</v>
      </c>
      <c r="B80" s="4">
        <f>IFERROR(BTCUSD[[#This Row],[Close]]/BTCUSD!B79-1,"")</f>
        <v>-1.9223958290434884E-2</v>
      </c>
      <c r="C80" s="4">
        <f>IFERROR(XAUUSD[[#This Row],[Close]]/XAUUSD!B79-1, "")</f>
        <v>5.0458048842181302E-3</v>
      </c>
      <c r="D80" s="4">
        <f>IFERROR(AAPL_US[[#This Row],[Close]]/AAPL_US!B79-1,"")</f>
        <v>-2.4101504333155943E-2</v>
      </c>
      <c r="E80" s="18">
        <f t="shared" si="5"/>
        <v>-1.0979316833389995E-2</v>
      </c>
      <c r="F80" s="19">
        <f t="shared" si="6"/>
        <v>10979.316833389996</v>
      </c>
      <c r="G80" t="b">
        <f t="shared" si="7"/>
        <v>0</v>
      </c>
      <c r="H80" t="b">
        <f t="shared" si="8"/>
        <v>0</v>
      </c>
      <c r="I80" t="b">
        <f t="shared" ca="1" si="9"/>
        <v>0</v>
      </c>
    </row>
    <row r="81" spans="1:9" x14ac:dyDescent="0.25">
      <c r="A81" s="1">
        <v>45670</v>
      </c>
      <c r="B81" s="4">
        <f>IFERROR(BTCUSD[[#This Row],[Close]]/BTCUSD!B80-1,"")</f>
        <v>-2.9339209083198314E-2</v>
      </c>
      <c r="C81" s="4">
        <f>IFERROR(XAUUSD[[#This Row],[Close]]/XAUUSD!B80-1, "")</f>
        <v>3.1028135682356073E-3</v>
      </c>
      <c r="D81" s="4">
        <f>IFERROR(AAPL_US[[#This Row],[Close]]/AAPL_US!B80-1,"")</f>
        <v>-1.0342787100046547E-2</v>
      </c>
      <c r="E81" s="18">
        <f t="shared" si="5"/>
        <v>-1.0663473427679216E-2</v>
      </c>
      <c r="F81" s="19">
        <f t="shared" si="6"/>
        <v>10663.473427679217</v>
      </c>
      <c r="G81" t="b">
        <f t="shared" si="7"/>
        <v>0</v>
      </c>
      <c r="H81" t="b">
        <f t="shared" si="8"/>
        <v>0</v>
      </c>
      <c r="I81" t="b">
        <f t="shared" ca="1" si="9"/>
        <v>0</v>
      </c>
    </row>
    <row r="82" spans="1:9" x14ac:dyDescent="0.25">
      <c r="A82" s="1">
        <v>45671</v>
      </c>
      <c r="B82" s="4">
        <f>IFERROR(BTCUSD[[#This Row],[Close]]/BTCUSD!B81-1,"")</f>
        <v>2.3247287942578243E-2</v>
      </c>
      <c r="C82" s="4">
        <f>IFERROR(XAUUSD[[#This Row],[Close]]/XAUUSD!B81-1, "")</f>
        <v>7.5869920160576143E-3</v>
      </c>
      <c r="D82" s="4">
        <f>IFERROR(AAPL_US[[#This Row],[Close]]/AAPL_US!B81-1,"")</f>
        <v>-4.7791307021777252E-3</v>
      </c>
      <c r="E82" s="18">
        <f t="shared" si="5"/>
        <v>8.5752439785432011E-3</v>
      </c>
      <c r="F82" s="19">
        <f t="shared" si="6"/>
        <v>8575.2439785432016</v>
      </c>
      <c r="G82" t="b">
        <f t="shared" si="7"/>
        <v>0</v>
      </c>
      <c r="H82" t="b">
        <f t="shared" si="8"/>
        <v>0</v>
      </c>
      <c r="I82" t="b">
        <f t="shared" ca="1" si="9"/>
        <v>0</v>
      </c>
    </row>
    <row r="83" spans="1:9" x14ac:dyDescent="0.25">
      <c r="A83" s="1">
        <v>45672</v>
      </c>
      <c r="B83" s="4">
        <f>IFERROR(BTCUSD[[#This Row],[Close]]/BTCUSD!B82-1,"")</f>
        <v>-2.6993234780899877E-3</v>
      </c>
      <c r="C83" s="4">
        <f>IFERROR(XAUUSD[[#This Row],[Close]]/XAUUSD!B82-1, "")</f>
        <v>-1.0248567244724227E-2</v>
      </c>
      <c r="D83" s="4">
        <f>IFERROR(AAPL_US[[#This Row],[Close]]/AAPL_US!B82-1,"")</f>
        <v>1.9676084866794952E-2</v>
      </c>
      <c r="E83" s="18">
        <f t="shared" si="5"/>
        <v>9.9360151872179749E-4</v>
      </c>
      <c r="F83" s="19">
        <f t="shared" si="6"/>
        <v>993.60151872179745</v>
      </c>
      <c r="G83" t="b">
        <f t="shared" si="7"/>
        <v>0</v>
      </c>
      <c r="H83" t="b">
        <f t="shared" si="8"/>
        <v>0</v>
      </c>
      <c r="I83" t="b">
        <f t="shared" ca="1" si="9"/>
        <v>0</v>
      </c>
    </row>
    <row r="84" spans="1:9" x14ac:dyDescent="0.25">
      <c r="A84" s="1">
        <v>45673</v>
      </c>
      <c r="B84" s="4">
        <f>IFERROR(BTCUSD[[#This Row],[Close]]/BTCUSD!B83-1,"")</f>
        <v>2.4665936844604053E-2</v>
      </c>
      <c r="C84" s="4">
        <f>IFERROR(XAUUSD[[#This Row],[Close]]/XAUUSD!B83-1, "")</f>
        <v>5.3754254997568918E-3</v>
      </c>
      <c r="D84" s="4">
        <f>IFERROR(AAPL_US[[#This Row],[Close]]/AAPL_US!B83-1,"")</f>
        <v>-4.04025100059342E-2</v>
      </c>
      <c r="E84" s="18">
        <f t="shared" si="5"/>
        <v>-2.5708017484962868E-3</v>
      </c>
      <c r="F84" s="19">
        <f t="shared" si="6"/>
        <v>2570.801748496287</v>
      </c>
      <c r="G84" t="b">
        <f t="shared" si="7"/>
        <v>0</v>
      </c>
      <c r="H84" t="b">
        <f t="shared" si="8"/>
        <v>0</v>
      </c>
      <c r="I84" t="b">
        <f t="shared" ca="1" si="9"/>
        <v>0</v>
      </c>
    </row>
    <row r="85" spans="1:9" x14ac:dyDescent="0.25">
      <c r="A85" s="1">
        <v>45674</v>
      </c>
      <c r="B85" s="4">
        <f>IFERROR(BTCUSD[[#This Row],[Close]]/BTCUSD!B84-1,"")</f>
        <v>3.1238493966184278E-2</v>
      </c>
      <c r="C85" s="4">
        <f>IFERROR(XAUUSD[[#This Row],[Close]]/XAUUSD!B84-1, "")</f>
        <v>7.1581707353511881E-3</v>
      </c>
      <c r="D85" s="4">
        <f>IFERROR(AAPL_US[[#This Row],[Close]]/AAPL_US!B84-1,"")</f>
        <v>7.5347902933657895E-3</v>
      </c>
      <c r="E85" s="18">
        <f t="shared" si="5"/>
        <v>1.4495253572005496E-2</v>
      </c>
      <c r="F85" s="19">
        <f t="shared" si="6"/>
        <v>14495.253572005497</v>
      </c>
      <c r="G85" t="b">
        <f t="shared" si="7"/>
        <v>0</v>
      </c>
      <c r="H85" t="b">
        <f t="shared" si="8"/>
        <v>0</v>
      </c>
      <c r="I85" t="b">
        <f t="shared" ca="1" si="9"/>
        <v>0</v>
      </c>
    </row>
    <row r="86" spans="1:9" x14ac:dyDescent="0.25">
      <c r="A86" s="1">
        <v>45678</v>
      </c>
      <c r="B86" s="4">
        <f>IFERROR(BTCUSD[[#This Row],[Close]]/BTCUSD!B85-1,"")</f>
        <v>1.1182563625276032E-3</v>
      </c>
      <c r="C86" s="4">
        <f>IFERROR(XAUUSD[[#This Row],[Close]]/XAUUSD!B85-1, "")</f>
        <v>6.7345935973150972E-3</v>
      </c>
      <c r="D86" s="4">
        <f>IFERROR(AAPL_US[[#This Row],[Close]]/AAPL_US!B85-1,"")</f>
        <v>-3.191614394476916E-2</v>
      </c>
      <c r="E86" s="18">
        <f t="shared" si="5"/>
        <v>-6.5455288357464279E-3</v>
      </c>
      <c r="F86" s="19">
        <f t="shared" si="6"/>
        <v>6545.5288357464278</v>
      </c>
      <c r="G86" t="b">
        <f t="shared" si="7"/>
        <v>0</v>
      </c>
      <c r="H86" t="b">
        <f t="shared" si="8"/>
        <v>0</v>
      </c>
      <c r="I86" t="b">
        <f t="shared" ca="1" si="9"/>
        <v>0</v>
      </c>
    </row>
    <row r="87" spans="1:9" x14ac:dyDescent="0.25">
      <c r="A87" s="1">
        <v>45679</v>
      </c>
      <c r="B87" s="4">
        <f>IFERROR(BTCUSD[[#This Row],[Close]]/BTCUSD!B86-1,"")</f>
        <v>4.936571018119551E-2</v>
      </c>
      <c r="C87" s="4">
        <f>IFERROR(XAUUSD[[#This Row],[Close]]/XAUUSD!B86-1, "")</f>
        <v>-5.0908300594728617E-3</v>
      </c>
      <c r="D87" s="4">
        <f>IFERROR(AAPL_US[[#This Row],[Close]]/AAPL_US!B86-1,"")</f>
        <v>5.3463432181477533E-3</v>
      </c>
      <c r="E87" s="18">
        <f t="shared" si="5"/>
        <v>1.4377283996013833E-2</v>
      </c>
      <c r="F87" s="19">
        <f t="shared" si="6"/>
        <v>14377.283996013834</v>
      </c>
      <c r="G87" t="b">
        <f t="shared" si="7"/>
        <v>0</v>
      </c>
      <c r="H87" t="b">
        <f t="shared" si="8"/>
        <v>0</v>
      </c>
      <c r="I87" t="b">
        <f t="shared" ca="1" si="9"/>
        <v>0</v>
      </c>
    </row>
    <row r="88" spans="1:9" x14ac:dyDescent="0.25">
      <c r="A88" s="1">
        <v>45680</v>
      </c>
      <c r="B88" s="4">
        <f>IFERROR(BTCUSD[[#This Row],[Close]]/BTCUSD!B87-1,"")</f>
        <v>-1.2238897162714313E-2</v>
      </c>
      <c r="C88" s="4">
        <f>IFERROR(XAUUSD[[#This Row],[Close]]/XAUUSD!B87-1, "")</f>
        <v>2.0585997448967497E-3</v>
      </c>
      <c r="D88" s="4">
        <f>IFERROR(AAPL_US[[#This Row],[Close]]/AAPL_US!B87-1,"")</f>
        <v>-7.6034063260344009E-4</v>
      </c>
      <c r="E88" s="18">
        <f t="shared" si="5"/>
        <v>-3.0763314406366256E-3</v>
      </c>
      <c r="F88" s="19">
        <f t="shared" si="6"/>
        <v>3076.3314406366258</v>
      </c>
      <c r="G88" t="b">
        <f t="shared" si="7"/>
        <v>0</v>
      </c>
      <c r="H88" t="b">
        <f t="shared" si="8"/>
        <v>0</v>
      </c>
      <c r="I88" t="b">
        <f t="shared" ca="1" si="9"/>
        <v>0</v>
      </c>
    </row>
    <row r="89" spans="1:9" x14ac:dyDescent="0.25">
      <c r="A89" s="1">
        <v>45681</v>
      </c>
      <c r="B89" s="4">
        <f>IFERROR(BTCUSD[[#This Row],[Close]]/BTCUSD!B88-1,"")</f>
        <v>2.4616782324628383E-2</v>
      </c>
      <c r="C89" s="4">
        <f>IFERROR(XAUUSD[[#This Row],[Close]]/XAUUSD!B88-1, "")</f>
        <v>1.4182916578142635E-2</v>
      </c>
      <c r="D89" s="4">
        <f>IFERROR(AAPL_US[[#This Row],[Close]]/AAPL_US!B88-1,"")</f>
        <v>-3.9343998137985059E-3</v>
      </c>
      <c r="E89" s="18">
        <f t="shared" si="5"/>
        <v>1.1877881384506015E-2</v>
      </c>
      <c r="F89" s="19">
        <f t="shared" si="6"/>
        <v>11877.881384506016</v>
      </c>
      <c r="G89" t="b">
        <f t="shared" si="7"/>
        <v>0</v>
      </c>
      <c r="H89" t="b">
        <f t="shared" si="8"/>
        <v>0</v>
      </c>
      <c r="I89" t="b">
        <f t="shared" ca="1" si="9"/>
        <v>0</v>
      </c>
    </row>
    <row r="90" spans="1:9" x14ac:dyDescent="0.25">
      <c r="A90" s="1">
        <v>45684</v>
      </c>
      <c r="B90" s="4">
        <f>IFERROR(BTCUSD[[#This Row],[Close]]/BTCUSD!B89-1,"")</f>
        <v>-2.0846499957552389E-2</v>
      </c>
      <c r="C90" s="4">
        <f>IFERROR(XAUUSD[[#This Row],[Close]]/XAUUSD!B89-1, "")</f>
        <v>4.1879037164684885E-3</v>
      </c>
      <c r="D90" s="4">
        <f>IFERROR(AAPL_US[[#This Row],[Close]]/AAPL_US!B89-1,"")</f>
        <v>3.1783764351674959E-2</v>
      </c>
      <c r="E90" s="18">
        <f t="shared" si="5"/>
        <v>4.9563408048241674E-3</v>
      </c>
      <c r="F90" s="19">
        <f t="shared" si="6"/>
        <v>4956.3408048241672</v>
      </c>
      <c r="G90" t="b">
        <f t="shared" si="7"/>
        <v>0</v>
      </c>
      <c r="H90" t="b">
        <f t="shared" si="8"/>
        <v>0</v>
      </c>
      <c r="I90" t="b">
        <f t="shared" ca="1" si="9"/>
        <v>0</v>
      </c>
    </row>
    <row r="91" spans="1:9" x14ac:dyDescent="0.25">
      <c r="A91" s="1">
        <v>45685</v>
      </c>
      <c r="B91" s="4">
        <f>IFERROR(BTCUSD[[#This Row],[Close]]/BTCUSD!B90-1,"")</f>
        <v>1.8592911572883342E-3</v>
      </c>
      <c r="C91" s="4">
        <f>IFERROR(XAUUSD[[#This Row],[Close]]/XAUUSD!B90-1, "")</f>
        <v>-5.1518246347903585E-4</v>
      </c>
      <c r="D91" s="4">
        <f>IFERROR(AAPL_US[[#This Row],[Close]]/AAPL_US!B90-1,"")</f>
        <v>3.6540538657189536E-2</v>
      </c>
      <c r="E91" s="18">
        <f t="shared" si="5"/>
        <v>1.1313875958951745E-2</v>
      </c>
      <c r="F91" s="19">
        <f t="shared" si="6"/>
        <v>11313.875958951745</v>
      </c>
      <c r="G91" t="b">
        <f t="shared" si="7"/>
        <v>0</v>
      </c>
      <c r="H91" t="b">
        <f t="shared" si="8"/>
        <v>0</v>
      </c>
      <c r="I91" t="b">
        <f t="shared" ca="1" si="9"/>
        <v>0</v>
      </c>
    </row>
    <row r="92" spans="1:9" x14ac:dyDescent="0.25">
      <c r="A92" s="1">
        <v>45686</v>
      </c>
      <c r="B92" s="4">
        <f>IFERROR(BTCUSD[[#This Row],[Close]]/BTCUSD!B91-1,"")</f>
        <v>9.8465325589445207E-3</v>
      </c>
      <c r="C92" s="4">
        <f>IFERROR(XAUUSD[[#This Row],[Close]]/XAUUSD!B91-1, "")</f>
        <v>5.8877230809997183E-3</v>
      </c>
      <c r="D92" s="4">
        <f>IFERROR(AAPL_US[[#This Row],[Close]]/AAPL_US!B91-1,"")</f>
        <v>4.617685862906562E-3</v>
      </c>
      <c r="E92" s="18">
        <f t="shared" si="5"/>
        <v>6.6943547589552125E-3</v>
      </c>
      <c r="F92" s="19">
        <f t="shared" si="6"/>
        <v>6694.3547589552127</v>
      </c>
      <c r="G92" t="b">
        <f t="shared" si="7"/>
        <v>0</v>
      </c>
      <c r="H92" t="b">
        <f t="shared" si="8"/>
        <v>0</v>
      </c>
      <c r="I92" t="b">
        <f t="shared" ca="1" si="9"/>
        <v>0</v>
      </c>
    </row>
    <row r="93" spans="1:9" x14ac:dyDescent="0.25">
      <c r="A93" s="1">
        <v>45687</v>
      </c>
      <c r="B93" s="4">
        <f>IFERROR(BTCUSD[[#This Row],[Close]]/BTCUSD!B92-1,"")</f>
        <v>-3.249857170062842E-2</v>
      </c>
      <c r="C93" s="4">
        <f>IFERROR(XAUUSD[[#This Row],[Close]]/XAUUSD!B92-1, "")</f>
        <v>-1.0889157935191962E-2</v>
      </c>
      <c r="D93" s="4">
        <f>IFERROR(AAPL_US[[#This Row],[Close]]/AAPL_US!B92-1,"")</f>
        <v>-7.3944884293821733E-3</v>
      </c>
      <c r="E93" s="18">
        <f t="shared" si="5"/>
        <v>-1.6323581213079964E-2</v>
      </c>
      <c r="F93" s="19">
        <f t="shared" si="6"/>
        <v>16323.581213079964</v>
      </c>
      <c r="G93" t="b">
        <f t="shared" si="7"/>
        <v>0</v>
      </c>
      <c r="H93" t="b">
        <f t="shared" si="8"/>
        <v>0</v>
      </c>
      <c r="I93" t="b">
        <f t="shared" ca="1" si="9"/>
        <v>0</v>
      </c>
    </row>
    <row r="94" spans="1:9" x14ac:dyDescent="0.25">
      <c r="A94" s="1">
        <v>45688</v>
      </c>
      <c r="B94" s="4">
        <f>IFERROR(BTCUSD[[#This Row],[Close]]/BTCUSD!B93-1,"")</f>
        <v>-4.0154713750036874E-3</v>
      </c>
      <c r="C94" s="4">
        <f>IFERROR(XAUUSD[[#This Row],[Close]]/XAUUSD!B93-1, "")</f>
        <v>8.376718850900966E-3</v>
      </c>
      <c r="D94" s="4">
        <f>IFERROR(AAPL_US[[#This Row],[Close]]/AAPL_US!B93-1,"")</f>
        <v>-6.6911334055256289E-3</v>
      </c>
      <c r="E94" s="18">
        <f t="shared" si="5"/>
        <v>1.3870610620159152E-4</v>
      </c>
      <c r="F94" s="19">
        <f t="shared" si="6"/>
        <v>138.70610620159152</v>
      </c>
      <c r="G94" t="b">
        <f t="shared" si="7"/>
        <v>0</v>
      </c>
      <c r="H94" t="b">
        <f t="shared" si="8"/>
        <v>0</v>
      </c>
      <c r="I94" t="b">
        <f t="shared" ca="1" si="9"/>
        <v>0</v>
      </c>
    </row>
    <row r="95" spans="1:9" x14ac:dyDescent="0.25">
      <c r="A95" s="1">
        <v>45691</v>
      </c>
      <c r="B95" s="4">
        <f>IFERROR(BTCUSD[[#This Row],[Close]]/BTCUSD!B94-1,"")</f>
        <v>2.2618800581033494E-2</v>
      </c>
      <c r="C95" s="4">
        <f>IFERROR(XAUUSD[[#This Row],[Close]]/XAUUSD!B94-1, "")</f>
        <v>-1.5449240020406485E-3</v>
      </c>
      <c r="D95" s="4">
        <f>IFERROR(AAPL_US[[#This Row],[Close]]/AAPL_US!B94-1,"")</f>
        <v>-3.3854950984343102E-2</v>
      </c>
      <c r="E95" s="18">
        <f t="shared" si="5"/>
        <v>-3.9888147218091405E-3</v>
      </c>
      <c r="F95" s="19">
        <f t="shared" si="6"/>
        <v>3988.8147218091403</v>
      </c>
      <c r="G95" t="b">
        <f t="shared" si="7"/>
        <v>0</v>
      </c>
      <c r="H95" t="b">
        <f t="shared" si="8"/>
        <v>0</v>
      </c>
      <c r="I95" t="b">
        <f t="shared" ca="1" si="9"/>
        <v>0</v>
      </c>
    </row>
    <row r="96" spans="1:9" x14ac:dyDescent="0.25">
      <c r="A96" s="1">
        <v>45692</v>
      </c>
      <c r="B96" s="4">
        <f>IFERROR(BTCUSD[[#This Row],[Close]]/BTCUSD!B95-1,"")</f>
        <v>1.5760281385281294E-2</v>
      </c>
      <c r="C96" s="4">
        <f>IFERROR(XAUUSD[[#This Row],[Close]]/XAUUSD!B95-1, "")</f>
        <v>1.2528898906371211E-2</v>
      </c>
      <c r="D96" s="4">
        <f>IFERROR(AAPL_US[[#This Row],[Close]]/AAPL_US!B95-1,"")</f>
        <v>2.1004566210045761E-2</v>
      </c>
      <c r="E96" s="18">
        <f t="shared" si="5"/>
        <v>1.60410138411466E-2</v>
      </c>
      <c r="F96" s="19">
        <f t="shared" si="6"/>
        <v>16041.0138411466</v>
      </c>
      <c r="G96" t="b">
        <f t="shared" si="7"/>
        <v>0</v>
      </c>
      <c r="H96" t="b">
        <f t="shared" si="8"/>
        <v>0</v>
      </c>
      <c r="I96" t="b">
        <f t="shared" ca="1" si="9"/>
        <v>0</v>
      </c>
    </row>
    <row r="97" spans="1:9" x14ac:dyDescent="0.25">
      <c r="A97" s="1">
        <v>45693</v>
      </c>
      <c r="B97" s="4">
        <f>IFERROR(BTCUSD[[#This Row],[Close]]/BTCUSD!B96-1,"")</f>
        <v>-3.3504884939925206E-2</v>
      </c>
      <c r="C97" s="4">
        <f>IFERROR(XAUUSD[[#This Row],[Close]]/XAUUSD!B96-1, "")</f>
        <v>2.5356140140542216E-3</v>
      </c>
      <c r="D97" s="4">
        <f>IFERROR(AAPL_US[[#This Row],[Close]]/AAPL_US!B96-1,"")</f>
        <v>-1.414786018990033E-3</v>
      </c>
      <c r="E97" s="18">
        <f t="shared" si="5"/>
        <v>-9.4616556820528823E-3</v>
      </c>
      <c r="F97" s="19">
        <f t="shared" si="6"/>
        <v>9461.6556820528822</v>
      </c>
      <c r="G97" t="b">
        <f t="shared" si="7"/>
        <v>0</v>
      </c>
      <c r="H97" t="b">
        <f t="shared" si="8"/>
        <v>0</v>
      </c>
      <c r="I97" t="b">
        <f t="shared" ca="1" si="9"/>
        <v>0</v>
      </c>
    </row>
    <row r="98" spans="1:9" x14ac:dyDescent="0.25">
      <c r="A98" s="1">
        <v>45694</v>
      </c>
      <c r="B98" s="4">
        <f>IFERROR(BTCUSD[[#This Row],[Close]]/BTCUSD!B97-1,"")</f>
        <v>1.1614516176658984E-3</v>
      </c>
      <c r="C98" s="4">
        <f>IFERROR(XAUUSD[[#This Row],[Close]]/XAUUSD!B97-1, "")</f>
        <v>4.8977610235321212E-3</v>
      </c>
      <c r="D98" s="4">
        <f>IFERROR(AAPL_US[[#This Row],[Close]]/AAPL_US!B97-1,"")</f>
        <v>3.2254591649978348E-3</v>
      </c>
      <c r="E98" s="18">
        <f t="shared" si="5"/>
        <v>3.2751776442119683E-3</v>
      </c>
      <c r="F98" s="19">
        <f t="shared" si="6"/>
        <v>3275.1776442119681</v>
      </c>
      <c r="G98" t="b">
        <f t="shared" si="7"/>
        <v>0</v>
      </c>
      <c r="H98" t="b">
        <f t="shared" si="8"/>
        <v>0</v>
      </c>
      <c r="I98" t="b">
        <f t="shared" ca="1" si="9"/>
        <v>0</v>
      </c>
    </row>
    <row r="99" spans="1:9" x14ac:dyDescent="0.25">
      <c r="A99" s="1">
        <v>45695</v>
      </c>
      <c r="B99" s="4">
        <f>IFERROR(BTCUSD[[#This Row],[Close]]/BTCUSD!B98-1,"")</f>
        <v>-3.9585115273066851E-2</v>
      </c>
      <c r="C99" s="4">
        <f>IFERROR(XAUUSD[[#This Row],[Close]]/XAUUSD!B98-1, "")</f>
        <v>9.7975133214920351E-3</v>
      </c>
      <c r="D99" s="4">
        <f>IFERROR(AAPL_US[[#This Row],[Close]]/AAPL_US!B98-1,"")</f>
        <v>-2.3969368657818402E-2</v>
      </c>
      <c r="E99" s="18">
        <f t="shared" si="5"/>
        <v>-1.514733985066876E-2</v>
      </c>
      <c r="F99" s="19">
        <f t="shared" si="6"/>
        <v>15147.339850668761</v>
      </c>
      <c r="G99" t="b">
        <f t="shared" si="7"/>
        <v>0</v>
      </c>
      <c r="H99" t="b">
        <f t="shared" si="8"/>
        <v>0</v>
      </c>
      <c r="I99" t="b">
        <f t="shared" ca="1" si="9"/>
        <v>0</v>
      </c>
    </row>
    <row r="100" spans="1:9" x14ac:dyDescent="0.25">
      <c r="A100" s="1">
        <v>45698</v>
      </c>
      <c r="B100" s="4">
        <f>IFERROR(BTCUSD[[#This Row],[Close]]/BTCUSD!B99-1,"")</f>
        <v>-1.2139594589337999E-2</v>
      </c>
      <c r="C100" s="4">
        <f>IFERROR(XAUUSD[[#This Row],[Close]]/XAUUSD!B99-1, "")</f>
        <v>8.4746955230812215E-3</v>
      </c>
      <c r="D100" s="4">
        <f>IFERROR(AAPL_US[[#This Row],[Close]]/AAPL_US!B99-1,"")</f>
        <v>1.1874395285424999E-3</v>
      </c>
      <c r="E100" s="18">
        <f t="shared" si="5"/>
        <v>1.0423169099383934E-4</v>
      </c>
      <c r="F100" s="19">
        <f t="shared" si="6"/>
        <v>104.23169099383934</v>
      </c>
      <c r="G100" t="b">
        <f t="shared" si="7"/>
        <v>0</v>
      </c>
      <c r="H100" t="b">
        <f t="shared" si="8"/>
        <v>0</v>
      </c>
      <c r="I100" t="b">
        <f t="shared" ca="1" si="9"/>
        <v>0</v>
      </c>
    </row>
    <row r="101" spans="1:9" x14ac:dyDescent="0.25">
      <c r="A101" s="1">
        <v>45699</v>
      </c>
      <c r="B101" s="4">
        <f>IFERROR(BTCUSD[[#This Row],[Close]]/BTCUSD!B100-1,"")</f>
        <v>4.5853639328226059E-3</v>
      </c>
      <c r="C101" s="4">
        <f>IFERROR(XAUUSD[[#This Row],[Close]]/XAUUSD!B100-1, "")</f>
        <v>-3.7098794071170893E-3</v>
      </c>
      <c r="D101" s="4">
        <f>IFERROR(AAPL_US[[#This Row],[Close]]/AAPL_US!B100-1,"")</f>
        <v>2.1831759279595797E-2</v>
      </c>
      <c r="E101" s="18">
        <f t="shared" si="5"/>
        <v>6.4411852008786847E-3</v>
      </c>
      <c r="F101" s="19">
        <f t="shared" si="6"/>
        <v>6441.1852008786846</v>
      </c>
      <c r="G101" t="b">
        <f t="shared" si="7"/>
        <v>0</v>
      </c>
      <c r="H101" t="b">
        <f t="shared" si="8"/>
        <v>0</v>
      </c>
      <c r="I101" t="b">
        <f t="shared" ca="1" si="9"/>
        <v>0</v>
      </c>
    </row>
    <row r="102" spans="1:9" x14ac:dyDescent="0.25">
      <c r="A102" s="1">
        <v>45700</v>
      </c>
      <c r="B102" s="4">
        <f>IFERROR(BTCUSD[[#This Row],[Close]]/BTCUSD!B101-1,"")</f>
        <v>-1.0580204074054134E-2</v>
      </c>
      <c r="C102" s="4">
        <f>IFERROR(XAUUSD[[#This Row],[Close]]/XAUUSD!B101-1, "")</f>
        <v>1.6176272349603948E-3</v>
      </c>
      <c r="D102" s="4">
        <f>IFERROR(AAPL_US[[#This Row],[Close]]/AAPL_US!B101-1,"")</f>
        <v>1.8270140142722102E-2</v>
      </c>
      <c r="E102" s="18">
        <f t="shared" si="5"/>
        <v>2.9540317145845488E-3</v>
      </c>
      <c r="F102" s="19">
        <f t="shared" si="6"/>
        <v>2954.0317145845488</v>
      </c>
      <c r="G102" t="b">
        <f t="shared" si="7"/>
        <v>0</v>
      </c>
      <c r="H102" t="b">
        <f t="shared" si="8"/>
        <v>0</v>
      </c>
      <c r="I102" t="b">
        <f t="shared" ca="1" si="9"/>
        <v>0</v>
      </c>
    </row>
    <row r="103" spans="1:9" x14ac:dyDescent="0.25">
      <c r="A103" s="1">
        <v>45701</v>
      </c>
      <c r="B103" s="4">
        <f>IFERROR(BTCUSD[[#This Row],[Close]]/BTCUSD!B102-1,"")</f>
        <v>1.5725686643487391E-2</v>
      </c>
      <c r="C103" s="4">
        <f>IFERROR(XAUUSD[[#This Row],[Close]]/XAUUSD!B102-1, "")</f>
        <v>1.6566136077227123E-2</v>
      </c>
      <c r="D103" s="4">
        <f>IFERROR(AAPL_US[[#This Row],[Close]]/AAPL_US!B102-1,"")</f>
        <v>1.9673238485245159E-2</v>
      </c>
      <c r="E103" s="18">
        <f t="shared" si="5"/>
        <v>1.7246131969510616E-2</v>
      </c>
      <c r="F103" s="19">
        <f t="shared" si="6"/>
        <v>17246.131969510614</v>
      </c>
      <c r="G103" t="b">
        <f t="shared" si="7"/>
        <v>0</v>
      </c>
      <c r="H103" t="b">
        <f t="shared" si="8"/>
        <v>0</v>
      </c>
      <c r="I103" t="b">
        <f t="shared" ca="1" si="9"/>
        <v>0</v>
      </c>
    </row>
    <row r="104" spans="1:9" x14ac:dyDescent="0.25">
      <c r="A104" s="1">
        <v>45702</v>
      </c>
      <c r="B104" s="4">
        <f>IFERROR(BTCUSD[[#This Row],[Close]]/BTCUSD!B103-1,"")</f>
        <v>-1.9404092667500761E-2</v>
      </c>
      <c r="C104" s="4">
        <f>IFERROR(XAUUSD[[#This Row],[Close]]/XAUUSD!B103-1, "")</f>
        <v>-3.5986375726648756E-3</v>
      </c>
      <c r="D104" s="4">
        <f>IFERROR(AAPL_US[[#This Row],[Close]]/AAPL_US!B103-1,"")</f>
        <v>1.2710636359872352E-2</v>
      </c>
      <c r="E104" s="18">
        <f t="shared" si="5"/>
        <v>-3.4474919213544732E-3</v>
      </c>
      <c r="F104" s="19">
        <f t="shared" si="6"/>
        <v>3447.4919213544731</v>
      </c>
      <c r="G104" t="b">
        <f t="shared" si="7"/>
        <v>0</v>
      </c>
      <c r="H104" t="b">
        <f t="shared" si="8"/>
        <v>0</v>
      </c>
      <c r="I104" t="b">
        <f t="shared" ca="1" si="9"/>
        <v>0</v>
      </c>
    </row>
    <row r="105" spans="1:9" x14ac:dyDescent="0.25">
      <c r="A105" s="1">
        <v>45706</v>
      </c>
      <c r="B105" s="4">
        <f>IFERROR(BTCUSD[[#This Row],[Close]]/BTCUSD!B104-1,"")</f>
        <v>2.3867092887183583E-2</v>
      </c>
      <c r="C105" s="4">
        <f>IFERROR(XAUUSD[[#This Row],[Close]]/XAUUSD!B104-1, "")</f>
        <v>2.184581616383241E-3</v>
      </c>
      <c r="D105" s="4">
        <f>IFERROR(AAPL_US[[#This Row],[Close]]/AAPL_US!B104-1,"")</f>
        <v>-5.3147996729352442E-4</v>
      </c>
      <c r="E105" s="18">
        <f t="shared" si="5"/>
        <v>7.8745165225203133E-3</v>
      </c>
      <c r="F105" s="19">
        <f t="shared" si="6"/>
        <v>7874.5165225203136</v>
      </c>
      <c r="G105" t="b">
        <f t="shared" si="7"/>
        <v>0</v>
      </c>
      <c r="H105" t="b">
        <f t="shared" si="8"/>
        <v>0</v>
      </c>
      <c r="I105" t="b">
        <f t="shared" ca="1" si="9"/>
        <v>0</v>
      </c>
    </row>
    <row r="106" spans="1:9" x14ac:dyDescent="0.25">
      <c r="A106" s="1">
        <v>45707</v>
      </c>
      <c r="B106" s="4">
        <f>IFERROR(BTCUSD[[#This Row],[Close]]/BTCUSD!B105-1,"")</f>
        <v>-1.4897114629678243E-2</v>
      </c>
      <c r="C106" s="4">
        <f>IFERROR(XAUUSD[[#This Row],[Close]]/XAUUSD!B105-1, "")</f>
        <v>8.343922504485235E-3</v>
      </c>
      <c r="D106" s="4">
        <f>IFERROR(AAPL_US[[#This Row],[Close]]/AAPL_US!B105-1,"")</f>
        <v>1.636192579866691E-3</v>
      </c>
      <c r="E106" s="18">
        <f t="shared" si="5"/>
        <v>-6.4070761314937092E-4</v>
      </c>
      <c r="F106" s="19">
        <f t="shared" si="6"/>
        <v>640.7076131493709</v>
      </c>
      <c r="G106" t="b">
        <f t="shared" si="7"/>
        <v>0</v>
      </c>
      <c r="H106" t="b">
        <f t="shared" si="8"/>
        <v>0</v>
      </c>
      <c r="I106" t="b">
        <f t="shared" ca="1" si="9"/>
        <v>0</v>
      </c>
    </row>
    <row r="107" spans="1:9" x14ac:dyDescent="0.25">
      <c r="A107" s="1">
        <v>45708</v>
      </c>
      <c r="B107" s="4">
        <f>IFERROR(BTCUSD[[#This Row],[Close]]/BTCUSD!B106-1,"")</f>
        <v>8.2295216707277685E-3</v>
      </c>
      <c r="C107" s="4">
        <f>IFERROR(XAUUSD[[#This Row],[Close]]/XAUUSD!B106-1, "")</f>
        <v>-1.467825991926619E-2</v>
      </c>
      <c r="D107" s="4">
        <f>IFERROR(AAPL_US[[#This Row],[Close]]/AAPL_US!B106-1,"")</f>
        <v>3.9204475844325515E-3</v>
      </c>
      <c r="E107" s="18">
        <f t="shared" si="5"/>
        <v>-2.2263131911583805E-3</v>
      </c>
      <c r="F107" s="19">
        <f t="shared" si="6"/>
        <v>2226.3131911583805</v>
      </c>
      <c r="G107" t="b">
        <f t="shared" si="7"/>
        <v>0</v>
      </c>
      <c r="H107" t="b">
        <f t="shared" si="8"/>
        <v>0</v>
      </c>
      <c r="I107" t="b">
        <f t="shared" ca="1" si="9"/>
        <v>0</v>
      </c>
    </row>
    <row r="108" spans="1:9" x14ac:dyDescent="0.25">
      <c r="A108" s="1">
        <v>45709</v>
      </c>
      <c r="B108" s="4">
        <f>IFERROR(BTCUSD[[#This Row],[Close]]/BTCUSD!B107-1,"")</f>
        <v>-1.3239886612305796E-2</v>
      </c>
      <c r="C108" s="4">
        <f>IFERROR(XAUUSD[[#This Row],[Close]]/XAUUSD!B107-1, "")</f>
        <v>4.8888103259439042E-3</v>
      </c>
      <c r="D108" s="4">
        <f>IFERROR(AAPL_US[[#This Row],[Close]]/AAPL_US!B107-1,"")</f>
        <v>-1.1389984948948495E-3</v>
      </c>
      <c r="E108" s="18">
        <f t="shared" si="5"/>
        <v>-2.3581414017826313E-3</v>
      </c>
      <c r="F108" s="19">
        <f t="shared" si="6"/>
        <v>2358.1414017826314</v>
      </c>
      <c r="G108" t="b">
        <f t="shared" si="7"/>
        <v>0</v>
      </c>
      <c r="H108" t="b">
        <f t="shared" si="8"/>
        <v>0</v>
      </c>
      <c r="I108" t="b">
        <f t="shared" ca="1" si="9"/>
        <v>0</v>
      </c>
    </row>
    <row r="109" spans="1:9" x14ac:dyDescent="0.25">
      <c r="A109" s="1">
        <v>45712</v>
      </c>
      <c r="B109" s="4">
        <f>IFERROR(BTCUSD[[#This Row],[Close]]/BTCUSD!B108-1,"")</f>
        <v>-6.2586643384435758E-3</v>
      </c>
      <c r="C109" s="4">
        <f>IFERROR(XAUUSD[[#This Row],[Close]]/XAUUSD!B108-1, "")</f>
        <v>1.2425563030630249E-2</v>
      </c>
      <c r="D109" s="4">
        <f>IFERROR(AAPL_US[[#This Row],[Close]]/AAPL_US!B108-1,"")</f>
        <v>6.605579311748988E-3</v>
      </c>
      <c r="E109" s="18">
        <f t="shared" si="5"/>
        <v>5.0742997042437232E-3</v>
      </c>
      <c r="F109" s="19">
        <f t="shared" si="6"/>
        <v>5074.2997042437237</v>
      </c>
      <c r="G109" t="b">
        <f t="shared" si="7"/>
        <v>0</v>
      </c>
      <c r="H109" t="b">
        <f t="shared" si="8"/>
        <v>0</v>
      </c>
      <c r="I109" t="b">
        <f t="shared" ca="1" si="9"/>
        <v>0</v>
      </c>
    </row>
    <row r="110" spans="1:9" x14ac:dyDescent="0.25">
      <c r="A110" s="1">
        <v>45713</v>
      </c>
      <c r="B110" s="4">
        <f>IFERROR(BTCUSD[[#This Row],[Close]]/BTCUSD!B109-1,"")</f>
        <v>1.3233319792457232E-2</v>
      </c>
      <c r="C110" s="4">
        <f>IFERROR(XAUUSD[[#This Row],[Close]]/XAUUSD!B109-1, "")</f>
        <v>-8.0060232549417076E-4</v>
      </c>
      <c r="D110" s="4">
        <f>IFERROR(AAPL_US[[#This Row],[Close]]/AAPL_US!B109-1,"")</f>
        <v>-5.340410726134559E-4</v>
      </c>
      <c r="E110" s="18">
        <f t="shared" si="5"/>
        <v>3.4895426857554646E-3</v>
      </c>
      <c r="F110" s="19">
        <f t="shared" si="6"/>
        <v>3489.5426857554644</v>
      </c>
      <c r="G110" t="b">
        <f t="shared" si="7"/>
        <v>0</v>
      </c>
      <c r="H110" t="b">
        <f t="shared" si="8"/>
        <v>0</v>
      </c>
      <c r="I110" t="b">
        <f t="shared" ca="1" si="9"/>
        <v>0</v>
      </c>
    </row>
    <row r="111" spans="1:9" x14ac:dyDescent="0.25">
      <c r="A111" s="1">
        <v>45714</v>
      </c>
      <c r="B111" s="4">
        <f>IFERROR(BTCUSD[[#This Row],[Close]]/BTCUSD!B110-1,"")</f>
        <v>1.6803449368990142E-2</v>
      </c>
      <c r="C111" s="4">
        <f>IFERROR(XAUUSD[[#This Row],[Close]]/XAUUSD!B110-1, "")</f>
        <v>2.2963306443364306E-3</v>
      </c>
      <c r="D111" s="4">
        <f>IFERROR(AAPL_US[[#This Row],[Close]]/AAPL_US!B110-1,"")</f>
        <v>-2.7040155440414382E-2</v>
      </c>
      <c r="E111" s="18">
        <f t="shared" si="5"/>
        <v>-2.1524795636926998E-3</v>
      </c>
      <c r="F111" s="19">
        <f t="shared" si="6"/>
        <v>2152.4795636926997</v>
      </c>
      <c r="G111" t="b">
        <f t="shared" si="7"/>
        <v>0</v>
      </c>
      <c r="H111" t="b">
        <f t="shared" si="8"/>
        <v>0</v>
      </c>
      <c r="I111" t="b">
        <f t="shared" ca="1" si="9"/>
        <v>0</v>
      </c>
    </row>
    <row r="112" spans="1:9" x14ac:dyDescent="0.25">
      <c r="A112" s="1">
        <v>45715</v>
      </c>
      <c r="B112" s="4">
        <f>IFERROR(BTCUSD[[#This Row],[Close]]/BTCUSD!B111-1,"")</f>
        <v>-3.062665435894929E-2</v>
      </c>
      <c r="C112" s="4">
        <f>IFERROR(XAUUSD[[#This Row],[Close]]/XAUUSD!B111-1, "")</f>
        <v>-1.6175257468937776E-3</v>
      </c>
      <c r="D112" s="4">
        <f>IFERROR(AAPL_US[[#This Row],[Close]]/AAPL_US!B111-1,"")</f>
        <v>-1.273090364453322E-2</v>
      </c>
      <c r="E112" s="18">
        <f t="shared" si="5"/>
        <v>-1.3654277699802264E-2</v>
      </c>
      <c r="F112" s="19">
        <f t="shared" si="6"/>
        <v>13654.277699802264</v>
      </c>
      <c r="G112" t="b">
        <f t="shared" si="7"/>
        <v>0</v>
      </c>
      <c r="H112" t="b">
        <f t="shared" si="8"/>
        <v>0</v>
      </c>
      <c r="I112" t="b">
        <f t="shared" ca="1" si="9"/>
        <v>0</v>
      </c>
    </row>
    <row r="113" spans="1:9" x14ac:dyDescent="0.25">
      <c r="A113" s="1">
        <v>45716</v>
      </c>
      <c r="B113" s="4">
        <f>IFERROR(BTCUSD[[#This Row],[Close]]/BTCUSD!B112-1,"")</f>
        <v>-2.8443261673382736E-2</v>
      </c>
      <c r="C113" s="4">
        <f>IFERROR(XAUUSD[[#This Row],[Close]]/XAUUSD!B112-1, "")</f>
        <v>6.0785302495469651E-3</v>
      </c>
      <c r="D113" s="4">
        <f>IFERROR(AAPL_US[[#This Row],[Close]]/AAPL_US!B112-1,"")</f>
        <v>1.913190054782965E-2</v>
      </c>
      <c r="E113" s="18">
        <f t="shared" si="5"/>
        <v>-3.619962378471394E-4</v>
      </c>
      <c r="F113" s="19">
        <f t="shared" si="6"/>
        <v>361.99623784713941</v>
      </c>
      <c r="G113" t="b">
        <f t="shared" si="7"/>
        <v>0</v>
      </c>
      <c r="H113" t="b">
        <f t="shared" si="8"/>
        <v>0</v>
      </c>
      <c r="I113" t="b">
        <f t="shared" ca="1" si="9"/>
        <v>0</v>
      </c>
    </row>
    <row r="114" spans="1:9" x14ac:dyDescent="0.25">
      <c r="A114" s="1">
        <v>45719</v>
      </c>
      <c r="B114" s="4">
        <f>IFERROR(BTCUSD[[#This Row],[Close]]/BTCUSD!B113-1,"")</f>
        <v>-4.0224973387452789E-2</v>
      </c>
      <c r="C114" s="4">
        <f>IFERROR(XAUUSD[[#This Row],[Close]]/XAUUSD!B113-1, "")</f>
        <v>-1.2789728931576039E-2</v>
      </c>
      <c r="D114" s="4">
        <f>IFERROR(AAPL_US[[#This Row],[Close]]/AAPL_US!B113-1,"")</f>
        <v>-1.5754217664571635E-2</v>
      </c>
      <c r="E114" s="18">
        <f t="shared" si="5"/>
        <v>-2.1909648888237741E-2</v>
      </c>
      <c r="F114" s="19">
        <f t="shared" si="6"/>
        <v>21909.648888237742</v>
      </c>
      <c r="G114" t="b">
        <f t="shared" si="7"/>
        <v>0</v>
      </c>
      <c r="H114" t="b">
        <f t="shared" si="8"/>
        <v>0</v>
      </c>
      <c r="I114" t="b">
        <f t="shared" ca="1" si="9"/>
        <v>0</v>
      </c>
    </row>
    <row r="115" spans="1:9" x14ac:dyDescent="0.25">
      <c r="A115" s="1">
        <v>45720</v>
      </c>
      <c r="B115" s="4">
        <f>IFERROR(BTCUSD[[#This Row],[Close]]/BTCUSD!B114-1,"")</f>
        <v>-5.0717262196613433E-2</v>
      </c>
      <c r="C115" s="4">
        <f>IFERROR(XAUUSD[[#This Row],[Close]]/XAUUSD!B114-1, "")</f>
        <v>4.7512945991345923E-4</v>
      </c>
      <c r="D115" s="4">
        <f>IFERROR(AAPL_US[[#This Row],[Close]]/AAPL_US!B114-1,"")</f>
        <v>-8.8224173423517849E-3</v>
      </c>
      <c r="E115" s="18">
        <f t="shared" si="5"/>
        <v>-1.7671852077724183E-2</v>
      </c>
      <c r="F115" s="19">
        <f t="shared" si="6"/>
        <v>17671.852077724183</v>
      </c>
      <c r="G115" t="b">
        <f t="shared" si="7"/>
        <v>0</v>
      </c>
      <c r="H115" t="b">
        <f t="shared" si="8"/>
        <v>0</v>
      </c>
      <c r="I115" t="b">
        <f t="shared" ca="1" si="9"/>
        <v>0</v>
      </c>
    </row>
    <row r="116" spans="1:9" x14ac:dyDescent="0.25">
      <c r="A116" s="1">
        <v>45721</v>
      </c>
      <c r="B116" s="4">
        <f>IFERROR(BTCUSD[[#This Row],[Close]]/BTCUSD!B115-1,"")</f>
        <v>4.5690022643158912E-3</v>
      </c>
      <c r="C116" s="4">
        <f>IFERROR(XAUUSD[[#This Row],[Close]]/XAUUSD!B115-1, "")</f>
        <v>-1.347903908269843E-2</v>
      </c>
      <c r="D116" s="4">
        <f>IFERROR(AAPL_US[[#This Row],[Close]]/AAPL_US!B115-1,"")</f>
        <v>-8.053236129360597E-4</v>
      </c>
      <c r="E116" s="18">
        <f t="shared" si="5"/>
        <v>-4.2625120376654233E-3</v>
      </c>
      <c r="F116" s="19">
        <f t="shared" si="6"/>
        <v>4262.5120376654231</v>
      </c>
      <c r="G116" t="b">
        <f t="shared" si="7"/>
        <v>0</v>
      </c>
      <c r="H116" t="b">
        <f t="shared" si="8"/>
        <v>0</v>
      </c>
      <c r="I116" t="b">
        <f t="shared" ca="1" si="9"/>
        <v>0</v>
      </c>
    </row>
    <row r="117" spans="1:9" x14ac:dyDescent="0.25">
      <c r="A117" s="1">
        <v>45722</v>
      </c>
      <c r="B117" s="4">
        <f>IFERROR(BTCUSD[[#This Row],[Close]]/BTCUSD!B116-1,"")</f>
        <v>-5.6285422170214705E-3</v>
      </c>
      <c r="C117" s="4">
        <f>IFERROR(XAUUSD[[#This Row],[Close]]/XAUUSD!B116-1, "")</f>
        <v>-7.6901152909035764E-3</v>
      </c>
      <c r="D117" s="4">
        <f>IFERROR(AAPL_US[[#This Row],[Close]]/AAPL_US!B116-1,"")</f>
        <v>-1.7392042080257575E-3</v>
      </c>
      <c r="E117" s="18">
        <f t="shared" si="5"/>
        <v>-5.2863700438755988E-3</v>
      </c>
      <c r="F117" s="19">
        <f t="shared" si="6"/>
        <v>5286.3700438755986</v>
      </c>
      <c r="G117" t="b">
        <f t="shared" si="7"/>
        <v>0</v>
      </c>
      <c r="H117" t="b">
        <f t="shared" si="8"/>
        <v>0</v>
      </c>
      <c r="I117" t="b">
        <f t="shared" ca="1" si="9"/>
        <v>0</v>
      </c>
    </row>
    <row r="118" spans="1:9" x14ac:dyDescent="0.25">
      <c r="A118" s="1">
        <v>45723</v>
      </c>
      <c r="B118" s="4">
        <f>IFERROR(BTCUSD[[#This Row],[Close]]/BTCUSD!B117-1,"")</f>
        <v>2.9080582871637617E-2</v>
      </c>
      <c r="C118" s="4">
        <f>IFERROR(XAUUSD[[#This Row],[Close]]/XAUUSD!B117-1, "")</f>
        <v>1.3266455220678486E-2</v>
      </c>
      <c r="D118" s="4">
        <f>IFERROR(AAPL_US[[#This Row],[Close]]/AAPL_US!B117-1,"")</f>
        <v>1.589257638210162E-2</v>
      </c>
      <c r="E118" s="18">
        <f t="shared" si="5"/>
        <v>1.8798529864393163E-2</v>
      </c>
      <c r="F118" s="19">
        <f t="shared" si="6"/>
        <v>18798.529864393164</v>
      </c>
      <c r="G118" t="b">
        <f t="shared" si="7"/>
        <v>0</v>
      </c>
      <c r="H118" t="b">
        <f t="shared" si="8"/>
        <v>0</v>
      </c>
      <c r="I118" t="b">
        <f t="shared" ca="1" si="9"/>
        <v>0</v>
      </c>
    </row>
    <row r="119" spans="1:9" x14ac:dyDescent="0.25">
      <c r="A119" s="1">
        <v>45726</v>
      </c>
      <c r="B119" s="4">
        <f>IFERROR(BTCUSD[[#This Row],[Close]]/BTCUSD!B118-1,"")</f>
        <v>1.0188877132837559E-2</v>
      </c>
      <c r="C119" s="4">
        <f>IFERROR(XAUUSD[[#This Row],[Close]]/XAUUSD!B118-1, "")</f>
        <v>8.7008524553893185E-3</v>
      </c>
      <c r="D119" s="4">
        <f>IFERROR(AAPL_US[[#This Row],[Close]]/AAPL_US!B118-1,"")</f>
        <v>-4.8479524825364995E-2</v>
      </c>
      <c r="E119" s="18">
        <f t="shared" si="5"/>
        <v>-8.0068533256025028E-3</v>
      </c>
      <c r="F119" s="19">
        <f t="shared" si="6"/>
        <v>8006.853325602503</v>
      </c>
      <c r="G119" t="b">
        <f t="shared" si="7"/>
        <v>0</v>
      </c>
      <c r="H119" t="b">
        <f t="shared" si="8"/>
        <v>0</v>
      </c>
      <c r="I119" t="b">
        <f t="shared" ca="1" si="9"/>
        <v>0</v>
      </c>
    </row>
    <row r="120" spans="1:9" x14ac:dyDescent="0.25">
      <c r="A120" s="1">
        <v>45727</v>
      </c>
      <c r="B120" s="4">
        <f>IFERROR(BTCUSD[[#This Row],[Close]]/BTCUSD!B119-1,"")</f>
        <v>3.4188268735800165E-2</v>
      </c>
      <c r="C120" s="4">
        <f>IFERROR(XAUUSD[[#This Row],[Close]]/XAUUSD!B119-1, "")</f>
        <v>4.0438795198083355E-4</v>
      </c>
      <c r="D120" s="4">
        <f>IFERROR(AAPL_US[[#This Row],[Close]]/AAPL_US!B119-1,"")</f>
        <v>-2.9189379286091E-2</v>
      </c>
      <c r="E120" s="18">
        <f t="shared" si="5"/>
        <v>1.661422015705084E-3</v>
      </c>
      <c r="F120" s="19">
        <f t="shared" si="6"/>
        <v>1661.422015705084</v>
      </c>
      <c r="G120" t="b">
        <f t="shared" si="7"/>
        <v>0</v>
      </c>
      <c r="H120" t="b">
        <f t="shared" si="8"/>
        <v>0</v>
      </c>
      <c r="I120" t="b">
        <f t="shared" ca="1" si="9"/>
        <v>0</v>
      </c>
    </row>
    <row r="121" spans="1:9" x14ac:dyDescent="0.25">
      <c r="A121" s="1">
        <v>45728</v>
      </c>
      <c r="B121" s="4">
        <f>IFERROR(BTCUSD[[#This Row],[Close]]/BTCUSD!B120-1,"")</f>
        <v>-1.6517979057324439E-3</v>
      </c>
      <c r="C121" s="4">
        <f>IFERROR(XAUUSD[[#This Row],[Close]]/XAUUSD!B120-1, "")</f>
        <v>-2.7507819003347311E-3</v>
      </c>
      <c r="D121" s="4">
        <f>IFERROR(AAPL_US[[#This Row],[Close]]/AAPL_US!B120-1,"")</f>
        <v>-1.7478717623618967E-2</v>
      </c>
      <c r="E121" s="18">
        <f t="shared" si="5"/>
        <v>-6.8394674189393156E-3</v>
      </c>
      <c r="F121" s="19">
        <f t="shared" si="6"/>
        <v>6839.4674189393154</v>
      </c>
      <c r="G121" t="b">
        <f t="shared" si="7"/>
        <v>0</v>
      </c>
      <c r="H121" t="b">
        <f t="shared" si="8"/>
        <v>0</v>
      </c>
      <c r="I121" t="b">
        <f t="shared" ca="1" si="9"/>
        <v>0</v>
      </c>
    </row>
    <row r="122" spans="1:9" x14ac:dyDescent="0.25">
      <c r="A122" s="1">
        <v>45729</v>
      </c>
      <c r="B122" s="4">
        <f>IFERROR(BTCUSD[[#This Row],[Close]]/BTCUSD!B121-1,"")</f>
        <v>-2.8715080705445817E-2</v>
      </c>
      <c r="C122" s="4">
        <f>IFERROR(XAUUSD[[#This Row],[Close]]/XAUUSD!B121-1, "")</f>
        <v>-6.1144431391124687E-4</v>
      </c>
      <c r="D122" s="4">
        <f>IFERROR(AAPL_US[[#This Row],[Close]]/AAPL_US!B121-1,"")</f>
        <v>-3.364365379297618E-2</v>
      </c>
      <c r="E122" s="18">
        <f t="shared" si="5"/>
        <v>-1.8952198075091096E-2</v>
      </c>
      <c r="F122" s="19">
        <f t="shared" si="6"/>
        <v>18952.198075091095</v>
      </c>
      <c r="G122" t="b">
        <f t="shared" si="7"/>
        <v>0</v>
      </c>
      <c r="H122" t="b">
        <f t="shared" si="8"/>
        <v>0</v>
      </c>
      <c r="I122" t="b">
        <f t="shared" ca="1" si="9"/>
        <v>0</v>
      </c>
    </row>
    <row r="123" spans="1:9" x14ac:dyDescent="0.25">
      <c r="A123" s="1">
        <v>45730</v>
      </c>
      <c r="B123" s="4">
        <f>IFERROR(BTCUSD[[#This Row],[Close]]/BTCUSD!B122-1,"")</f>
        <v>-9.4080584142678947E-2</v>
      </c>
      <c r="C123" s="4">
        <f>IFERROR(XAUUSD[[#This Row],[Close]]/XAUUSD!B122-1, "")</f>
        <v>-8.3798498638876229E-3</v>
      </c>
      <c r="D123" s="4">
        <f>IFERROR(AAPL_US[[#This Row],[Close]]/AAPL_US!B122-1,"")</f>
        <v>1.8170545593285015E-2</v>
      </c>
      <c r="E123" s="18">
        <f t="shared" si="5"/>
        <v>-2.612495151037323E-2</v>
      </c>
      <c r="F123" s="19">
        <f t="shared" si="6"/>
        <v>26124.95151037323</v>
      </c>
      <c r="G123" t="b">
        <f t="shared" si="7"/>
        <v>1</v>
      </c>
      <c r="H123" t="b">
        <f t="shared" si="8"/>
        <v>0</v>
      </c>
      <c r="I123" t="b">
        <f t="shared" ca="1" si="9"/>
        <v>0</v>
      </c>
    </row>
    <row r="124" spans="1:9" x14ac:dyDescent="0.25">
      <c r="A124" s="1">
        <v>45733</v>
      </c>
      <c r="B124" s="4">
        <f>IFERROR(BTCUSD[[#This Row],[Close]]/BTCUSD!B123-1,"")</f>
        <v>4.6044657679416678E-2</v>
      </c>
      <c r="C124" s="4">
        <f>IFERROR(XAUUSD[[#This Row],[Close]]/XAUUSD!B123-1, "")</f>
        <v>1.1275641425590566E-2</v>
      </c>
      <c r="D124" s="4">
        <f>IFERROR(AAPL_US[[#This Row],[Close]]/AAPL_US!B123-1,"")</f>
        <v>2.3888706730994524E-3</v>
      </c>
      <c r="E124" s="18">
        <f t="shared" si="5"/>
        <v>1.9040315075991063E-2</v>
      </c>
      <c r="F124" s="19">
        <f t="shared" si="6"/>
        <v>19040.315075991064</v>
      </c>
      <c r="G124" t="b">
        <f t="shared" si="7"/>
        <v>0</v>
      </c>
      <c r="H124" t="b">
        <f t="shared" si="8"/>
        <v>0</v>
      </c>
      <c r="I124" t="b">
        <f t="shared" ca="1" si="9"/>
        <v>0</v>
      </c>
    </row>
    <row r="125" spans="1:9" x14ac:dyDescent="0.25">
      <c r="A125" s="1">
        <v>45734</v>
      </c>
      <c r="B125" s="4">
        <f>IFERROR(BTCUSD[[#This Row],[Close]]/BTCUSD!B124-1,"")</f>
        <v>6.2891265610016678E-3</v>
      </c>
      <c r="C125" s="4">
        <f>IFERROR(XAUUSD[[#This Row],[Close]]/XAUUSD!B124-1, "")</f>
        <v>7.0779534603135907E-3</v>
      </c>
      <c r="D125" s="4">
        <f>IFERROR(AAPL_US[[#This Row],[Close]]/AAPL_US!B124-1,"")</f>
        <v>-6.1214953271028216E-3</v>
      </c>
      <c r="E125" s="18">
        <f t="shared" si="5"/>
        <v>2.8814707542950905E-3</v>
      </c>
      <c r="F125" s="19">
        <f t="shared" si="6"/>
        <v>2881.4707542950905</v>
      </c>
      <c r="G125" t="b">
        <f t="shared" si="7"/>
        <v>0</v>
      </c>
      <c r="H125" t="b">
        <f t="shared" si="8"/>
        <v>0</v>
      </c>
      <c r="I125" t="b">
        <f t="shared" ca="1" si="9"/>
        <v>0</v>
      </c>
    </row>
    <row r="126" spans="1:9" x14ac:dyDescent="0.25">
      <c r="A126" s="1">
        <v>45735</v>
      </c>
      <c r="B126" s="4">
        <f>IFERROR(BTCUSD[[#This Row],[Close]]/BTCUSD!B125-1,"")</f>
        <v>-2.716705087858573E-2</v>
      </c>
      <c r="C126" s="4">
        <f>IFERROR(XAUUSD[[#This Row],[Close]]/XAUUSD!B125-1, "")</f>
        <v>1.6733261633130825E-2</v>
      </c>
      <c r="D126" s="4">
        <f>IFERROR(AAPL_US[[#This Row],[Close]]/AAPL_US!B125-1,"")</f>
        <v>1.1989280173021921E-2</v>
      </c>
      <c r="E126" s="18">
        <f t="shared" si="5"/>
        <v>2.1399734415831887E-3</v>
      </c>
      <c r="F126" s="19">
        <f t="shared" si="6"/>
        <v>2139.9734415831886</v>
      </c>
      <c r="G126" t="b">
        <f t="shared" si="7"/>
        <v>0</v>
      </c>
      <c r="H126" t="b">
        <f t="shared" si="8"/>
        <v>0</v>
      </c>
      <c r="I126" t="b">
        <f t="shared" ca="1" si="9"/>
        <v>0</v>
      </c>
    </row>
    <row r="127" spans="1:9" x14ac:dyDescent="0.25">
      <c r="A127" s="1">
        <v>45736</v>
      </c>
      <c r="B127" s="4">
        <f>IFERROR(BTCUSD[[#This Row],[Close]]/BTCUSD!B126-1,"")</f>
        <v>3.4230841556838865E-2</v>
      </c>
      <c r="C127" s="4">
        <f>IFERROR(XAUUSD[[#This Row],[Close]]/XAUUSD!B126-1, "")</f>
        <v>-7.6322462403644042E-4</v>
      </c>
      <c r="D127" s="4">
        <f>IFERROR(AAPL_US[[#This Row],[Close]]/AAPL_US!B126-1,"")</f>
        <v>-5.2964133060769969E-3</v>
      </c>
      <c r="E127" s="18">
        <f t="shared" si="5"/>
        <v>8.3750386256139838E-3</v>
      </c>
      <c r="F127" s="19">
        <f t="shared" si="6"/>
        <v>8375.0386256139846</v>
      </c>
      <c r="G127" t="b">
        <f t="shared" si="7"/>
        <v>0</v>
      </c>
      <c r="H127" t="b">
        <f t="shared" si="8"/>
        <v>0</v>
      </c>
      <c r="I127" t="b">
        <f t="shared" ca="1" si="9"/>
        <v>0</v>
      </c>
    </row>
    <row r="128" spans="1:9" x14ac:dyDescent="0.25">
      <c r="A128" s="1">
        <v>45737</v>
      </c>
      <c r="B128" s="4">
        <f>IFERROR(BTCUSD[[#This Row],[Close]]/BTCUSD!B127-1,"")</f>
        <v>-1.0921311888423268E-3</v>
      </c>
      <c r="C128" s="4">
        <f>IFERROR(XAUUSD[[#This Row],[Close]]/XAUUSD!B127-1, "")</f>
        <v>5.1054506715977332E-3</v>
      </c>
      <c r="D128" s="4">
        <f>IFERROR(AAPL_US[[#This Row],[Close]]/AAPL_US!B127-1,"")</f>
        <v>1.9476879962634364E-2</v>
      </c>
      <c r="E128" s="18">
        <f t="shared" si="5"/>
        <v>7.557604900776704E-3</v>
      </c>
      <c r="F128" s="19">
        <f t="shared" si="6"/>
        <v>7557.6049007767042</v>
      </c>
      <c r="G128" t="b">
        <f t="shared" si="7"/>
        <v>0</v>
      </c>
      <c r="H128" t="b">
        <f t="shared" si="8"/>
        <v>0</v>
      </c>
      <c r="I128" t="b">
        <f t="shared" ca="1" si="9"/>
        <v>0</v>
      </c>
    </row>
    <row r="129" spans="1:9" x14ac:dyDescent="0.25">
      <c r="A129" s="1">
        <v>45740</v>
      </c>
      <c r="B129" s="4">
        <f>IFERROR(BTCUSD[[#This Row],[Close]]/BTCUSD!B128-1,"")</f>
        <v>-2.0049848017083982E-2</v>
      </c>
      <c r="C129" s="4">
        <f>IFERROR(XAUUSD[[#This Row],[Close]]/XAUUSD!B128-1, "")</f>
        <v>1.1420581711404143E-2</v>
      </c>
      <c r="D129" s="4">
        <f>IFERROR(AAPL_US[[#This Row],[Close]]/AAPL_US!B128-1,"")</f>
        <v>1.1270444861868123E-2</v>
      </c>
      <c r="E129" s="18">
        <f t="shared" si="5"/>
        <v>1.9344117379969002E-3</v>
      </c>
      <c r="F129" s="19">
        <f t="shared" si="6"/>
        <v>1934.4117379969002</v>
      </c>
      <c r="G129" t="b">
        <f t="shared" si="7"/>
        <v>0</v>
      </c>
      <c r="H129" t="b">
        <f t="shared" si="8"/>
        <v>0</v>
      </c>
      <c r="I129" t="b">
        <f t="shared" ca="1" si="9"/>
        <v>0</v>
      </c>
    </row>
    <row r="130" spans="1:9" x14ac:dyDescent="0.25">
      <c r="A130" s="1">
        <v>45741</v>
      </c>
      <c r="B130" s="4">
        <f>IFERROR(BTCUSD[[#This Row],[Close]]/BTCUSD!B129-1,"")</f>
        <v>4.5874600280198408E-2</v>
      </c>
      <c r="C130" s="4">
        <f>IFERROR(XAUUSD[[#This Row],[Close]]/XAUUSD!B129-1, "")</f>
        <v>5.1605674646981736E-3</v>
      </c>
      <c r="D130" s="4">
        <f>IFERROR(AAPL_US[[#This Row],[Close]]/AAPL_US!B129-1,"")</f>
        <v>1.3681873782449117E-2</v>
      </c>
      <c r="E130" s="18">
        <f t="shared" si="5"/>
        <v>1.9931169204673527E-2</v>
      </c>
      <c r="F130" s="19">
        <f t="shared" si="6"/>
        <v>19931.169204673526</v>
      </c>
      <c r="G130" t="b">
        <f t="shared" si="7"/>
        <v>0</v>
      </c>
      <c r="H130" t="b">
        <f t="shared" si="8"/>
        <v>0</v>
      </c>
      <c r="I130" t="b">
        <f t="shared" ca="1" si="9"/>
        <v>0</v>
      </c>
    </row>
    <row r="131" spans="1:9" x14ac:dyDescent="0.25">
      <c r="A131" s="1">
        <v>45742</v>
      </c>
      <c r="B131" s="4">
        <f>IFERROR(BTCUSD[[#This Row],[Close]]/BTCUSD!B130-1,"")</f>
        <v>-2.3865655858635426E-2</v>
      </c>
      <c r="C131" s="4">
        <f>IFERROR(XAUUSD[[#This Row],[Close]]/XAUUSD!B130-1, "")</f>
        <v>-1.4425236295205757E-3</v>
      </c>
      <c r="D131" s="4">
        <f>IFERROR(AAPL_US[[#This Row],[Close]]/AAPL_US!B130-1,"")</f>
        <v>-9.921787709497254E-3</v>
      </c>
      <c r="E131" s="18">
        <f t="shared" si="5"/>
        <v>-1.0713242522248034E-2</v>
      </c>
      <c r="F131" s="19">
        <f t="shared" si="6"/>
        <v>10713.242522248034</v>
      </c>
      <c r="G131" t="b">
        <f t="shared" si="7"/>
        <v>0</v>
      </c>
      <c r="H131" t="b">
        <f t="shared" si="8"/>
        <v>0</v>
      </c>
      <c r="I131" t="b">
        <f t="shared" ca="1" si="9"/>
        <v>0</v>
      </c>
    </row>
    <row r="132" spans="1:9" x14ac:dyDescent="0.25">
      <c r="A132" s="1">
        <v>45743</v>
      </c>
      <c r="B132" s="4">
        <f>IFERROR(BTCUSD[[#This Row],[Close]]/BTCUSD!B131-1,"")</f>
        <v>9.263564462635987E-4</v>
      </c>
      <c r="C132" s="4">
        <f>IFERROR(XAUUSD[[#This Row],[Close]]/XAUUSD!B131-1, "")</f>
        <v>-7.2131879532866261E-3</v>
      </c>
      <c r="D132" s="4">
        <f>IFERROR(AAPL_US[[#This Row],[Close]]/AAPL_US!B131-1,"")</f>
        <v>1.047262221820966E-2</v>
      </c>
      <c r="E132" s="18">
        <f t="shared" ref="E132:E195" si="10">SUMPRODUCT(B132:D132,$K$2:$M$2)</f>
        <v>5.3441841802732678E-4</v>
      </c>
      <c r="F132" s="19">
        <f t="shared" ref="F132:F195" si="11">ABS(E132*1000000)</f>
        <v>534.41841802732677</v>
      </c>
      <c r="G132" t="b">
        <f t="shared" ref="G132:G195" si="12">F132&gt;$K$8</f>
        <v>0</v>
      </c>
      <c r="H132" t="b">
        <f t="shared" ref="H132:H195" si="13">F132&gt;$K$9</f>
        <v>0</v>
      </c>
      <c r="I132" t="b">
        <f t="shared" ref="I132:I195" ca="1" si="14">F132&gt;$K$10</f>
        <v>0</v>
      </c>
    </row>
    <row r="133" spans="1:9" x14ac:dyDescent="0.25">
      <c r="A133" s="1">
        <v>45744</v>
      </c>
      <c r="B133" s="4">
        <f>IFERROR(BTCUSD[[#This Row],[Close]]/BTCUSD!B132-1,"")</f>
        <v>3.8804430990319716E-2</v>
      </c>
      <c r="C133" s="4">
        <f>IFERROR(XAUUSD[[#This Row],[Close]]/XAUUSD!B132-1, "")</f>
        <v>-4.061061431821833E-3</v>
      </c>
      <c r="D133" s="4">
        <f>IFERROR(AAPL_US[[#This Row],[Close]]/AAPL_US!B132-1,"")</f>
        <v>-2.6580299307571997E-2</v>
      </c>
      <c r="E133" s="18">
        <f t="shared" si="10"/>
        <v>2.0428149320955817E-3</v>
      </c>
      <c r="F133" s="19">
        <f t="shared" si="11"/>
        <v>2042.8149320955818</v>
      </c>
      <c r="G133" t="b">
        <f t="shared" si="12"/>
        <v>0</v>
      </c>
      <c r="H133" t="b">
        <f t="shared" si="13"/>
        <v>0</v>
      </c>
      <c r="I133" t="b">
        <f t="shared" ca="1" si="14"/>
        <v>0</v>
      </c>
    </row>
    <row r="134" spans="1:9" x14ac:dyDescent="0.25">
      <c r="A134" s="1">
        <v>45747</v>
      </c>
      <c r="B134" s="4">
        <f>IFERROR(BTCUSD[[#This Row],[Close]]/BTCUSD!B133-1,"")</f>
        <v>6.3817377082941995E-4</v>
      </c>
      <c r="C134" s="4">
        <f>IFERROR(XAUUSD[[#This Row],[Close]]/XAUUSD!B133-1, "")</f>
        <v>3.2740506581308004E-3</v>
      </c>
      <c r="D134" s="4">
        <f>IFERROR(AAPL_US[[#This Row],[Close]]/AAPL_US!B133-1,"")</f>
        <v>1.9412574575493391E-2</v>
      </c>
      <c r="E134" s="18">
        <f t="shared" si="10"/>
        <v>7.3248447671491633E-3</v>
      </c>
      <c r="F134" s="19">
        <f t="shared" si="11"/>
        <v>7324.8447671491631</v>
      </c>
      <c r="G134" t="b">
        <f t="shared" si="12"/>
        <v>0</v>
      </c>
      <c r="H134" t="b">
        <f t="shared" si="13"/>
        <v>0</v>
      </c>
      <c r="I134" t="b">
        <f t="shared" ca="1" si="14"/>
        <v>0</v>
      </c>
    </row>
    <row r="135" spans="1:9" x14ac:dyDescent="0.25">
      <c r="A135" s="1">
        <v>45748</v>
      </c>
      <c r="B135" s="4">
        <f>IFERROR(BTCUSD[[#This Row],[Close]]/BTCUSD!B134-1,"")</f>
        <v>-7.5286194978329002E-3</v>
      </c>
      <c r="C135" s="4">
        <f>IFERROR(XAUUSD[[#This Row],[Close]]/XAUUSD!B134-1, "")</f>
        <v>-6.9503743273024998E-4</v>
      </c>
      <c r="D135" s="4">
        <f>IFERROR(AAPL_US[[#This Row],[Close]]/AAPL_US!B134-1,"")</f>
        <v>4.7719803718542231E-3</v>
      </c>
      <c r="E135" s="18">
        <f t="shared" si="10"/>
        <v>-1.1050067108857031E-3</v>
      </c>
      <c r="F135" s="19">
        <f t="shared" si="11"/>
        <v>1105.0067108857031</v>
      </c>
      <c r="G135" t="b">
        <f t="shared" si="12"/>
        <v>0</v>
      </c>
      <c r="H135" t="b">
        <f t="shared" si="13"/>
        <v>0</v>
      </c>
      <c r="I135" t="b">
        <f t="shared" ca="1" si="14"/>
        <v>0</v>
      </c>
    </row>
    <row r="136" spans="1:9" x14ac:dyDescent="0.25">
      <c r="A136" s="1">
        <v>45749</v>
      </c>
      <c r="B136" s="4">
        <f>IFERROR(BTCUSD[[#This Row],[Close]]/BTCUSD!B135-1,"")</f>
        <v>6.0022502680399104E-3</v>
      </c>
      <c r="C136" s="4">
        <f>IFERROR(XAUUSD[[#This Row],[Close]]/XAUUSD!B135-1, "")</f>
        <v>1.189009445835465E-2</v>
      </c>
      <c r="D136" s="4">
        <f>IFERROR(AAPL_US[[#This Row],[Close]]/AAPL_US!B135-1,"")</f>
        <v>3.1363412339262542E-3</v>
      </c>
      <c r="E136" s="18">
        <f t="shared" si="10"/>
        <v>7.4976152339317099E-3</v>
      </c>
      <c r="F136" s="19">
        <f t="shared" si="11"/>
        <v>7497.6152339317096</v>
      </c>
      <c r="G136" t="b">
        <f t="shared" si="12"/>
        <v>0</v>
      </c>
      <c r="H136" t="b">
        <f t="shared" si="13"/>
        <v>0</v>
      </c>
      <c r="I136" t="b">
        <f t="shared" ca="1" si="14"/>
        <v>0</v>
      </c>
    </row>
    <row r="137" spans="1:9" x14ac:dyDescent="0.25">
      <c r="A137" s="1">
        <v>45750</v>
      </c>
      <c r="B137" s="4">
        <f>IFERROR(BTCUSD[[#This Row],[Close]]/BTCUSD!B136-1,"")</f>
        <v>-4.1135454860781295E-2</v>
      </c>
      <c r="C137" s="4">
        <f>IFERROR(XAUUSD[[#This Row],[Close]]/XAUUSD!B136-1, "")</f>
        <v>9.8290794116300262E-3</v>
      </c>
      <c r="D137" s="4">
        <f>IFERROR(AAPL_US[[#This Row],[Close]]/AAPL_US!B136-1,"")</f>
        <v>-9.2456116843092517E-2</v>
      </c>
      <c r="E137" s="18">
        <f t="shared" si="10"/>
        <v>-3.6145839746510131E-2</v>
      </c>
      <c r="F137" s="19">
        <f t="shared" si="11"/>
        <v>36145.83974651013</v>
      </c>
      <c r="G137" t="b">
        <f t="shared" si="12"/>
        <v>1</v>
      </c>
      <c r="H137" t="b">
        <f t="shared" si="13"/>
        <v>1</v>
      </c>
      <c r="I137" t="b">
        <f t="shared" ca="1" si="14"/>
        <v>1</v>
      </c>
    </row>
    <row r="138" spans="1:9" x14ac:dyDescent="0.25">
      <c r="A138" s="1">
        <v>45751</v>
      </c>
      <c r="B138" s="4">
        <f>IFERROR(BTCUSD[[#This Row],[Close]]/BTCUSD!B137-1,"")</f>
        <v>-1.4837294760505548E-2</v>
      </c>
      <c r="C138" s="4">
        <f>IFERROR(XAUUSD[[#This Row],[Close]]/XAUUSD!B137-1, "")</f>
        <v>1.232477108824237E-2</v>
      </c>
      <c r="D138" s="4">
        <f>IFERROR(AAPL_US[[#This Row],[Close]]/AAPL_US!B137-1,"")</f>
        <v>-7.2887445248289828E-2</v>
      </c>
      <c r="E138" s="18">
        <f t="shared" si="10"/>
        <v>-2.1387513567341664E-2</v>
      </c>
      <c r="F138" s="19">
        <f t="shared" si="11"/>
        <v>21387.513567341663</v>
      </c>
      <c r="G138" t="b">
        <f t="shared" si="12"/>
        <v>0</v>
      </c>
      <c r="H138" t="b">
        <f t="shared" si="13"/>
        <v>0</v>
      </c>
      <c r="I138" t="b">
        <f t="shared" ca="1" si="14"/>
        <v>0</v>
      </c>
    </row>
    <row r="139" spans="1:9" x14ac:dyDescent="0.25">
      <c r="A139" s="1">
        <v>45754</v>
      </c>
      <c r="B139" s="4">
        <f>IFERROR(BTCUSD[[#This Row],[Close]]/BTCUSD!B138-1,"")</f>
        <v>3.2204665344144567E-2</v>
      </c>
      <c r="C139" s="4">
        <f>IFERROR(XAUUSD[[#This Row],[Close]]/XAUUSD!B138-1, "")</f>
        <v>-2.8543756153396327E-3</v>
      </c>
      <c r="D139" s="4">
        <f>IFERROR(AAPL_US[[#This Row],[Close]]/AAPL_US!B138-1,"")</f>
        <v>-3.673426053721196E-2</v>
      </c>
      <c r="E139" s="18">
        <f t="shared" si="10"/>
        <v>-2.5006288040560713E-3</v>
      </c>
      <c r="F139" s="19">
        <f t="shared" si="11"/>
        <v>2500.6288040560712</v>
      </c>
      <c r="G139" t="b">
        <f t="shared" si="12"/>
        <v>0</v>
      </c>
      <c r="H139" t="b">
        <f t="shared" si="13"/>
        <v>0</v>
      </c>
      <c r="I139" t="b">
        <f t="shared" ca="1" si="14"/>
        <v>0</v>
      </c>
    </row>
    <row r="140" spans="1:9" x14ac:dyDescent="0.25">
      <c r="A140" s="1">
        <v>45755</v>
      </c>
      <c r="B140" s="4">
        <f>IFERROR(BTCUSD[[#This Row],[Close]]/BTCUSD!B139-1,"")</f>
        <v>-4.5106285059512974E-3</v>
      </c>
      <c r="C140" s="4">
        <f>IFERROR(XAUUSD[[#This Row],[Close]]/XAUUSD!B139-1, "")</f>
        <v>6.8087825428018167E-3</v>
      </c>
      <c r="D140" s="4">
        <f>IFERROR(AAPL_US[[#This Row],[Close]]/AAPL_US!B139-1,"")</f>
        <v>-4.9818141739226385E-2</v>
      </c>
      <c r="E140" s="18">
        <f t="shared" si="10"/>
        <v>-1.3575118056432578E-2</v>
      </c>
      <c r="F140" s="19">
        <f t="shared" si="11"/>
        <v>13575.118056432579</v>
      </c>
      <c r="G140" t="b">
        <f t="shared" si="12"/>
        <v>0</v>
      </c>
      <c r="H140" t="b">
        <f t="shared" si="13"/>
        <v>0</v>
      </c>
      <c r="I140" t="b">
        <f t="shared" ca="1" si="14"/>
        <v>0</v>
      </c>
    </row>
    <row r="141" spans="1:9" x14ac:dyDescent="0.25">
      <c r="A141" s="1">
        <v>45756</v>
      </c>
      <c r="B141" s="4">
        <f>IFERROR(BTCUSD[[#This Row],[Close]]/BTCUSD!B140-1,"")</f>
        <v>-2.4814723961109619E-2</v>
      </c>
      <c r="C141" s="4">
        <f>IFERROR(XAUUSD[[#This Row],[Close]]/XAUUSD!B140-1, "")</f>
        <v>-6.643140869348918E-3</v>
      </c>
      <c r="D141" s="4">
        <f>IFERROR(AAPL_US[[#This Row],[Close]]/AAPL_US!B140-1,"")</f>
        <v>0.15328848161466202</v>
      </c>
      <c r="E141" s="18">
        <f t="shared" si="10"/>
        <v>3.5884870948326153E-2</v>
      </c>
      <c r="F141" s="19">
        <f t="shared" si="11"/>
        <v>35884.870948326155</v>
      </c>
      <c r="G141" t="b">
        <f t="shared" si="12"/>
        <v>1</v>
      </c>
      <c r="H141" t="b">
        <f t="shared" si="13"/>
        <v>1</v>
      </c>
      <c r="I141" t="b">
        <f t="shared" ca="1" si="14"/>
        <v>1</v>
      </c>
    </row>
    <row r="142" spans="1:9" x14ac:dyDescent="0.25">
      <c r="A142" s="1">
        <v>45757</v>
      </c>
      <c r="B142" s="4">
        <f>IFERROR(BTCUSD[[#This Row],[Close]]/BTCUSD!B141-1,"")</f>
        <v>1.6063941331482257E-2</v>
      </c>
      <c r="C142" s="4">
        <f>IFERROR(XAUUSD[[#This Row],[Close]]/XAUUSD!B141-1, "")</f>
        <v>-2.5154627921797457E-2</v>
      </c>
      <c r="D142" s="4">
        <f>IFERROR(AAPL_US[[#This Row],[Close]]/AAPL_US!B141-1,"")</f>
        <v>-4.2393764143827006E-2</v>
      </c>
      <c r="E142" s="18">
        <f t="shared" si="10"/>
        <v>-1.796079801242241E-2</v>
      </c>
      <c r="F142" s="19">
        <f t="shared" si="11"/>
        <v>17960.798012422409</v>
      </c>
      <c r="G142" t="b">
        <f t="shared" si="12"/>
        <v>0</v>
      </c>
      <c r="H142" t="b">
        <f t="shared" si="13"/>
        <v>0</v>
      </c>
      <c r="I142" t="b">
        <f t="shared" ca="1" si="14"/>
        <v>0</v>
      </c>
    </row>
    <row r="143" spans="1:9" x14ac:dyDescent="0.25">
      <c r="A143" s="1">
        <v>45758</v>
      </c>
      <c r="B143" s="4">
        <f>IFERROR(BTCUSD[[#This Row],[Close]]/BTCUSD!B142-1,"")</f>
        <v>-5.7414844209358606E-2</v>
      </c>
      <c r="C143" s="4">
        <f>IFERROR(XAUUSD[[#This Row],[Close]]/XAUUSD!B142-1, "")</f>
        <v>-1.7504367858489633E-2</v>
      </c>
      <c r="D143" s="4">
        <f>IFERROR(AAPL_US[[#This Row],[Close]]/AAPL_US!B142-1,"")</f>
        <v>4.0594475370234306E-2</v>
      </c>
      <c r="E143" s="18">
        <f t="shared" si="10"/>
        <v>-1.2047857795133144E-2</v>
      </c>
      <c r="F143" s="19">
        <f t="shared" si="11"/>
        <v>12047.857795133144</v>
      </c>
      <c r="G143" t="b">
        <f t="shared" si="12"/>
        <v>0</v>
      </c>
      <c r="H143" t="b">
        <f t="shared" si="13"/>
        <v>0</v>
      </c>
      <c r="I143" t="b">
        <f t="shared" ca="1" si="14"/>
        <v>0</v>
      </c>
    </row>
    <row r="144" spans="1:9" x14ac:dyDescent="0.25">
      <c r="A144" s="1">
        <v>45761</v>
      </c>
      <c r="B144" s="4">
        <f>IFERROR(BTCUSD[[#This Row],[Close]]/BTCUSD!B143-1,"")</f>
        <v>-2.7479770888262478E-2</v>
      </c>
      <c r="C144" s="4">
        <f>IFERROR(XAUUSD[[#This Row],[Close]]/XAUUSD!B143-1, "")</f>
        <v>-1.340826317739463E-4</v>
      </c>
      <c r="D144" s="4">
        <f>IFERROR(AAPL_US[[#This Row],[Close]]/AAPL_US!B143-1,"")</f>
        <v>2.2053999495331933E-2</v>
      </c>
      <c r="E144" s="18">
        <f t="shared" si="10"/>
        <v>-1.6813644705887419E-3</v>
      </c>
      <c r="F144" s="19">
        <f t="shared" si="11"/>
        <v>1681.3644705887418</v>
      </c>
      <c r="G144" t="b">
        <f t="shared" si="12"/>
        <v>0</v>
      </c>
      <c r="H144" t="b">
        <f t="shared" si="13"/>
        <v>0</v>
      </c>
      <c r="I144" t="b">
        <f t="shared" ca="1" si="14"/>
        <v>0</v>
      </c>
    </row>
    <row r="145" spans="1:9" x14ac:dyDescent="0.25">
      <c r="A145" s="1">
        <v>45762</v>
      </c>
      <c r="B145" s="4">
        <f>IFERROR(BTCUSD[[#This Row],[Close]]/BTCUSD!B144-1,"")</f>
        <v>8.1296759399921426E-2</v>
      </c>
      <c r="C145" s="4">
        <f>IFERROR(XAUUSD[[#This Row],[Close]]/XAUUSD!B144-1, "")</f>
        <v>3.3560354494968747E-2</v>
      </c>
      <c r="D145" s="4">
        <f>IFERROR(AAPL_US[[#This Row],[Close]]/AAPL_US!B144-1,"")</f>
        <v>-1.8763578905788281E-3</v>
      </c>
      <c r="E145" s="18">
        <f t="shared" si="10"/>
        <v>3.7250262250790277E-2</v>
      </c>
      <c r="F145" s="19">
        <f t="shared" si="11"/>
        <v>37250.262250790278</v>
      </c>
      <c r="G145" t="b">
        <f t="shared" si="12"/>
        <v>1</v>
      </c>
      <c r="H145" t="b">
        <f t="shared" si="13"/>
        <v>1</v>
      </c>
      <c r="I145" t="b">
        <f t="shared" ca="1" si="14"/>
        <v>1</v>
      </c>
    </row>
    <row r="146" spans="1:9" x14ac:dyDescent="0.25">
      <c r="A146" s="1">
        <v>45763</v>
      </c>
      <c r="B146" s="4">
        <f>IFERROR(BTCUSD[[#This Row],[Close]]/BTCUSD!B145-1,"")</f>
        <v>-4.3294851689165692E-2</v>
      </c>
      <c r="C146" s="4">
        <f>IFERROR(XAUUSD[[#This Row],[Close]]/XAUUSD!B145-1, "")</f>
        <v>3.0057347856267125E-2</v>
      </c>
      <c r="D146" s="4">
        <f>IFERROR(AAPL_US[[#This Row],[Close]]/AAPL_US!B145-1,"")</f>
        <v>-3.893341248639548E-2</v>
      </c>
      <c r="E146" s="18">
        <f t="shared" si="10"/>
        <v>-1.2645540110161502E-2</v>
      </c>
      <c r="F146" s="19">
        <f t="shared" si="11"/>
        <v>12645.540110161503</v>
      </c>
      <c r="G146" t="b">
        <f t="shared" si="12"/>
        <v>0</v>
      </c>
      <c r="H146" t="b">
        <f t="shared" si="13"/>
        <v>0</v>
      </c>
      <c r="I146" t="b">
        <f t="shared" ca="1" si="14"/>
        <v>0</v>
      </c>
    </row>
    <row r="147" spans="1:9" x14ac:dyDescent="0.25">
      <c r="A147" s="1">
        <v>45764</v>
      </c>
      <c r="B147" s="4">
        <f>IFERROR(BTCUSD[[#This Row],[Close]]/BTCUSD!B146-1,"")</f>
        <v>5.2678283418452931E-2</v>
      </c>
      <c r="C147" s="4">
        <f>IFERROR(XAUUSD[[#This Row],[Close]]/XAUUSD!B146-1, "")</f>
        <v>1.7437622122398633E-2</v>
      </c>
      <c r="D147" s="4">
        <f>IFERROR(AAPL_US[[#This Row],[Close]]/AAPL_US!B146-1,"")</f>
        <v>1.3949657692901463E-2</v>
      </c>
      <c r="E147" s="18">
        <f t="shared" si="10"/>
        <v>2.6963431182365768E-2</v>
      </c>
      <c r="F147" s="19">
        <f t="shared" si="11"/>
        <v>26963.431182365766</v>
      </c>
      <c r="G147" t="b">
        <f t="shared" si="12"/>
        <v>1</v>
      </c>
      <c r="H147" t="b">
        <f t="shared" si="13"/>
        <v>0</v>
      </c>
      <c r="I147" t="b">
        <f t="shared" ca="1" si="14"/>
        <v>0</v>
      </c>
    </row>
    <row r="148" spans="1:9" x14ac:dyDescent="0.25">
      <c r="A148" s="1">
        <v>45768</v>
      </c>
      <c r="B148" s="4">
        <f>IFERROR(BTCUSD[[#This Row],[Close]]/BTCUSD!B147-1,"")</f>
        <v>1.0158663539578949E-2</v>
      </c>
      <c r="C148" s="4">
        <f>IFERROR(XAUUSD[[#This Row],[Close]]/XAUUSD!B147-1, "")</f>
        <v>-6.2751858569226604E-3</v>
      </c>
      <c r="D148" s="4">
        <f>IFERROR(AAPL_US[[#This Row],[Close]]/AAPL_US!B147-1,"")</f>
        <v>-1.9392831759569518E-2</v>
      </c>
      <c r="E148" s="18">
        <f t="shared" si="10"/>
        <v>-5.2803248087662348E-3</v>
      </c>
      <c r="F148" s="19">
        <f t="shared" si="11"/>
        <v>5280.324808766235</v>
      </c>
      <c r="G148" t="b">
        <f t="shared" si="12"/>
        <v>0</v>
      </c>
      <c r="H148" t="b">
        <f t="shared" si="13"/>
        <v>0</v>
      </c>
      <c r="I148" t="b">
        <f t="shared" ca="1" si="14"/>
        <v>0</v>
      </c>
    </row>
    <row r="149" spans="1:9" x14ac:dyDescent="0.25">
      <c r="A149" s="1">
        <v>45769</v>
      </c>
      <c r="B149" s="4">
        <f>IFERROR(BTCUSD[[#This Row],[Close]]/BTCUSD!B148-1,"")</f>
        <v>-6.0126556131694375E-3</v>
      </c>
      <c r="C149" s="4">
        <f>IFERROR(XAUUSD[[#This Row],[Close]]/XAUUSD!B148-1, "")</f>
        <v>6.0298283398818597E-3</v>
      </c>
      <c r="D149" s="4">
        <f>IFERROR(AAPL_US[[#This Row],[Close]]/AAPL_US!B148-1,"")</f>
        <v>3.406502381445442E-2</v>
      </c>
      <c r="E149" s="18">
        <f t="shared" si="10"/>
        <v>1.0827641796338237E-2</v>
      </c>
      <c r="F149" s="19">
        <f t="shared" si="11"/>
        <v>10827.641796338237</v>
      </c>
      <c r="G149" t="b">
        <f t="shared" si="12"/>
        <v>0</v>
      </c>
      <c r="H149" t="b">
        <f t="shared" si="13"/>
        <v>0</v>
      </c>
      <c r="I149" t="b">
        <f t="shared" ca="1" si="14"/>
        <v>0</v>
      </c>
    </row>
    <row r="150" spans="1:9" x14ac:dyDescent="0.25">
      <c r="A150" s="1">
        <v>45770</v>
      </c>
      <c r="B150" s="4">
        <f>IFERROR(BTCUSD[[#This Row],[Close]]/BTCUSD!B149-1,"")</f>
        <v>3.549379600745306E-3</v>
      </c>
      <c r="C150" s="4">
        <f>IFERROR(XAUUSD[[#This Row],[Close]]/XAUUSD!B149-1, "")</f>
        <v>3.498072020222498E-2</v>
      </c>
      <c r="D150" s="4">
        <f>IFERROR(AAPL_US[[#This Row],[Close]]/AAPL_US!B149-1,"")</f>
        <v>2.4331631120456443E-2</v>
      </c>
      <c r="E150" s="18">
        <f t="shared" si="10"/>
        <v>2.2356591297250518E-2</v>
      </c>
      <c r="F150" s="19">
        <f t="shared" si="11"/>
        <v>22356.591297250518</v>
      </c>
      <c r="G150" t="b">
        <f t="shared" si="12"/>
        <v>1</v>
      </c>
      <c r="H150" t="b">
        <f t="shared" si="13"/>
        <v>0</v>
      </c>
      <c r="I150" t="b">
        <f t="shared" ca="1" si="14"/>
        <v>0</v>
      </c>
    </row>
    <row r="151" spans="1:9" x14ac:dyDescent="0.25">
      <c r="A151" s="1">
        <v>45771</v>
      </c>
      <c r="B151" s="4">
        <f>IFERROR(BTCUSD[[#This Row],[Close]]/BTCUSD!B150-1,"")</f>
        <v>6.6180890489737632E-3</v>
      </c>
      <c r="C151" s="4">
        <f>IFERROR(XAUUSD[[#This Row],[Close]]/XAUUSD!B150-1, "")</f>
        <v>-4.6933119556812342E-3</v>
      </c>
      <c r="D151" s="4">
        <f>IFERROR(AAPL_US[[#This Row],[Close]]/AAPL_US!B150-1,"")</f>
        <v>1.842619745845564E-2</v>
      </c>
      <c r="E151" s="18">
        <f t="shared" si="10"/>
        <v>5.6359611699563269E-3</v>
      </c>
      <c r="F151" s="19">
        <f t="shared" si="11"/>
        <v>5635.9611699563266</v>
      </c>
      <c r="G151" t="b">
        <f t="shared" si="12"/>
        <v>0</v>
      </c>
      <c r="H151" t="b">
        <f t="shared" si="13"/>
        <v>0</v>
      </c>
      <c r="I151" t="b">
        <f t="shared" ca="1" si="14"/>
        <v>0</v>
      </c>
    </row>
    <row r="152" spans="1:9" x14ac:dyDescent="0.25">
      <c r="A152" s="1">
        <v>45772</v>
      </c>
      <c r="B152" s="4">
        <f>IFERROR(BTCUSD[[#This Row],[Close]]/BTCUSD!B151-1,"")</f>
        <v>2.6029121865379201E-2</v>
      </c>
      <c r="C152" s="4">
        <f>IFERROR(XAUUSD[[#This Row],[Close]]/XAUUSD!B151-1, "")</f>
        <v>2.9164218533283881E-2</v>
      </c>
      <c r="D152" s="4">
        <f>IFERROR(AAPL_US[[#This Row],[Close]]/AAPL_US!B151-1,"")</f>
        <v>4.367231367279345E-3</v>
      </c>
      <c r="E152" s="18">
        <f t="shared" si="10"/>
        <v>2.0784593383111116E-2</v>
      </c>
      <c r="F152" s="19">
        <f t="shared" si="11"/>
        <v>20784.593383111118</v>
      </c>
      <c r="G152" t="b">
        <f t="shared" si="12"/>
        <v>0</v>
      </c>
      <c r="H152" t="b">
        <f t="shared" si="13"/>
        <v>0</v>
      </c>
      <c r="I152" t="b">
        <f t="shared" ca="1" si="14"/>
        <v>0</v>
      </c>
    </row>
    <row r="153" spans="1:9" x14ac:dyDescent="0.25">
      <c r="A153" s="1">
        <v>45775</v>
      </c>
      <c r="B153" s="4">
        <f>IFERROR(BTCUSD[[#This Row],[Close]]/BTCUSD!B152-1,"")</f>
        <v>6.5599351086792268E-2</v>
      </c>
      <c r="C153" s="4">
        <f>IFERROR(XAUUSD[[#This Row],[Close]]/XAUUSD!B152-1, "")</f>
        <v>-1.2628471223468107E-2</v>
      </c>
      <c r="D153" s="4">
        <f>IFERROR(AAPL_US[[#This Row],[Close]]/AAPL_US!B152-1,"")</f>
        <v>4.1093272171253137E-3</v>
      </c>
      <c r="E153" s="18">
        <f t="shared" si="10"/>
        <v>1.5861215001788033E-2</v>
      </c>
      <c r="F153" s="19">
        <f t="shared" si="11"/>
        <v>15861.215001788032</v>
      </c>
      <c r="G153" t="b">
        <f t="shared" si="12"/>
        <v>0</v>
      </c>
      <c r="H153" t="b">
        <f t="shared" si="13"/>
        <v>0</v>
      </c>
      <c r="I153" t="b">
        <f t="shared" ca="1" si="14"/>
        <v>0</v>
      </c>
    </row>
    <row r="154" spans="1:9" x14ac:dyDescent="0.25">
      <c r="A154" s="1">
        <v>45776</v>
      </c>
      <c r="B154" s="4">
        <f>IFERROR(BTCUSD[[#This Row],[Close]]/BTCUSD!B153-1,"")</f>
        <v>5.4144599194496656E-3</v>
      </c>
      <c r="C154" s="4">
        <f>IFERROR(XAUUSD[[#This Row],[Close]]/XAUUSD!B153-1, "")</f>
        <v>-2.7455074589785688E-2</v>
      </c>
      <c r="D154" s="4">
        <f>IFERROR(AAPL_US[[#This Row],[Close]]/AAPL_US!B153-1,"")</f>
        <v>5.0918435328828338E-3</v>
      </c>
      <c r="E154" s="18">
        <f t="shared" si="10"/>
        <v>-7.830138800214527E-3</v>
      </c>
      <c r="F154" s="19">
        <f t="shared" si="11"/>
        <v>7830.1388002145268</v>
      </c>
      <c r="G154" t="b">
        <f t="shared" si="12"/>
        <v>0</v>
      </c>
      <c r="H154" t="b">
        <f t="shared" si="13"/>
        <v>0</v>
      </c>
      <c r="I154" t="b">
        <f t="shared" ca="1" si="14"/>
        <v>0</v>
      </c>
    </row>
    <row r="155" spans="1:9" x14ac:dyDescent="0.25">
      <c r="A155" s="1">
        <v>45777</v>
      </c>
      <c r="B155" s="4">
        <f>IFERROR(BTCUSD[[#This Row],[Close]]/BTCUSD!B154-1,"")</f>
        <v>-1.4094176474488407E-3</v>
      </c>
      <c r="C155" s="4">
        <f>IFERROR(XAUUSD[[#This Row],[Close]]/XAUUSD!B154-1, "")</f>
        <v>1.8631037639166292E-2</v>
      </c>
      <c r="D155" s="4">
        <f>IFERROR(AAPL_US[[#This Row],[Close]]/AAPL_US!B154-1,"")</f>
        <v>6.1076653567539996E-3</v>
      </c>
      <c r="E155" s="18">
        <f t="shared" si="10"/>
        <v>8.8618893684580639E-3</v>
      </c>
      <c r="F155" s="19">
        <f t="shared" si="11"/>
        <v>8861.8893684580635</v>
      </c>
      <c r="G155" t="b">
        <f t="shared" si="12"/>
        <v>0</v>
      </c>
      <c r="H155" t="b">
        <f t="shared" si="13"/>
        <v>0</v>
      </c>
      <c r="I155" t="b">
        <f t="shared" ca="1" si="14"/>
        <v>0</v>
      </c>
    </row>
    <row r="156" spans="1:9" x14ac:dyDescent="0.25">
      <c r="A156" s="1">
        <v>45778</v>
      </c>
      <c r="B156" s="4">
        <f>IFERROR(BTCUSD[[#This Row],[Close]]/BTCUSD!B155-1,"")</f>
        <v>2.0896960870403269E-2</v>
      </c>
      <c r="C156" s="4">
        <f>IFERROR(XAUUSD[[#This Row],[Close]]/XAUUSD!B155-1, "")</f>
        <v>-1.331802800039994E-2</v>
      </c>
      <c r="D156" s="4">
        <f>IFERROR(AAPL_US[[#This Row],[Close]]/AAPL_US!B155-1,"")</f>
        <v>3.8588235294116924E-3</v>
      </c>
      <c r="E156" s="18">
        <f t="shared" si="10"/>
        <v>2.0995241197845119E-3</v>
      </c>
      <c r="F156" s="19">
        <f t="shared" si="11"/>
        <v>2099.5241197845121</v>
      </c>
      <c r="G156" t="b">
        <f t="shared" si="12"/>
        <v>0</v>
      </c>
      <c r="H156" t="b">
        <f t="shared" si="13"/>
        <v>0</v>
      </c>
      <c r="I156" t="b">
        <f t="shared" ca="1" si="14"/>
        <v>0</v>
      </c>
    </row>
    <row r="157" spans="1:9" x14ac:dyDescent="0.25">
      <c r="A157" s="1">
        <v>45779</v>
      </c>
      <c r="B157" s="4">
        <f>IFERROR(BTCUSD[[#This Row],[Close]]/BTCUSD!B156-1,"")</f>
        <v>-8.3108333490674591E-3</v>
      </c>
      <c r="C157" s="4">
        <f>IFERROR(XAUUSD[[#This Row],[Close]]/XAUUSD!B156-1, "")</f>
        <v>1.1770098805289564E-2</v>
      </c>
      <c r="D157" s="4">
        <f>IFERROR(AAPL_US[[#This Row],[Close]]/AAPL_US!B156-1,"")</f>
        <v>-3.7361710106881718E-2</v>
      </c>
      <c r="E157" s="18">
        <f t="shared" si="10"/>
        <v>-8.9937235146689276E-3</v>
      </c>
      <c r="F157" s="19">
        <f t="shared" si="11"/>
        <v>8993.7235146689272</v>
      </c>
      <c r="G157" t="b">
        <f t="shared" si="12"/>
        <v>0</v>
      </c>
      <c r="H157" t="b">
        <f t="shared" si="13"/>
        <v>0</v>
      </c>
      <c r="I157" t="b">
        <f t="shared" ca="1" si="14"/>
        <v>0</v>
      </c>
    </row>
    <row r="158" spans="1:9" x14ac:dyDescent="0.25">
      <c r="A158" s="1">
        <v>45782</v>
      </c>
      <c r="B158" s="4">
        <f>IFERROR(BTCUSD[[#This Row],[Close]]/BTCUSD!B157-1,"")</f>
        <v>1.9610518599846305E-3</v>
      </c>
      <c r="C158" s="4">
        <f>IFERROR(XAUUSD[[#This Row],[Close]]/XAUUSD!B157-1, "")</f>
        <v>-7.9667811542563083E-3</v>
      </c>
      <c r="D158" s="4">
        <f>IFERROR(AAPL_US[[#This Row],[Close]]/AAPL_US!B157-1,"")</f>
        <v>-3.1458485512539602E-2</v>
      </c>
      <c r="E158" s="18">
        <f t="shared" si="10"/>
        <v>-1.2035942557469015E-2</v>
      </c>
      <c r="F158" s="19">
        <f t="shared" si="11"/>
        <v>12035.942557469014</v>
      </c>
      <c r="G158" t="b">
        <f t="shared" si="12"/>
        <v>0</v>
      </c>
      <c r="H158" t="b">
        <f t="shared" si="13"/>
        <v>0</v>
      </c>
      <c r="I158" t="b">
        <f t="shared" ca="1" si="14"/>
        <v>0</v>
      </c>
    </row>
    <row r="159" spans="1:9" x14ac:dyDescent="0.25">
      <c r="A159" s="1">
        <v>45783</v>
      </c>
      <c r="B159" s="4">
        <f>IFERROR(BTCUSD[[#This Row],[Close]]/BTCUSD!B158-1,"")</f>
        <v>-3.4457094899525975E-3</v>
      </c>
      <c r="C159" s="4">
        <f>IFERROR(XAUUSD[[#This Row],[Close]]/XAUUSD!B158-1, "")</f>
        <v>-8.6954686795819303E-3</v>
      </c>
      <c r="D159" s="4">
        <f>IFERROR(AAPL_US[[#This Row],[Close]]/AAPL_US!B158-1,"")</f>
        <v>-1.9106038513750923E-3</v>
      </c>
      <c r="E159" s="18">
        <f t="shared" si="10"/>
        <v>-5.0850814742310789E-3</v>
      </c>
      <c r="F159" s="19">
        <f t="shared" si="11"/>
        <v>5085.0814742310786</v>
      </c>
      <c r="G159" t="b">
        <f t="shared" si="12"/>
        <v>0</v>
      </c>
      <c r="H159" t="b">
        <f t="shared" si="13"/>
        <v>0</v>
      </c>
      <c r="I159" t="b">
        <f t="shared" ca="1" si="14"/>
        <v>0</v>
      </c>
    </row>
    <row r="160" spans="1:9" x14ac:dyDescent="0.25">
      <c r="A160" s="1">
        <v>45784</v>
      </c>
      <c r="B160" s="4">
        <f>IFERROR(BTCUSD[[#This Row],[Close]]/BTCUSD!B159-1,"")</f>
        <v>2.1770104057093009E-2</v>
      </c>
      <c r="C160" s="4">
        <f>IFERROR(XAUUSD[[#This Row],[Close]]/XAUUSD!B159-1, "")</f>
        <v>-1.5037708307991782E-2</v>
      </c>
      <c r="D160" s="4">
        <f>IFERROR(AAPL_US[[#This Row],[Close]]/AAPL_US!B159-1,"")</f>
        <v>-1.1384816885799176E-2</v>
      </c>
      <c r="E160" s="18">
        <f t="shared" si="10"/>
        <v>-2.899497171808563E-3</v>
      </c>
      <c r="F160" s="19">
        <f t="shared" si="11"/>
        <v>2899.4971718085631</v>
      </c>
      <c r="G160" t="b">
        <f t="shared" si="12"/>
        <v>0</v>
      </c>
      <c r="H160" t="b">
        <f t="shared" si="13"/>
        <v>0</v>
      </c>
      <c r="I160" t="b">
        <f t="shared" ca="1" si="14"/>
        <v>0</v>
      </c>
    </row>
    <row r="161" spans="1:9" x14ac:dyDescent="0.25">
      <c r="A161" s="1">
        <v>45785</v>
      </c>
      <c r="B161" s="4">
        <f>IFERROR(BTCUSD[[#This Row],[Close]]/BTCUSD!B160-1,"")</f>
        <v>4.9826240575936431E-3</v>
      </c>
      <c r="C161" s="4">
        <f>IFERROR(XAUUSD[[#This Row],[Close]]/XAUUSD!B160-1, "")</f>
        <v>-1.6301579215485251E-3</v>
      </c>
      <c r="D161" s="4">
        <f>IFERROR(AAPL_US[[#This Row],[Close]]/AAPL_US!B160-1,"")</f>
        <v>6.3184713375796786E-3</v>
      </c>
      <c r="E161" s="18">
        <f t="shared" si="10"/>
        <v>2.7382654499325861E-3</v>
      </c>
      <c r="F161" s="19">
        <f t="shared" si="11"/>
        <v>2738.2654499325863</v>
      </c>
      <c r="G161" t="b">
        <f t="shared" si="12"/>
        <v>0</v>
      </c>
      <c r="H161" t="b">
        <f t="shared" si="13"/>
        <v>0</v>
      </c>
      <c r="I161" t="b">
        <f t="shared" ca="1" si="14"/>
        <v>0</v>
      </c>
    </row>
    <row r="162" spans="1:9" x14ac:dyDescent="0.25">
      <c r="A162" s="1">
        <v>45786</v>
      </c>
      <c r="B162" s="4">
        <f>IFERROR(BTCUSD[[#This Row],[Close]]/BTCUSD!B161-1,"")</f>
        <v>-2.3438193113380246E-2</v>
      </c>
      <c r="C162" s="4">
        <f>IFERROR(XAUUSD[[#This Row],[Close]]/XAUUSD!B161-1, "")</f>
        <v>3.1000380372765202E-2</v>
      </c>
      <c r="D162" s="4">
        <f>IFERROR(AAPL_US[[#This Row],[Close]]/AAPL_US!B161-1,"")</f>
        <v>5.2660894222491539E-3</v>
      </c>
      <c r="E162" s="18">
        <f t="shared" si="10"/>
        <v>6.9485210417667542E-3</v>
      </c>
      <c r="F162" s="19">
        <f t="shared" si="11"/>
        <v>6948.521041766754</v>
      </c>
      <c r="G162" t="b">
        <f t="shared" si="12"/>
        <v>0</v>
      </c>
      <c r="H162" t="b">
        <f t="shared" si="13"/>
        <v>0</v>
      </c>
      <c r="I162" t="b">
        <f t="shared" ca="1" si="14"/>
        <v>0</v>
      </c>
    </row>
    <row r="163" spans="1:9" x14ac:dyDescent="0.25">
      <c r="A163" s="1">
        <v>45789</v>
      </c>
      <c r="B163" s="4">
        <f>IFERROR(BTCUSD[[#This Row],[Close]]/BTCUSD!B162-1,"")</f>
        <v>1.700755727109815E-4</v>
      </c>
      <c r="C163" s="4">
        <f>IFERROR(XAUUSD[[#This Row],[Close]]/XAUUSD!B162-1, "")</f>
        <v>2.9349878446211175E-2</v>
      </c>
      <c r="D163" s="4">
        <f>IFERROR(AAPL_US[[#This Row],[Close]]/AAPL_US!B162-1,"")</f>
        <v>6.1753891099581848E-2</v>
      </c>
      <c r="E163" s="18">
        <f t="shared" si="10"/>
        <v>3.031714138017232E-2</v>
      </c>
      <c r="F163" s="19">
        <f t="shared" si="11"/>
        <v>30317.141380172321</v>
      </c>
      <c r="G163" t="b">
        <f t="shared" si="12"/>
        <v>1</v>
      </c>
      <c r="H163" t="b">
        <f t="shared" si="13"/>
        <v>1</v>
      </c>
      <c r="I163" t="b">
        <f t="shared" ca="1" si="14"/>
        <v>0</v>
      </c>
    </row>
    <row r="164" spans="1:9" x14ac:dyDescent="0.25">
      <c r="A164" s="1">
        <v>45790</v>
      </c>
      <c r="B164" s="4">
        <f>IFERROR(BTCUSD[[#This Row],[Close]]/BTCUSD!B163-1,"")</f>
        <v>2.5785832050942314E-2</v>
      </c>
      <c r="C164" s="4">
        <f>IFERROR(XAUUSD[[#This Row],[Close]]/XAUUSD!B163-1, "")</f>
        <v>-1.9605072025619341E-2</v>
      </c>
      <c r="D164" s="4">
        <f>IFERROR(AAPL_US[[#This Row],[Close]]/AAPL_US!B163-1,"")</f>
        <v>1.0152284263959421E-2</v>
      </c>
      <c r="E164" s="18">
        <f t="shared" si="10"/>
        <v>2.939406084222784E-3</v>
      </c>
      <c r="F164" s="19">
        <f t="shared" si="11"/>
        <v>2939.4060842227841</v>
      </c>
      <c r="G164" t="b">
        <f t="shared" si="12"/>
        <v>0</v>
      </c>
      <c r="H164" t="b">
        <f t="shared" si="13"/>
        <v>0</v>
      </c>
      <c r="I164" t="b">
        <f t="shared" ca="1" si="14"/>
        <v>0</v>
      </c>
    </row>
    <row r="165" spans="1:9" x14ac:dyDescent="0.25">
      <c r="A165" s="1">
        <v>45791</v>
      </c>
      <c r="B165" s="4">
        <f>IFERROR(BTCUSD[[#This Row],[Close]]/BTCUSD!B164-1,"")</f>
        <v>5.8243660247546014E-2</v>
      </c>
      <c r="C165" s="4">
        <f>IFERROR(XAUUSD[[#This Row],[Close]]/XAUUSD!B164-1, "")</f>
        <v>-1.752868566808885E-2</v>
      </c>
      <c r="D165" s="4">
        <f>IFERROR(AAPL_US[[#This Row],[Close]]/AAPL_US!B164-1,"")</f>
        <v>-2.8178274550321181E-3</v>
      </c>
      <c r="E165" s="18">
        <f t="shared" si="10"/>
        <v>9.6162755705186276E-3</v>
      </c>
      <c r="F165" s="19">
        <f t="shared" si="11"/>
        <v>9616.2755705186282</v>
      </c>
      <c r="G165" t="b">
        <f t="shared" si="12"/>
        <v>0</v>
      </c>
      <c r="H165" t="b">
        <f t="shared" si="13"/>
        <v>0</v>
      </c>
      <c r="I165" t="b">
        <f t="shared" ca="1" si="14"/>
        <v>0</v>
      </c>
    </row>
    <row r="166" spans="1:9" x14ac:dyDescent="0.25">
      <c r="A166" s="1">
        <v>45792</v>
      </c>
      <c r="B166" s="4">
        <f>IFERROR(BTCUSD[[#This Row],[Close]]/BTCUSD!B165-1,"")</f>
        <v>3.9502617291637954E-3</v>
      </c>
      <c r="C166" s="4">
        <f>IFERROR(XAUUSD[[#This Row],[Close]]/XAUUSD!B165-1, "")</f>
        <v>7.0896775384130528E-3</v>
      </c>
      <c r="D166" s="4">
        <f>IFERROR(AAPL_US[[#This Row],[Close]]/AAPL_US!B165-1,"")</f>
        <v>-4.1444920642397243E-3</v>
      </c>
      <c r="E166" s="18">
        <f t="shared" si="10"/>
        <v>2.7776019148424425E-3</v>
      </c>
      <c r="F166" s="19">
        <f t="shared" si="11"/>
        <v>2777.6019148424425</v>
      </c>
      <c r="G166" t="b">
        <f t="shared" si="12"/>
        <v>0</v>
      </c>
      <c r="H166" t="b">
        <f t="shared" si="13"/>
        <v>0</v>
      </c>
      <c r="I166" t="b">
        <f t="shared" ca="1" si="14"/>
        <v>0</v>
      </c>
    </row>
    <row r="167" spans="1:9" x14ac:dyDescent="0.25">
      <c r="A167" s="1">
        <v>45793</v>
      </c>
      <c r="B167" s="4">
        <f>IFERROR(BTCUSD[[#This Row],[Close]]/BTCUSD!B166-1,"")</f>
        <v>-6.8033803690494832E-3</v>
      </c>
      <c r="C167" s="4">
        <f>IFERROR(XAUUSD[[#This Row],[Close]]/XAUUSD!B166-1, "")</f>
        <v>-2.7945790633368883E-2</v>
      </c>
      <c r="D167" s="4">
        <f>IFERROR(AAPL_US[[#This Row],[Close]]/AAPL_US!B166-1,"")</f>
        <v>-8.9855757862378205E-4</v>
      </c>
      <c r="E167" s="18">
        <f t="shared" si="10"/>
        <v>-1.3488897637649532E-2</v>
      </c>
      <c r="F167" s="19">
        <f t="shared" si="11"/>
        <v>13488.897637649532</v>
      </c>
      <c r="G167" t="b">
        <f t="shared" si="12"/>
        <v>0</v>
      </c>
      <c r="H167" t="b">
        <f t="shared" si="13"/>
        <v>0</v>
      </c>
      <c r="I167" t="b">
        <f t="shared" ca="1" si="14"/>
        <v>0</v>
      </c>
    </row>
    <row r="168" spans="1:9" x14ac:dyDescent="0.25">
      <c r="A168" s="1">
        <v>45796</v>
      </c>
      <c r="B168" s="4">
        <f>IFERROR(BTCUSD[[#This Row],[Close]]/BTCUSD!B167-1,"")</f>
        <v>1.8149528697722461E-2</v>
      </c>
      <c r="C168" s="4">
        <f>IFERROR(XAUUSD[[#This Row],[Close]]/XAUUSD!B167-1, "")</f>
        <v>4.4222422406026141E-3</v>
      </c>
      <c r="D168" s="4">
        <f>IFERROR(AAPL_US[[#This Row],[Close]]/AAPL_US!B167-1,"")</f>
        <v>-1.1739089273880454E-2</v>
      </c>
      <c r="E168" s="18">
        <f t="shared" si="10"/>
        <v>3.6920287233936475E-3</v>
      </c>
      <c r="F168" s="19">
        <f t="shared" si="11"/>
        <v>3692.0287233936474</v>
      </c>
      <c r="G168" t="b">
        <f t="shared" si="12"/>
        <v>0</v>
      </c>
      <c r="H168" t="b">
        <f t="shared" si="13"/>
        <v>0</v>
      </c>
      <c r="I168" t="b">
        <f t="shared" ca="1" si="14"/>
        <v>0</v>
      </c>
    </row>
    <row r="169" spans="1:9" x14ac:dyDescent="0.25">
      <c r="A169" s="1">
        <v>45797</v>
      </c>
      <c r="B169" s="4">
        <f>IFERROR(BTCUSD[[#This Row],[Close]]/BTCUSD!B168-1,"")</f>
        <v>-6.9578884821068776E-3</v>
      </c>
      <c r="C169" s="4">
        <f>IFERROR(XAUUSD[[#This Row],[Close]]/XAUUSD!B168-1, "")</f>
        <v>-2.2366143882346479E-2</v>
      </c>
      <c r="D169" s="4">
        <f>IFERROR(AAPL_US[[#This Row],[Close]]/AAPL_US!B168-1,"")</f>
        <v>-9.196283168885877E-3</v>
      </c>
      <c r="E169" s="18">
        <f t="shared" si="10"/>
        <v>-1.3792709048236419E-2</v>
      </c>
      <c r="F169" s="19">
        <f t="shared" si="11"/>
        <v>13792.709048236418</v>
      </c>
      <c r="G169" t="b">
        <f t="shared" si="12"/>
        <v>0</v>
      </c>
      <c r="H169" t="b">
        <f t="shared" si="13"/>
        <v>0</v>
      </c>
      <c r="I169" t="b">
        <f t="shared" ca="1" si="14"/>
        <v>0</v>
      </c>
    </row>
    <row r="170" spans="1:9" x14ac:dyDescent="0.25">
      <c r="A170" s="1">
        <v>45798</v>
      </c>
      <c r="B170" s="4">
        <f>IFERROR(BTCUSD[[#This Row],[Close]]/BTCUSD!B169-1,"")</f>
        <v>-3.1655342804199904E-3</v>
      </c>
      <c r="C170" s="4">
        <f>IFERROR(XAUUSD[[#This Row],[Close]]/XAUUSD!B169-1, "")</f>
        <v>1.9606423857524424E-2</v>
      </c>
      <c r="D170" s="4">
        <f>IFERROR(AAPL_US[[#This Row],[Close]]/AAPL_US!B169-1,"")</f>
        <v>-2.3059073769699401E-2</v>
      </c>
      <c r="E170" s="18">
        <f t="shared" si="10"/>
        <v>-2.4812872026046782E-5</v>
      </c>
      <c r="F170" s="19">
        <f t="shared" si="11"/>
        <v>24.812872026046783</v>
      </c>
      <c r="G170" t="b">
        <f t="shared" si="12"/>
        <v>0</v>
      </c>
      <c r="H170" t="b">
        <f t="shared" si="13"/>
        <v>0</v>
      </c>
      <c r="I170" t="b">
        <f t="shared" ca="1" si="14"/>
        <v>0</v>
      </c>
    </row>
    <row r="171" spans="1:9" x14ac:dyDescent="0.25">
      <c r="A171" s="1">
        <v>45799</v>
      </c>
      <c r="B171" s="4">
        <f>IFERROR(BTCUSD[[#This Row],[Close]]/BTCUSD!B170-1,"")</f>
        <v>6.1575400821005655E-3</v>
      </c>
      <c r="C171" s="4">
        <f>IFERROR(XAUUSD[[#This Row],[Close]]/XAUUSD!B170-1, "")</f>
        <v>-1.4621137528820882E-2</v>
      </c>
      <c r="D171" s="4">
        <f>IFERROR(AAPL_US[[#This Row],[Close]]/AAPL_US!B170-1,"")</f>
        <v>-3.6122519669453679E-3</v>
      </c>
      <c r="E171" s="18">
        <f t="shared" si="10"/>
        <v>-5.0848685769817941E-3</v>
      </c>
      <c r="F171" s="19">
        <f t="shared" si="11"/>
        <v>5084.8685769817939</v>
      </c>
      <c r="G171" t="b">
        <f t="shared" si="12"/>
        <v>0</v>
      </c>
      <c r="H171" t="b">
        <f t="shared" si="13"/>
        <v>0</v>
      </c>
      <c r="I171" t="b">
        <f t="shared" ca="1" si="14"/>
        <v>0</v>
      </c>
    </row>
    <row r="172" spans="1:9" x14ac:dyDescent="0.25">
      <c r="A172" s="1">
        <v>45800</v>
      </c>
      <c r="B172" s="4">
        <f>IFERROR(BTCUSD[[#This Row],[Close]]/BTCUSD!B171-1,"")</f>
        <v>1.4914745390862461E-2</v>
      </c>
      <c r="C172" s="4">
        <f>IFERROR(XAUUSD[[#This Row],[Close]]/XAUUSD!B171-1, "")</f>
        <v>1.168221371606859E-2</v>
      </c>
      <c r="D172" s="4">
        <f>IFERROR(AAPL_US[[#This Row],[Close]]/AAPL_US!B171-1,"")</f>
        <v>-3.0244338498212175E-2</v>
      </c>
      <c r="E172" s="18">
        <f t="shared" si="10"/>
        <v>7.4007554222521241E-5</v>
      </c>
      <c r="F172" s="19">
        <f t="shared" si="11"/>
        <v>74.007554222521236</v>
      </c>
      <c r="G172" t="b">
        <f t="shared" si="12"/>
        <v>0</v>
      </c>
      <c r="H172" t="b">
        <f t="shared" si="13"/>
        <v>0</v>
      </c>
      <c r="I172" t="b">
        <f t="shared" ca="1" si="14"/>
        <v>0</v>
      </c>
    </row>
    <row r="173" spans="1:9" x14ac:dyDescent="0.25">
      <c r="A173" s="1">
        <v>45804</v>
      </c>
      <c r="B173" s="4">
        <f>IFERROR(BTCUSD[[#This Row],[Close]]/BTCUSD!B172-1,"")</f>
        <v>1.0855755920890386E-2</v>
      </c>
      <c r="C173" s="4">
        <f>IFERROR(XAUUSD[[#This Row],[Close]]/XAUUSD!B172-1, "")</f>
        <v>1.864847333621289E-2</v>
      </c>
      <c r="D173" s="4">
        <f>IFERROR(AAPL_US[[#This Row],[Close]]/AAPL_US!B172-1,"")</f>
        <v>2.5298304911148595E-2</v>
      </c>
      <c r="E173" s="18">
        <f t="shared" si="10"/>
        <v>1.8305607584096849E-2</v>
      </c>
      <c r="F173" s="19">
        <f t="shared" si="11"/>
        <v>18305.607584096848</v>
      </c>
      <c r="G173" t="b">
        <f t="shared" si="12"/>
        <v>0</v>
      </c>
      <c r="H173" t="b">
        <f t="shared" si="13"/>
        <v>0</v>
      </c>
      <c r="I173" t="b">
        <f t="shared" ca="1" si="14"/>
        <v>0</v>
      </c>
    </row>
    <row r="174" spans="1:9" x14ac:dyDescent="0.25">
      <c r="A174" s="1">
        <v>45805</v>
      </c>
      <c r="B174" s="4">
        <f>IFERROR(BTCUSD[[#This Row],[Close]]/BTCUSD!B173-1,"")</f>
        <v>1.7229574466089526E-2</v>
      </c>
      <c r="C174" s="4">
        <f>IFERROR(XAUUSD[[#This Row],[Close]]/XAUUSD!B173-1, "")</f>
        <v>7.7340778149443956E-3</v>
      </c>
      <c r="D174" s="4">
        <f>IFERROR(AAPL_US[[#This Row],[Close]]/AAPL_US!B173-1,"")</f>
        <v>1.0488986564105574E-3</v>
      </c>
      <c r="E174" s="18">
        <f t="shared" si="10"/>
        <v>8.5771730627277835E-3</v>
      </c>
      <c r="F174" s="19">
        <f t="shared" si="11"/>
        <v>8577.173062727783</v>
      </c>
      <c r="G174" t="b">
        <f t="shared" si="12"/>
        <v>0</v>
      </c>
      <c r="H174" t="b">
        <f t="shared" si="13"/>
        <v>0</v>
      </c>
      <c r="I174" t="b">
        <f t="shared" ca="1" si="14"/>
        <v>0</v>
      </c>
    </row>
    <row r="175" spans="1:9" x14ac:dyDescent="0.25">
      <c r="A175" s="1">
        <v>45806</v>
      </c>
      <c r="B175" s="4">
        <f>IFERROR(BTCUSD[[#This Row],[Close]]/BTCUSD!B174-1,"")</f>
        <v>2.2239433502987405E-2</v>
      </c>
      <c r="C175" s="4">
        <f>IFERROR(XAUUSD[[#This Row],[Close]]/XAUUSD!B174-1, "")</f>
        <v>-6.2390097212126072E-3</v>
      </c>
      <c r="D175" s="4">
        <f>IFERROR(AAPL_US[[#This Row],[Close]]/AAPL_US!B174-1,"")</f>
        <v>-2.3450753417822989E-3</v>
      </c>
      <c r="E175" s="18">
        <f t="shared" si="10"/>
        <v>3.4727035598764886E-3</v>
      </c>
      <c r="F175" s="19">
        <f t="shared" si="11"/>
        <v>3472.7035598764887</v>
      </c>
      <c r="G175" t="b">
        <f t="shared" si="12"/>
        <v>0</v>
      </c>
      <c r="H175" t="b">
        <f t="shared" si="13"/>
        <v>0</v>
      </c>
      <c r="I175" t="b">
        <f t="shared" ca="1" si="14"/>
        <v>0</v>
      </c>
    </row>
    <row r="176" spans="1:9" x14ac:dyDescent="0.25">
      <c r="A176" s="1">
        <v>45807</v>
      </c>
      <c r="B176" s="4">
        <f>IFERROR(BTCUSD[[#This Row],[Close]]/BTCUSD!B175-1,"")</f>
        <v>-1.9590864812209063E-2</v>
      </c>
      <c r="C176" s="4">
        <f>IFERROR(XAUUSD[[#This Row],[Close]]/XAUUSD!B175-1, "")</f>
        <v>2.0081979030243557E-2</v>
      </c>
      <c r="D176" s="4">
        <f>IFERROR(AAPL_US[[#This Row],[Close]]/AAPL_US!B175-1,"")</f>
        <v>4.5011252813202951E-3</v>
      </c>
      <c r="E176" s="18">
        <f t="shared" si="10"/>
        <v>3.5058697528307938E-3</v>
      </c>
      <c r="F176" s="19">
        <f t="shared" si="11"/>
        <v>3505.8697528307939</v>
      </c>
      <c r="G176" t="b">
        <f t="shared" si="12"/>
        <v>0</v>
      </c>
      <c r="H176" t="b">
        <f t="shared" si="13"/>
        <v>0</v>
      </c>
      <c r="I176" t="b">
        <f t="shared" ca="1" si="14"/>
        <v>0</v>
      </c>
    </row>
    <row r="177" spans="1:9" x14ac:dyDescent="0.25">
      <c r="A177" s="1">
        <v>45810</v>
      </c>
      <c r="B177" s="4">
        <f>IFERROR(BTCUSD[[#This Row],[Close]]/BTCUSD!B176-1,"")</f>
        <v>5.7775815117391272E-3</v>
      </c>
      <c r="C177" s="4">
        <f>IFERROR(XAUUSD[[#This Row],[Close]]/XAUUSD!B176-1, "")</f>
        <v>-5.5520677435575427E-3</v>
      </c>
      <c r="D177" s="4">
        <f>IFERROR(AAPL_US[[#This Row],[Close]]/AAPL_US!B176-1,"")</f>
        <v>4.2320139407516777E-3</v>
      </c>
      <c r="E177" s="18">
        <f t="shared" si="10"/>
        <v>7.8205153832422436E-4</v>
      </c>
      <c r="F177" s="19">
        <f t="shared" si="11"/>
        <v>782.05153832422434</v>
      </c>
      <c r="G177" t="b">
        <f t="shared" si="12"/>
        <v>0</v>
      </c>
      <c r="H177" t="b">
        <f t="shared" si="13"/>
        <v>0</v>
      </c>
      <c r="I177" t="b">
        <f t="shared" ca="1" si="14"/>
        <v>0</v>
      </c>
    </row>
    <row r="178" spans="1:9" x14ac:dyDescent="0.25">
      <c r="A178" s="1">
        <v>45811</v>
      </c>
      <c r="B178" s="4">
        <f>IFERROR(BTCUSD[[#This Row],[Close]]/BTCUSD!B177-1,"")</f>
        <v>-4.1436464088397962E-3</v>
      </c>
      <c r="C178" s="4">
        <f>IFERROR(XAUUSD[[#This Row],[Close]]/XAUUSD!B177-1, "")</f>
        <v>-1.2430249083701161E-2</v>
      </c>
      <c r="D178" s="4">
        <f>IFERROR(AAPL_US[[#This Row],[Close]]/AAPL_US!B177-1,"")</f>
        <v>7.7838373822509688E-3</v>
      </c>
      <c r="E178" s="18">
        <f t="shared" si="10"/>
        <v>-3.8800423414571132E-3</v>
      </c>
      <c r="F178" s="19">
        <f t="shared" si="11"/>
        <v>3880.0423414571133</v>
      </c>
      <c r="G178" t="b">
        <f t="shared" si="12"/>
        <v>0</v>
      </c>
      <c r="H178" t="b">
        <f t="shared" si="13"/>
        <v>0</v>
      </c>
      <c r="I178" t="b">
        <f t="shared" ca="1" si="14"/>
        <v>0</v>
      </c>
    </row>
    <row r="179" spans="1:9" x14ac:dyDescent="0.25">
      <c r="A179" s="1">
        <v>45812</v>
      </c>
      <c r="B179" s="4">
        <f>IFERROR(BTCUSD[[#This Row],[Close]]/BTCUSD!B178-1,"")</f>
        <v>-1.2207107494190406E-2</v>
      </c>
      <c r="C179" s="4">
        <f>IFERROR(XAUUSD[[#This Row],[Close]]/XAUUSD!B178-1, "")</f>
        <v>-3.9930863254971083E-3</v>
      </c>
      <c r="D179" s="4">
        <f>IFERROR(AAPL_US[[#This Row],[Close]]/AAPL_US!B178-1,"")</f>
        <v>-2.2138042996999729E-3</v>
      </c>
      <c r="E179" s="18">
        <f t="shared" si="10"/>
        <v>-5.9235080683659571E-3</v>
      </c>
      <c r="F179" s="19">
        <f t="shared" si="11"/>
        <v>5923.5080683659571</v>
      </c>
      <c r="G179" t="b">
        <f t="shared" si="12"/>
        <v>0</v>
      </c>
      <c r="H179" t="b">
        <f t="shared" si="13"/>
        <v>0</v>
      </c>
      <c r="I179" t="b">
        <f t="shared" ca="1" si="14"/>
        <v>0</v>
      </c>
    </row>
    <row r="180" spans="1:9" x14ac:dyDescent="0.25">
      <c r="A180" s="1">
        <v>45813</v>
      </c>
      <c r="B180" s="4">
        <f>IFERROR(BTCUSD[[#This Row],[Close]]/BTCUSD!B179-1,"")</f>
        <v>-1.042383440888206E-2</v>
      </c>
      <c r="C180" s="4">
        <f>IFERROR(XAUUSD[[#This Row],[Close]]/XAUUSD!B179-1, "")</f>
        <v>9.1847210287372416E-3</v>
      </c>
      <c r="D180" s="4">
        <f>IFERROR(AAPL_US[[#This Row],[Close]]/AAPL_US!B179-1,"")</f>
        <v>-1.0797751701015712E-2</v>
      </c>
      <c r="E180" s="18">
        <f t="shared" si="10"/>
        <v>-2.6925874214744345E-3</v>
      </c>
      <c r="F180" s="19">
        <f t="shared" si="11"/>
        <v>2692.5874214744344</v>
      </c>
      <c r="G180" t="b">
        <f t="shared" si="12"/>
        <v>0</v>
      </c>
      <c r="H180" t="b">
        <f t="shared" si="13"/>
        <v>0</v>
      </c>
      <c r="I180" t="b">
        <f t="shared" ca="1" si="14"/>
        <v>0</v>
      </c>
    </row>
    <row r="181" spans="1:9" x14ac:dyDescent="0.25">
      <c r="A181" s="1">
        <v>45814</v>
      </c>
      <c r="B181" s="4">
        <f>IFERROR(BTCUSD[[#This Row],[Close]]/BTCUSD!B180-1,"")</f>
        <v>-1.72616306931902E-2</v>
      </c>
      <c r="C181" s="4">
        <f>IFERROR(XAUUSD[[#This Row],[Close]]/XAUUSD!B180-1, "")</f>
        <v>-6.8797246301676163E-3</v>
      </c>
      <c r="D181" s="4">
        <f>IFERROR(AAPL_US[[#This Row],[Close]]/AAPL_US!B180-1,"")</f>
        <v>1.6398345212580434E-2</v>
      </c>
      <c r="E181" s="18">
        <f t="shared" si="10"/>
        <v>-3.0108754962499765E-3</v>
      </c>
      <c r="F181" s="19">
        <f t="shared" si="11"/>
        <v>3010.8754962499765</v>
      </c>
      <c r="G181" t="b">
        <f t="shared" si="12"/>
        <v>0</v>
      </c>
      <c r="H181" t="b">
        <f t="shared" si="13"/>
        <v>0</v>
      </c>
      <c r="I181" t="b">
        <f t="shared" ca="1" si="14"/>
        <v>0</v>
      </c>
    </row>
    <row r="182" spans="1:9" x14ac:dyDescent="0.25">
      <c r="A182" s="1">
        <v>45817</v>
      </c>
      <c r="B182" s="4">
        <f>IFERROR(BTCUSD[[#This Row],[Close]]/BTCUSD!B181-1,"")</f>
        <v>3.5187026696243962E-3</v>
      </c>
      <c r="C182" s="4">
        <f>IFERROR(XAUUSD[[#This Row],[Close]]/XAUUSD!B181-1, "")</f>
        <v>2.6321020851954202E-2</v>
      </c>
      <c r="D182" s="4">
        <f>IFERROR(AAPL_US[[#This Row],[Close]]/AAPL_US!B181-1,"")</f>
        <v>-1.2112593173793651E-2</v>
      </c>
      <c r="E182" s="18">
        <f t="shared" si="10"/>
        <v>7.9502411895309051E-3</v>
      </c>
      <c r="F182" s="19">
        <f t="shared" si="11"/>
        <v>7950.2411895309051</v>
      </c>
      <c r="G182" t="b">
        <f t="shared" si="12"/>
        <v>0</v>
      </c>
      <c r="H182" t="b">
        <f t="shared" si="13"/>
        <v>0</v>
      </c>
      <c r="I182" t="b">
        <f t="shared" ca="1" si="14"/>
        <v>0</v>
      </c>
    </row>
    <row r="183" spans="1:9" x14ac:dyDescent="0.25">
      <c r="A183" s="1">
        <v>45818</v>
      </c>
      <c r="B183" s="4">
        <f>IFERROR(BTCUSD[[#This Row],[Close]]/BTCUSD!B182-1,"")</f>
        <v>4.7926671240186014E-3</v>
      </c>
      <c r="C183" s="4">
        <f>IFERROR(XAUUSD[[#This Row],[Close]]/XAUUSD!B182-1, "")</f>
        <v>-8.330326884747552E-3</v>
      </c>
      <c r="D183" s="4">
        <f>IFERROR(AAPL_US[[#This Row],[Close]]/AAPL_US!B182-1,"")</f>
        <v>6.0560933234052872E-3</v>
      </c>
      <c r="E183" s="18">
        <f t="shared" si="10"/>
        <v>-7.7502619671854537E-5</v>
      </c>
      <c r="F183" s="19">
        <f t="shared" si="11"/>
        <v>77.502619671854532</v>
      </c>
      <c r="G183" t="b">
        <f t="shared" si="12"/>
        <v>0</v>
      </c>
      <c r="H183" t="b">
        <f t="shared" si="13"/>
        <v>0</v>
      </c>
      <c r="I183" t="b">
        <f t="shared" ca="1" si="14"/>
        <v>0</v>
      </c>
    </row>
    <row r="184" spans="1:9" x14ac:dyDescent="0.25">
      <c r="A184" s="1">
        <v>45819</v>
      </c>
      <c r="B184" s="4">
        <f>IFERROR(BTCUSD[[#This Row],[Close]]/BTCUSD!B183-1,"")</f>
        <v>-4.4758427765397846E-3</v>
      </c>
      <c r="C184" s="4">
        <f>IFERROR(XAUUSD[[#This Row],[Close]]/XAUUSD!B183-1, "")</f>
        <v>5.7388659440278378E-3</v>
      </c>
      <c r="D184" s="4">
        <f>IFERROR(AAPL_US[[#This Row],[Close]]/AAPL_US!B183-1,"")</f>
        <v>-1.9193763260472618E-2</v>
      </c>
      <c r="E184" s="18">
        <f t="shared" si="10"/>
        <v>-4.8053354334925847E-3</v>
      </c>
      <c r="F184" s="19">
        <f t="shared" si="11"/>
        <v>4805.3354334925843</v>
      </c>
      <c r="G184" t="b">
        <f t="shared" si="12"/>
        <v>0</v>
      </c>
      <c r="H184" t="b">
        <f t="shared" si="13"/>
        <v>0</v>
      </c>
      <c r="I184" t="b">
        <f t="shared" ca="1" si="14"/>
        <v>0</v>
      </c>
    </row>
    <row r="185" spans="1:9" x14ac:dyDescent="0.25">
      <c r="A185" s="1">
        <v>45820</v>
      </c>
      <c r="B185" s="4">
        <f>IFERROR(BTCUSD[[#This Row],[Close]]/BTCUSD!B184-1,"")</f>
        <v>-3.2043283198232131E-2</v>
      </c>
      <c r="C185" s="4">
        <f>IFERROR(XAUUSD[[#This Row],[Close]]/XAUUSD!B184-1, "")</f>
        <v>-5.8929135305741953E-3</v>
      </c>
      <c r="D185" s="4">
        <f>IFERROR(AAPL_US[[#This Row],[Close]]/AAPL_US!B184-1,"")</f>
        <v>2.1128886205854513E-3</v>
      </c>
      <c r="E185" s="18">
        <f t="shared" si="10"/>
        <v>-1.1336283785523682E-2</v>
      </c>
      <c r="F185" s="19">
        <f t="shared" si="11"/>
        <v>11336.283785523681</v>
      </c>
      <c r="G185" t="b">
        <f t="shared" si="12"/>
        <v>0</v>
      </c>
      <c r="H185" t="b">
        <f t="shared" si="13"/>
        <v>0</v>
      </c>
      <c r="I185" t="b">
        <f t="shared" ca="1" si="14"/>
        <v>0</v>
      </c>
    </row>
    <row r="186" spans="1:9" x14ac:dyDescent="0.25">
      <c r="A186" s="1">
        <v>45821</v>
      </c>
      <c r="B186" s="4">
        <f>IFERROR(BTCUSD[[#This Row],[Close]]/BTCUSD!B185-1,"")</f>
        <v>2.6412383510957538E-2</v>
      </c>
      <c r="C186" s="4">
        <f>IFERROR(XAUUSD[[#This Row],[Close]]/XAUUSD!B185-1, "")</f>
        <v>-1.2045084436384967E-2</v>
      </c>
      <c r="D186" s="4">
        <f>IFERROR(AAPL_US[[#This Row],[Close]]/AAPL_US!B185-1,"")</f>
        <v>-1.3805220883534086E-2</v>
      </c>
      <c r="E186" s="18">
        <f t="shared" si="10"/>
        <v>-1.0358849863269515E-3</v>
      </c>
      <c r="F186" s="19">
        <f t="shared" si="11"/>
        <v>1035.8849863269515</v>
      </c>
      <c r="G186" t="b">
        <f t="shared" si="12"/>
        <v>0</v>
      </c>
      <c r="H186" t="b">
        <f t="shared" si="13"/>
        <v>0</v>
      </c>
      <c r="I186" t="b">
        <f t="shared" ca="1" si="14"/>
        <v>0</v>
      </c>
    </row>
    <row r="187" spans="1:9" x14ac:dyDescent="0.25">
      <c r="A187" s="1">
        <v>45824</v>
      </c>
      <c r="B187" s="4">
        <f>IFERROR(BTCUSD[[#This Row],[Close]]/BTCUSD!B186-1,"")</f>
        <v>5.4111578765711377E-2</v>
      </c>
      <c r="C187" s="4">
        <f>IFERROR(XAUUSD[[#This Row],[Close]]/XAUUSD!B186-1, "")</f>
        <v>3.9940406377785287E-3</v>
      </c>
      <c r="D187" s="4">
        <f>IFERROR(AAPL_US[[#This Row],[Close]]/AAPL_US!B186-1,"")</f>
        <v>1.0027996945787709E-2</v>
      </c>
      <c r="E187" s="18">
        <f t="shared" si="10"/>
        <v>2.0839488968561134E-2</v>
      </c>
      <c r="F187" s="19">
        <f t="shared" si="11"/>
        <v>20839.488968561134</v>
      </c>
      <c r="G187" t="b">
        <f t="shared" si="12"/>
        <v>0</v>
      </c>
      <c r="H187" t="b">
        <f t="shared" si="13"/>
        <v>0</v>
      </c>
      <c r="I187" t="b">
        <f t="shared" ca="1" si="14"/>
        <v>0</v>
      </c>
    </row>
    <row r="188" spans="1:9" x14ac:dyDescent="0.25">
      <c r="A188" s="1">
        <v>45825</v>
      </c>
      <c r="B188" s="4">
        <f>IFERROR(BTCUSD[[#This Row],[Close]]/BTCUSD!B187-1,"")</f>
        <v>-2.6376344966205778E-4</v>
      </c>
      <c r="C188" s="4">
        <f>IFERROR(XAUUSD[[#This Row],[Close]]/XAUUSD!B187-1, "")</f>
        <v>-7.336878488963805E-4</v>
      </c>
      <c r="D188" s="4">
        <f>IFERROR(AAPL_US[[#This Row],[Close]]/AAPL_US!B187-1,"")</f>
        <v>-1.4010684406813856E-2</v>
      </c>
      <c r="E188" s="18">
        <f t="shared" si="10"/>
        <v>-4.5758094965013263E-3</v>
      </c>
      <c r="F188" s="19">
        <f t="shared" si="11"/>
        <v>4575.8094965013261</v>
      </c>
      <c r="G188" t="b">
        <f t="shared" si="12"/>
        <v>0</v>
      </c>
      <c r="H188" t="b">
        <f t="shared" si="13"/>
        <v>0</v>
      </c>
      <c r="I188" t="b">
        <f t="shared" ca="1" si="14"/>
        <v>0</v>
      </c>
    </row>
    <row r="189" spans="1:9" x14ac:dyDescent="0.25">
      <c r="A189" s="1">
        <v>45826</v>
      </c>
      <c r="B189" s="4">
        <f>IFERROR(BTCUSD[[#This Row],[Close]]/BTCUSD!B188-1,"")</f>
        <v>-1.2436543605232941E-2</v>
      </c>
      <c r="C189" s="4">
        <f>IFERROR(XAUUSD[[#This Row],[Close]]/XAUUSD!B188-1, "")</f>
        <v>9.5840636730886164E-3</v>
      </c>
      <c r="D189" s="4">
        <f>IFERROR(AAPL_US[[#This Row],[Close]]/AAPL_US!B188-1,"")</f>
        <v>4.8047434062565841E-3</v>
      </c>
      <c r="E189" s="18">
        <f t="shared" si="10"/>
        <v>1.5440854095425396E-3</v>
      </c>
      <c r="F189" s="19">
        <f t="shared" si="11"/>
        <v>1544.0854095425395</v>
      </c>
      <c r="G189" t="b">
        <f t="shared" si="12"/>
        <v>0</v>
      </c>
      <c r="H189" t="b">
        <f t="shared" si="13"/>
        <v>0</v>
      </c>
      <c r="I189" t="b">
        <f t="shared" ca="1" si="14"/>
        <v>0</v>
      </c>
    </row>
    <row r="190" spans="1:9" x14ac:dyDescent="0.25">
      <c r="A190" s="1">
        <v>45828</v>
      </c>
      <c r="B190" s="4">
        <f>IFERROR(BTCUSD[[#This Row],[Close]]/BTCUSD!B189-1,"")</f>
        <v>-2.3767629961953363E-2</v>
      </c>
      <c r="C190" s="4">
        <f>IFERROR(XAUUSD[[#This Row],[Close]]/XAUUSD!B189-1, "")</f>
        <v>9.1816129296662385E-3</v>
      </c>
      <c r="D190" s="4">
        <f>IFERROR(AAPL_US[[#This Row],[Close]]/AAPL_US!B189-1,"")</f>
        <v>2.248448468816755E-2</v>
      </c>
      <c r="E190" s="18">
        <f t="shared" si="10"/>
        <v>3.2877015897307517E-3</v>
      </c>
      <c r="F190" s="19">
        <f t="shared" si="11"/>
        <v>3287.7015897307519</v>
      </c>
      <c r="G190" t="b">
        <f t="shared" si="12"/>
        <v>0</v>
      </c>
      <c r="H190" t="b">
        <f t="shared" si="13"/>
        <v>0</v>
      </c>
      <c r="I190" t="b">
        <f t="shared" ca="1" si="14"/>
        <v>0</v>
      </c>
    </row>
    <row r="191" spans="1:9" x14ac:dyDescent="0.25">
      <c r="A191" s="1">
        <v>45831</v>
      </c>
      <c r="B191" s="4">
        <f>IFERROR(BTCUSD[[#This Row],[Close]]/BTCUSD!B190-1,"")</f>
        <v>-6.8226212831812294E-3</v>
      </c>
      <c r="C191" s="4">
        <f>IFERROR(XAUUSD[[#This Row],[Close]]/XAUUSD!B190-1, "")</f>
        <v>1.377780665587669E-2</v>
      </c>
      <c r="D191" s="4">
        <f>IFERROR(AAPL_US[[#This Row],[Close]]/AAPL_US!B190-1,"")</f>
        <v>2.4875621890547706E-3</v>
      </c>
      <c r="E191" s="18">
        <f t="shared" si="10"/>
        <v>4.2106049341127383E-3</v>
      </c>
      <c r="F191" s="19">
        <f t="shared" si="11"/>
        <v>4210.6049341127382</v>
      </c>
      <c r="G191" t="b">
        <f t="shared" si="12"/>
        <v>0</v>
      </c>
      <c r="H191" t="b">
        <f t="shared" si="13"/>
        <v>0</v>
      </c>
      <c r="I191" t="b">
        <f t="shared" ca="1" si="14"/>
        <v>0</v>
      </c>
    </row>
    <row r="192" spans="1:9" x14ac:dyDescent="0.25">
      <c r="A192" s="1">
        <v>45832</v>
      </c>
      <c r="B192" s="4">
        <f>IFERROR(BTCUSD[[#This Row],[Close]]/BTCUSD!B191-1,"")</f>
        <v>3.1535041045910539E-2</v>
      </c>
      <c r="C192" s="4">
        <f>IFERROR(XAUUSD[[#This Row],[Close]]/XAUUSD!B191-1, "")</f>
        <v>-1.3777009960583175E-2</v>
      </c>
      <c r="D192" s="4">
        <f>IFERROR(AAPL_US[[#This Row],[Close]]/AAPL_US!B191-1,"")</f>
        <v>-5.9553349875930417E-3</v>
      </c>
      <c r="E192" s="18">
        <f t="shared" si="10"/>
        <v>2.1631078332619786E-3</v>
      </c>
      <c r="F192" s="19">
        <f t="shared" si="11"/>
        <v>2163.1078332619786</v>
      </c>
      <c r="G192" t="b">
        <f t="shared" si="12"/>
        <v>0</v>
      </c>
      <c r="H192" t="b">
        <f t="shared" si="13"/>
        <v>0</v>
      </c>
      <c r="I192" t="b">
        <f t="shared" ca="1" si="14"/>
        <v>0</v>
      </c>
    </row>
    <row r="193" spans="1:9" x14ac:dyDescent="0.25">
      <c r="A193" s="1">
        <v>45833</v>
      </c>
      <c r="B193" s="4">
        <f>IFERROR(BTCUSD[[#This Row],[Close]]/BTCUSD!B192-1,"")</f>
        <v>-3.6733077270257097E-2</v>
      </c>
      <c r="C193" s="4">
        <f>IFERROR(XAUUSD[[#This Row],[Close]]/XAUUSD!B192-1, "")</f>
        <v>1.0014061041463407E-3</v>
      </c>
      <c r="D193" s="4">
        <f>IFERROR(AAPL_US[[#This Row],[Close]]/AAPL_US!B192-1,"")</f>
        <v>6.2905641537693846E-3</v>
      </c>
      <c r="E193" s="18">
        <f t="shared" si="10"/>
        <v>-8.7321914932877772E-3</v>
      </c>
      <c r="F193" s="19">
        <f t="shared" si="11"/>
        <v>8732.1914932877771</v>
      </c>
      <c r="G193" t="b">
        <f t="shared" si="12"/>
        <v>0</v>
      </c>
      <c r="H193" t="b">
        <f t="shared" si="13"/>
        <v>0</v>
      </c>
      <c r="I193" t="b">
        <f t="shared" ca="1" si="14"/>
        <v>0</v>
      </c>
    </row>
    <row r="194" spans="1:9" x14ac:dyDescent="0.25">
      <c r="A194" s="1">
        <v>45834</v>
      </c>
      <c r="B194" s="4">
        <f>IFERROR(BTCUSD[[#This Row],[Close]]/BTCUSD!B193-1,"")</f>
        <v>5.0392526224194434E-3</v>
      </c>
      <c r="C194" s="4">
        <f>IFERROR(XAUUSD[[#This Row],[Close]]/XAUUSD!B193-1, "")</f>
        <v>-5.6719087064684981E-3</v>
      </c>
      <c r="D194" s="4">
        <f>IFERROR(AAPL_US[[#This Row],[Close]]/AAPL_US!B193-1,"")</f>
        <v>-2.7783290335383626E-3</v>
      </c>
      <c r="E194" s="18">
        <f t="shared" si="10"/>
        <v>-1.590486405923075E-3</v>
      </c>
      <c r="F194" s="19">
        <f t="shared" si="11"/>
        <v>1590.4864059230749</v>
      </c>
      <c r="G194" t="b">
        <f t="shared" si="12"/>
        <v>0</v>
      </c>
      <c r="H194" t="b">
        <f t="shared" si="13"/>
        <v>0</v>
      </c>
      <c r="I194" t="b">
        <f t="shared" ca="1" si="14"/>
        <v>0</v>
      </c>
    </row>
    <row r="195" spans="1:9" x14ac:dyDescent="0.25">
      <c r="A195" s="1">
        <v>45835</v>
      </c>
      <c r="B195" s="4">
        <f>IFERROR(BTCUSD[[#This Row],[Close]]/BTCUSD!B194-1,"")</f>
        <v>-6.7645995471238285E-3</v>
      </c>
      <c r="C195" s="4">
        <f>IFERROR(XAUUSD[[#This Row],[Close]]/XAUUSD!B194-1, "")</f>
        <v>3.6059725589954184E-4</v>
      </c>
      <c r="D195" s="4">
        <f>IFERROR(AAPL_US[[#This Row],[Close]]/AAPL_US!B194-1,"")</f>
        <v>3.9800995024874553E-4</v>
      </c>
      <c r="E195" s="18">
        <f t="shared" si="10"/>
        <v>-1.7657379767027082E-3</v>
      </c>
      <c r="F195" s="19">
        <f t="shared" si="11"/>
        <v>1765.7379767027082</v>
      </c>
      <c r="G195" t="b">
        <f t="shared" si="12"/>
        <v>0</v>
      </c>
      <c r="H195" t="b">
        <f t="shared" si="13"/>
        <v>0</v>
      </c>
      <c r="I195" t="b">
        <f t="shared" ca="1" si="14"/>
        <v>0</v>
      </c>
    </row>
    <row r="196" spans="1:9" x14ac:dyDescent="0.25">
      <c r="A196" s="1">
        <v>45838</v>
      </c>
      <c r="B196" s="4">
        <f>IFERROR(BTCUSD[[#This Row],[Close]]/BTCUSD!B195-1,"")</f>
        <v>-9.1766847071219626E-3</v>
      </c>
      <c r="C196" s="4">
        <f>IFERROR(XAUUSD[[#This Row],[Close]]/XAUUSD!B195-1, "")</f>
        <v>-1.5308733543482056E-3</v>
      </c>
      <c r="D196" s="4">
        <f>IFERROR(AAPL_US[[#This Row],[Close]]/AAPL_US!B195-1,"")</f>
        <v>2.0340163119156429E-2</v>
      </c>
      <c r="E196" s="18">
        <f t="shared" ref="E196:E251" si="15">SUMPRODUCT(B196:D196,$K$2:$M$2)</f>
        <v>2.7366941818710577E-3</v>
      </c>
      <c r="F196" s="19">
        <f t="shared" ref="F196:F251" si="16">ABS(E196*1000000)</f>
        <v>2736.6941818710579</v>
      </c>
      <c r="G196" t="b">
        <f t="shared" ref="G196:G251" si="17">F196&gt;$K$8</f>
        <v>0</v>
      </c>
      <c r="H196" t="b">
        <f t="shared" ref="H196:H251" si="18">F196&gt;$K$9</f>
        <v>0</v>
      </c>
      <c r="I196" t="b">
        <f t="shared" ref="I196:I251" ca="1" si="19">F196&gt;$K$10</f>
        <v>0</v>
      </c>
    </row>
    <row r="197" spans="1:9" x14ac:dyDescent="0.25">
      <c r="A197" s="1">
        <v>45839</v>
      </c>
      <c r="B197" s="4">
        <f>IFERROR(BTCUSD[[#This Row],[Close]]/BTCUSD!B196-1,"")</f>
        <v>3.3933698773165322E-3</v>
      </c>
      <c r="C197" s="4">
        <f>IFERROR(XAUUSD[[#This Row],[Close]]/XAUUSD!B196-1, "")</f>
        <v>9.7757664988340487E-4</v>
      </c>
      <c r="D197" s="4">
        <f>IFERROR(AAPL_US[[#This Row],[Close]]/AAPL_US!B196-1,"")</f>
        <v>1.2916118340888127E-2</v>
      </c>
      <c r="E197" s="18">
        <f t="shared" si="15"/>
        <v>5.2838771254147595E-3</v>
      </c>
      <c r="F197" s="19">
        <f t="shared" si="16"/>
        <v>5283.8771254147596</v>
      </c>
      <c r="G197" t="b">
        <f t="shared" si="17"/>
        <v>0</v>
      </c>
      <c r="H197" t="b">
        <f t="shared" si="18"/>
        <v>0</v>
      </c>
      <c r="I197" t="b">
        <f t="shared" ca="1" si="19"/>
        <v>0</v>
      </c>
    </row>
    <row r="198" spans="1:9" x14ac:dyDescent="0.25">
      <c r="A198" s="1">
        <v>45840</v>
      </c>
      <c r="B198" s="4">
        <f>IFERROR(BTCUSD[[#This Row],[Close]]/BTCUSD!B197-1,"")</f>
        <v>2.2324353489806104E-2</v>
      </c>
      <c r="C198" s="4">
        <f>IFERROR(XAUUSD[[#This Row],[Close]]/XAUUSD!B197-1, "")</f>
        <v>-1.3274933914754983E-2</v>
      </c>
      <c r="D198" s="4">
        <f>IFERROR(AAPL_US[[#This Row],[Close]]/AAPL_US!B197-1,"")</f>
        <v>2.2230776633625382E-2</v>
      </c>
      <c r="E198" s="18">
        <f t="shared" si="15"/>
        <v>8.0565654711274512E-3</v>
      </c>
      <c r="F198" s="19">
        <f t="shared" si="16"/>
        <v>8056.565471127451</v>
      </c>
      <c r="G198" t="b">
        <f t="shared" si="17"/>
        <v>0</v>
      </c>
      <c r="H198" t="b">
        <f t="shared" si="18"/>
        <v>0</v>
      </c>
      <c r="I198" t="b">
        <f t="shared" ca="1" si="19"/>
        <v>0</v>
      </c>
    </row>
    <row r="199" spans="1:9" x14ac:dyDescent="0.25">
      <c r="A199" s="1">
        <v>45841</v>
      </c>
      <c r="B199" s="4">
        <f>IFERROR(BTCUSD[[#This Row],[Close]]/BTCUSD!B198-1,"")</f>
        <v>1.4815512935300035E-2</v>
      </c>
      <c r="C199" s="4">
        <f>IFERROR(XAUUSD[[#This Row],[Close]]/XAUUSD!B198-1, "")</f>
        <v>2.4849317170247964E-3</v>
      </c>
      <c r="D199" s="4">
        <f>IFERROR(AAPL_US[[#This Row],[Close]]/AAPL_US!B198-1,"")</f>
        <v>5.2250047072115446E-3</v>
      </c>
      <c r="E199" s="18">
        <f t="shared" si="15"/>
        <v>7.0061279795633931E-3</v>
      </c>
      <c r="F199" s="19">
        <f t="shared" si="16"/>
        <v>7006.1279795633927</v>
      </c>
      <c r="G199" t="b">
        <f t="shared" si="17"/>
        <v>0</v>
      </c>
      <c r="H199" t="b">
        <f t="shared" si="18"/>
        <v>0</v>
      </c>
      <c r="I199" t="b">
        <f t="shared" ca="1" si="19"/>
        <v>0</v>
      </c>
    </row>
    <row r="200" spans="1:9" x14ac:dyDescent="0.25">
      <c r="A200" s="1">
        <v>45845</v>
      </c>
      <c r="B200" s="4">
        <f>IFERROR(BTCUSD[[#This Row],[Close]]/BTCUSD!B199-1,"")</f>
        <v>-5.3028966260204591E-3</v>
      </c>
      <c r="C200" s="4">
        <f>IFERROR(XAUUSD[[#This Row],[Close]]/XAUUSD!B199-1, "")</f>
        <v>-1.3174103733312181E-3</v>
      </c>
      <c r="D200" s="4">
        <f>IFERROR(AAPL_US[[#This Row],[Close]]/AAPL_US!B199-1,"")</f>
        <v>-1.6857878716928232E-2</v>
      </c>
      <c r="E200" s="18">
        <f t="shared" si="15"/>
        <v>-7.1751967522170942E-3</v>
      </c>
      <c r="F200" s="19">
        <f t="shared" si="16"/>
        <v>7175.1967522170944</v>
      </c>
      <c r="G200" t="b">
        <f t="shared" si="17"/>
        <v>0</v>
      </c>
      <c r="H200" t="b">
        <f t="shared" si="18"/>
        <v>0</v>
      </c>
      <c r="I200" t="b">
        <f t="shared" ca="1" si="19"/>
        <v>0</v>
      </c>
    </row>
    <row r="201" spans="1:9" x14ac:dyDescent="0.25">
      <c r="A201" s="1">
        <v>45846</v>
      </c>
      <c r="B201" s="4">
        <f>IFERROR(BTCUSD[[#This Row],[Close]]/BTCUSD!B200-1,"")</f>
        <v>-2.0820495583814269E-3</v>
      </c>
      <c r="C201" s="4">
        <f>IFERROR(XAUUSD[[#This Row],[Close]]/XAUUSD!B200-1, "")</f>
        <v>-1.7058780223594083E-2</v>
      </c>
      <c r="D201" s="4">
        <f>IFERROR(AAPL_US[[#This Row],[Close]]/AAPL_US!B200-1,"")</f>
        <v>2.8578232912601642E-4</v>
      </c>
      <c r="E201" s="18">
        <f t="shared" si="15"/>
        <v>-7.362392258214257E-3</v>
      </c>
      <c r="F201" s="19">
        <f t="shared" si="16"/>
        <v>7362.3922582142568</v>
      </c>
      <c r="G201" t="b">
        <f t="shared" si="17"/>
        <v>0</v>
      </c>
      <c r="H201" t="b">
        <f t="shared" si="18"/>
        <v>0</v>
      </c>
      <c r="I201" t="b">
        <f t="shared" ca="1" si="19"/>
        <v>0</v>
      </c>
    </row>
    <row r="202" spans="1:9" x14ac:dyDescent="0.25">
      <c r="A202" s="1">
        <v>45847</v>
      </c>
      <c r="B202" s="4">
        <f>IFERROR(BTCUSD[[#This Row],[Close]]/BTCUSD!B201-1,"")</f>
        <v>2.7132471955315651E-3</v>
      </c>
      <c r="C202" s="4">
        <f>IFERROR(XAUUSD[[#This Row],[Close]]/XAUUSD!B201-1, "")</f>
        <v>9.7565523893083927E-3</v>
      </c>
      <c r="D202" s="4">
        <f>IFERROR(AAPL_US[[#This Row],[Close]]/AAPL_US!B201-1,"")</f>
        <v>5.3806961573257261E-3</v>
      </c>
      <c r="E202" s="18">
        <f t="shared" si="15"/>
        <v>6.3308039615805447E-3</v>
      </c>
      <c r="F202" s="19">
        <f t="shared" si="16"/>
        <v>6330.8039615805446</v>
      </c>
      <c r="G202" t="b">
        <f t="shared" si="17"/>
        <v>0</v>
      </c>
      <c r="H202" t="b">
        <f t="shared" si="18"/>
        <v>0</v>
      </c>
      <c r="I202" t="b">
        <f t="shared" ca="1" si="19"/>
        <v>0</v>
      </c>
    </row>
    <row r="203" spans="1:9" x14ac:dyDescent="0.25">
      <c r="A203" s="1">
        <v>45848</v>
      </c>
      <c r="B203" s="4">
        <f>IFERROR(BTCUSD[[#This Row],[Close]]/BTCUSD!B202-1,"")</f>
        <v>-1.273641682140092E-2</v>
      </c>
      <c r="C203" s="4">
        <f>IFERROR(XAUUSD[[#This Row],[Close]]/XAUUSD!B202-1, "")</f>
        <v>1.0740073568368702E-2</v>
      </c>
      <c r="D203" s="4">
        <f>IFERROR(AAPL_US[[#This Row],[Close]]/AAPL_US!B202-1,"")</f>
        <v>6.0149663730226788E-3</v>
      </c>
      <c r="E203" s="18">
        <f t="shared" si="15"/>
        <v>2.279594292834009E-3</v>
      </c>
      <c r="F203" s="19">
        <f t="shared" si="16"/>
        <v>2279.5942928340091</v>
      </c>
      <c r="G203" t="b">
        <f t="shared" si="17"/>
        <v>0</v>
      </c>
      <c r="H203" t="b">
        <f t="shared" si="18"/>
        <v>0</v>
      </c>
      <c r="I203" t="b">
        <f t="shared" ca="1" si="19"/>
        <v>0</v>
      </c>
    </row>
    <row r="204" spans="1:9" x14ac:dyDescent="0.25">
      <c r="A204" s="1">
        <v>45849</v>
      </c>
      <c r="B204" s="4">
        <f>IFERROR(BTCUSD[[#This Row],[Close]]/BTCUSD!B203-1,"")</f>
        <v>3.4855587479207584E-2</v>
      </c>
      <c r="C204" s="4">
        <f>IFERROR(XAUUSD[[#This Row],[Close]]/XAUUSD!B203-1, "")</f>
        <v>5.7360660770848781E-3</v>
      </c>
      <c r="D204" s="4">
        <f>IFERROR(AAPL_US[[#This Row],[Close]]/AAPL_US!B203-1,"")</f>
        <v>-5.8848453462643224E-3</v>
      </c>
      <c r="E204" s="18">
        <f t="shared" si="15"/>
        <v>1.0985649070716929E-2</v>
      </c>
      <c r="F204" s="19">
        <f t="shared" si="16"/>
        <v>10985.649070716929</v>
      </c>
      <c r="G204" t="b">
        <f t="shared" si="17"/>
        <v>0</v>
      </c>
      <c r="H204" t="b">
        <f t="shared" si="18"/>
        <v>0</v>
      </c>
      <c r="I204" t="b">
        <f t="shared" ca="1" si="19"/>
        <v>0</v>
      </c>
    </row>
    <row r="205" spans="1:9" x14ac:dyDescent="0.25">
      <c r="A205" s="1">
        <v>45852</v>
      </c>
      <c r="B205" s="4">
        <f>IFERROR(BTCUSD[[#This Row],[Close]]/BTCUSD!B204-1,"")</f>
        <v>3.360853364506422E-3</v>
      </c>
      <c r="C205" s="4">
        <f>IFERROR(XAUUSD[[#This Row],[Close]]/XAUUSD!B204-1, "")</f>
        <v>-9.4023394164116647E-3</v>
      </c>
      <c r="D205" s="4">
        <f>IFERROR(AAPL_US[[#This Row],[Close]]/AAPL_US!B204-1,"")</f>
        <v>-1.2028793332070409E-2</v>
      </c>
      <c r="E205" s="18">
        <f t="shared" si="15"/>
        <v>-6.3613177568338621E-3</v>
      </c>
      <c r="F205" s="19">
        <f t="shared" si="16"/>
        <v>6361.3177568338624</v>
      </c>
      <c r="G205" t="b">
        <f t="shared" si="17"/>
        <v>0</v>
      </c>
      <c r="H205" t="b">
        <f t="shared" si="18"/>
        <v>0</v>
      </c>
      <c r="I205" t="b">
        <f t="shared" ca="1" si="19"/>
        <v>0</v>
      </c>
    </row>
    <row r="206" spans="1:9" x14ac:dyDescent="0.25">
      <c r="A206" s="1">
        <v>45853</v>
      </c>
      <c r="B206" s="4">
        <f>IFERROR(BTCUSD[[#This Row],[Close]]/BTCUSD!B205-1,"")</f>
        <v>-2.1663147163766161E-2</v>
      </c>
      <c r="C206" s="4">
        <f>IFERROR(XAUUSD[[#This Row],[Close]]/XAUUSD!B205-1, "")</f>
        <v>3.3793280729261799E-3</v>
      </c>
      <c r="D206" s="4">
        <f>IFERROR(AAPL_US[[#This Row],[Close]]/AAPL_US!B205-1,"")</f>
        <v>2.3487680951010947E-3</v>
      </c>
      <c r="E206" s="18">
        <f t="shared" si="15"/>
        <v>-4.4425824914290472E-3</v>
      </c>
      <c r="F206" s="19">
        <f t="shared" si="16"/>
        <v>4442.582491429047</v>
      </c>
      <c r="G206" t="b">
        <f t="shared" si="17"/>
        <v>0</v>
      </c>
      <c r="H206" t="b">
        <f t="shared" si="18"/>
        <v>0</v>
      </c>
      <c r="I206" t="b">
        <f t="shared" ca="1" si="19"/>
        <v>0</v>
      </c>
    </row>
    <row r="207" spans="1:9" x14ac:dyDescent="0.25">
      <c r="A207" s="1">
        <v>45854</v>
      </c>
      <c r="B207" s="4">
        <f>IFERROR(BTCUSD[[#This Row],[Close]]/BTCUSD!B206-1,"")</f>
        <v>6.8568345056008173E-3</v>
      </c>
      <c r="C207" s="4">
        <f>IFERROR(XAUUSD[[#This Row],[Close]]/XAUUSD!B206-1, "")</f>
        <v>-1.1386296592041933E-4</v>
      </c>
      <c r="D207" s="4">
        <f>IFERROR(AAPL_US[[#This Row],[Close]]/AAPL_US!B206-1,"")</f>
        <v>5.0212806656781961E-3</v>
      </c>
      <c r="E207" s="18">
        <f t="shared" si="15"/>
        <v>3.5178893650155366E-3</v>
      </c>
      <c r="F207" s="19">
        <f t="shared" si="16"/>
        <v>3517.8893650155364</v>
      </c>
      <c r="G207" t="b">
        <f t="shared" si="17"/>
        <v>0</v>
      </c>
      <c r="H207" t="b">
        <f t="shared" si="18"/>
        <v>0</v>
      </c>
      <c r="I207" t="b">
        <f t="shared" ca="1" si="19"/>
        <v>0</v>
      </c>
    </row>
    <row r="208" spans="1:9" x14ac:dyDescent="0.25">
      <c r="A208" s="1">
        <v>45855</v>
      </c>
      <c r="B208" s="4">
        <f>IFERROR(BTCUSD[[#This Row],[Close]]/BTCUSD!B207-1,"")</f>
        <v>6.2741981685625614E-3</v>
      </c>
      <c r="C208" s="4">
        <f>IFERROR(XAUUSD[[#This Row],[Close]]/XAUUSD!B207-1, "")</f>
        <v>-1.0596455162100948E-2</v>
      </c>
      <c r="D208" s="4">
        <f>IFERROR(AAPL_US[[#This Row],[Close]]/AAPL_US!B207-1,"")</f>
        <v>-6.6615911686329632E-4</v>
      </c>
      <c r="E208" s="18">
        <f t="shared" si="15"/>
        <v>-2.5561703493306004E-3</v>
      </c>
      <c r="F208" s="19">
        <f t="shared" si="16"/>
        <v>2556.1703493306004</v>
      </c>
      <c r="G208" t="b">
        <f t="shared" si="17"/>
        <v>0</v>
      </c>
      <c r="H208" t="b">
        <f t="shared" si="18"/>
        <v>0</v>
      </c>
      <c r="I208" t="b">
        <f t="shared" ca="1" si="19"/>
        <v>0</v>
      </c>
    </row>
    <row r="209" spans="1:9" x14ac:dyDescent="0.25">
      <c r="A209" s="1">
        <v>45856</v>
      </c>
      <c r="B209" s="4">
        <f>IFERROR(BTCUSD[[#This Row],[Close]]/BTCUSD!B208-1,"")</f>
        <v>1.7970615243342536E-2</v>
      </c>
      <c r="C209" s="4">
        <f>IFERROR(XAUUSD[[#This Row],[Close]]/XAUUSD!B208-1, "")</f>
        <v>3.6588265404249309E-3</v>
      </c>
      <c r="D209" s="4">
        <f>IFERROR(AAPL_US[[#This Row],[Close]]/AAPL_US!B208-1,"")</f>
        <v>5.5232834968097499E-3</v>
      </c>
      <c r="E209" s="18">
        <f t="shared" si="15"/>
        <v>8.5117002382156595E-3</v>
      </c>
      <c r="F209" s="19">
        <f t="shared" si="16"/>
        <v>8511.7002382156588</v>
      </c>
      <c r="G209" t="b">
        <f t="shared" si="17"/>
        <v>0</v>
      </c>
      <c r="H209" t="b">
        <f t="shared" si="18"/>
        <v>0</v>
      </c>
      <c r="I209" t="b">
        <f t="shared" ca="1" si="19"/>
        <v>0</v>
      </c>
    </row>
    <row r="210" spans="1:9" x14ac:dyDescent="0.25">
      <c r="A210" s="1">
        <v>45859</v>
      </c>
      <c r="B210" s="4">
        <f>IFERROR(BTCUSD[[#This Row],[Close]]/BTCUSD!B209-1,"")</f>
        <v>5.0741044769387678E-2</v>
      </c>
      <c r="C210" s="4">
        <f>IFERROR(XAUUSD[[#This Row],[Close]]/XAUUSD!B209-1, "")</f>
        <v>3.1264287341736807E-3</v>
      </c>
      <c r="D210" s="4">
        <f>IFERROR(AAPL_US[[#This Row],[Close]]/AAPL_US!B209-1,"")</f>
        <v>6.155885974050479E-3</v>
      </c>
      <c r="E210" s="18">
        <f t="shared" si="15"/>
        <v>1.8319650716700917E-2</v>
      </c>
      <c r="F210" s="19">
        <f t="shared" si="16"/>
        <v>18319.650716700919</v>
      </c>
      <c r="G210" t="b">
        <f t="shared" si="17"/>
        <v>0</v>
      </c>
      <c r="H210" t="b">
        <f t="shared" si="18"/>
        <v>0</v>
      </c>
      <c r="I210" t="b">
        <f t="shared" ca="1" si="19"/>
        <v>0</v>
      </c>
    </row>
    <row r="211" spans="1:9" x14ac:dyDescent="0.25">
      <c r="A211" s="1">
        <v>45860</v>
      </c>
      <c r="B211" s="4">
        <f>IFERROR(BTCUSD[[#This Row],[Close]]/BTCUSD!B210-1,"")</f>
        <v>1.3272436943047028E-2</v>
      </c>
      <c r="C211" s="4">
        <f>IFERROR(XAUUSD[[#This Row],[Close]]/XAUUSD!B210-1, "")</f>
        <v>9.7471604626291342E-3</v>
      </c>
      <c r="D211" s="4">
        <f>IFERROR(AAPL_US[[#This Row],[Close]]/AAPL_US!B210-1,"")</f>
        <v>9.0361445783133654E-3</v>
      </c>
      <c r="E211" s="18">
        <f t="shared" si="15"/>
        <v>1.0591438641459771E-2</v>
      </c>
      <c r="F211" s="19">
        <f t="shared" si="16"/>
        <v>10591.43864145977</v>
      </c>
      <c r="G211" t="b">
        <f t="shared" si="17"/>
        <v>0</v>
      </c>
      <c r="H211" t="b">
        <f t="shared" si="18"/>
        <v>0</v>
      </c>
      <c r="I211" t="b">
        <f t="shared" ca="1" si="19"/>
        <v>0</v>
      </c>
    </row>
    <row r="212" spans="1:9" x14ac:dyDescent="0.25">
      <c r="A212" s="1">
        <v>45861</v>
      </c>
      <c r="B212" s="4">
        <f>IFERROR(BTCUSD[[#This Row],[Close]]/BTCUSD!B211-1,"")</f>
        <v>1.7004439624495937E-2</v>
      </c>
      <c r="C212" s="4">
        <f>IFERROR(XAUUSD[[#This Row],[Close]]/XAUUSD!B211-1, "")</f>
        <v>-3.8552694889980588E-3</v>
      </c>
      <c r="D212" s="4">
        <f>IFERROR(AAPL_US[[#This Row],[Close]]/AAPL_US!B211-1,"")</f>
        <v>-1.1660447761193682E-3</v>
      </c>
      <c r="E212" s="18">
        <f t="shared" si="15"/>
        <v>3.2094106589137467E-3</v>
      </c>
      <c r="F212" s="19">
        <f t="shared" si="16"/>
        <v>3209.4106589137468</v>
      </c>
      <c r="G212" t="b">
        <f t="shared" si="17"/>
        <v>0</v>
      </c>
      <c r="H212" t="b">
        <f t="shared" si="18"/>
        <v>0</v>
      </c>
      <c r="I212" t="b">
        <f t="shared" ca="1" si="19"/>
        <v>0</v>
      </c>
    </row>
    <row r="213" spans="1:9" x14ac:dyDescent="0.25">
      <c r="A213" s="1">
        <v>45862</v>
      </c>
      <c r="B213" s="4">
        <f>IFERROR(BTCUSD[[#This Row],[Close]]/BTCUSD!B212-1,"")</f>
        <v>-2.071895697088344E-2</v>
      </c>
      <c r="C213" s="4">
        <f>IFERROR(XAUUSD[[#This Row],[Close]]/XAUUSD!B212-1, "")</f>
        <v>-5.8381847791464381E-3</v>
      </c>
      <c r="D213" s="4">
        <f>IFERROR(AAPL_US[[#This Row],[Close]]/AAPL_US!B212-1,"")</f>
        <v>-1.8211533971516092E-3</v>
      </c>
      <c r="E213" s="18">
        <f t="shared" si="15"/>
        <v>-9.0973070220690903E-3</v>
      </c>
      <c r="F213" s="19">
        <f t="shared" si="16"/>
        <v>9097.3070220690897</v>
      </c>
      <c r="G213" t="b">
        <f t="shared" si="17"/>
        <v>0</v>
      </c>
      <c r="H213" t="b">
        <f t="shared" si="18"/>
        <v>0</v>
      </c>
      <c r="I213" t="b">
        <f t="shared" ca="1" si="19"/>
        <v>0</v>
      </c>
    </row>
    <row r="214" spans="1:9" x14ac:dyDescent="0.25">
      <c r="A214" s="1">
        <v>45863</v>
      </c>
      <c r="B214" s="4">
        <f>IFERROR(BTCUSD[[#This Row],[Close]]/BTCUSD!B213-1,"")</f>
        <v>1.5287371967196428E-2</v>
      </c>
      <c r="C214" s="4">
        <f>IFERROR(XAUUSD[[#This Row],[Close]]/XAUUSD!B213-1, "")</f>
        <v>7.0969032652072883E-3</v>
      </c>
      <c r="D214" s="4">
        <f>IFERROR(AAPL_US[[#This Row],[Close]]/AAPL_US!B213-1,"")</f>
        <v>5.6137724550908707E-4</v>
      </c>
      <c r="E214" s="18">
        <f t="shared" si="15"/>
        <v>7.5933860698945699E-3</v>
      </c>
      <c r="F214" s="19">
        <f t="shared" si="16"/>
        <v>7593.38606989457</v>
      </c>
      <c r="G214" t="b">
        <f t="shared" si="17"/>
        <v>0</v>
      </c>
      <c r="H214" t="b">
        <f t="shared" si="18"/>
        <v>0</v>
      </c>
      <c r="I214" t="b">
        <f t="shared" ca="1" si="19"/>
        <v>0</v>
      </c>
    </row>
    <row r="215" spans="1:9" x14ac:dyDescent="0.25">
      <c r="A215" s="1">
        <v>45866</v>
      </c>
      <c r="B215" s="4">
        <f>IFERROR(BTCUSD[[#This Row],[Close]]/BTCUSD!B214-1,"")</f>
        <v>8.2868993254849865E-3</v>
      </c>
      <c r="C215" s="4">
        <f>IFERROR(XAUUSD[[#This Row],[Close]]/XAUUSD!B214-1, "")</f>
        <v>-2.5003173939344148E-3</v>
      </c>
      <c r="D215" s="4">
        <f>IFERROR(AAPL_US[[#This Row],[Close]]/AAPL_US!B214-1,"")</f>
        <v>7.9483822704329299E-4</v>
      </c>
      <c r="E215" s="18">
        <f t="shared" si="15"/>
        <v>1.7243943081847175E-3</v>
      </c>
      <c r="F215" s="19">
        <f t="shared" si="16"/>
        <v>1724.3943081847176</v>
      </c>
      <c r="G215" t="b">
        <f t="shared" si="17"/>
        <v>0</v>
      </c>
      <c r="H215" t="b">
        <f t="shared" si="18"/>
        <v>0</v>
      </c>
      <c r="I215" t="b">
        <f t="shared" ca="1" si="19"/>
        <v>0</v>
      </c>
    </row>
    <row r="216" spans="1:9" x14ac:dyDescent="0.25">
      <c r="A216" s="1">
        <v>45867</v>
      </c>
      <c r="B216" s="4">
        <f>IFERROR(BTCUSD[[#This Row],[Close]]/BTCUSD!B215-1,"")</f>
        <v>-2.4074658866155896E-2</v>
      </c>
      <c r="C216" s="4">
        <f>IFERROR(XAUUSD[[#This Row],[Close]]/XAUUSD!B215-1, "")</f>
        <v>2.7222048361810192E-3</v>
      </c>
      <c r="D216" s="4">
        <f>IFERROR(AAPL_US[[#This Row],[Close]]/AAPL_US!B215-1,"")</f>
        <v>-1.2987619715019827E-2</v>
      </c>
      <c r="E216" s="18">
        <f t="shared" si="15"/>
        <v>-1.0029801639880308E-2</v>
      </c>
      <c r="F216" s="19">
        <f t="shared" si="16"/>
        <v>10029.801639880308</v>
      </c>
      <c r="G216" t="b">
        <f t="shared" si="17"/>
        <v>0</v>
      </c>
      <c r="H216" t="b">
        <f t="shared" si="18"/>
        <v>0</v>
      </c>
      <c r="I216" t="b">
        <f t="shared" ca="1" si="19"/>
        <v>0</v>
      </c>
    </row>
    <row r="217" spans="1:9" x14ac:dyDescent="0.25">
      <c r="A217" s="1">
        <v>45868</v>
      </c>
      <c r="B217" s="4">
        <f>IFERROR(BTCUSD[[#This Row],[Close]]/BTCUSD!B216-1,"")</f>
        <v>-1.3879782351388092E-3</v>
      </c>
      <c r="C217" s="4">
        <f>IFERROR(XAUUSD[[#This Row],[Close]]/XAUUSD!B216-1, "")</f>
        <v>1.4586528367422913E-2</v>
      </c>
      <c r="D217" s="4">
        <f>IFERROR(AAPL_US[[#This Row],[Close]]/AAPL_US!B216-1,"")</f>
        <v>-1.0507880910682998E-2</v>
      </c>
      <c r="E217" s="18">
        <f t="shared" si="15"/>
        <v>2.2658536032226224E-3</v>
      </c>
      <c r="F217" s="19">
        <f t="shared" si="16"/>
        <v>2265.8536032226225</v>
      </c>
      <c r="G217" t="b">
        <f t="shared" si="17"/>
        <v>0</v>
      </c>
      <c r="H217" t="b">
        <f t="shared" si="18"/>
        <v>0</v>
      </c>
      <c r="I217" t="b">
        <f t="shared" ca="1" si="19"/>
        <v>0</v>
      </c>
    </row>
    <row r="218" spans="1:9" x14ac:dyDescent="0.25">
      <c r="A218" s="1">
        <v>45869</v>
      </c>
      <c r="B218" s="4">
        <f>IFERROR(BTCUSD[[#This Row],[Close]]/BTCUSD!B217-1,"")</f>
        <v>1.8426931800740176E-2</v>
      </c>
      <c r="C218" s="4">
        <f>IFERROR(XAUUSD[[#This Row],[Close]]/XAUUSD!B217-1, "")</f>
        <v>1.0187996650118381E-2</v>
      </c>
      <c r="D218" s="4">
        <f>IFERROR(AAPL_US[[#This Row],[Close]]/AAPL_US!B217-1,"")</f>
        <v>-7.0796460176991705E-3</v>
      </c>
      <c r="E218" s="18">
        <f t="shared" si="15"/>
        <v>7.4793843949596539E-3</v>
      </c>
      <c r="F218" s="19">
        <f t="shared" si="16"/>
        <v>7479.3843949596539</v>
      </c>
      <c r="G218" t="b">
        <f t="shared" si="17"/>
        <v>0</v>
      </c>
      <c r="H218" t="b">
        <f t="shared" si="18"/>
        <v>0</v>
      </c>
      <c r="I218" t="b">
        <f t="shared" ca="1" si="19"/>
        <v>0</v>
      </c>
    </row>
    <row r="219" spans="1:9" x14ac:dyDescent="0.25">
      <c r="A219" s="1">
        <v>45870</v>
      </c>
      <c r="B219" s="4">
        <f>IFERROR(BTCUSD[[#This Row],[Close]]/BTCUSD!B218-1,"")</f>
        <v>-1.1010172897391923E-2</v>
      </c>
      <c r="C219" s="4">
        <f>IFERROR(XAUUSD[[#This Row],[Close]]/XAUUSD!B218-1, "")</f>
        <v>-1.2961335996701351E-2</v>
      </c>
      <c r="D219" s="4">
        <f>IFERROR(AAPL_US[[#This Row],[Close]]/AAPL_US!B218-1,"")</f>
        <v>-2.5003613238907318E-2</v>
      </c>
      <c r="E219" s="18">
        <f t="shared" si="15"/>
        <v>-1.5988670239570315E-2</v>
      </c>
      <c r="F219" s="19">
        <f t="shared" si="16"/>
        <v>15988.670239570314</v>
      </c>
      <c r="G219" t="b">
        <f t="shared" si="17"/>
        <v>0</v>
      </c>
      <c r="H219" t="b">
        <f t="shared" si="18"/>
        <v>0</v>
      </c>
      <c r="I219" t="b">
        <f t="shared" ca="1" si="19"/>
        <v>0</v>
      </c>
    </row>
    <row r="220" spans="1:9" x14ac:dyDescent="0.25">
      <c r="A220" s="1">
        <v>45873</v>
      </c>
      <c r="B220" s="4">
        <f>IFERROR(BTCUSD[[#This Row],[Close]]/BTCUSD!B219-1,"")</f>
        <v>4.0467321368100606E-3</v>
      </c>
      <c r="C220" s="4">
        <f>IFERROR(XAUUSD[[#This Row],[Close]]/XAUUSD!B219-1, "")</f>
        <v>-5.5029647813206184E-3</v>
      </c>
      <c r="D220" s="4">
        <f>IFERROR(AAPL_US[[#This Row],[Close]]/AAPL_US!B219-1,"")</f>
        <v>4.792963731593991E-3</v>
      </c>
      <c r="E220" s="18">
        <f t="shared" si="15"/>
        <v>4.5072284799296792E-4</v>
      </c>
      <c r="F220" s="19">
        <f t="shared" si="16"/>
        <v>450.7228479929679</v>
      </c>
      <c r="G220" t="b">
        <f t="shared" si="17"/>
        <v>0</v>
      </c>
      <c r="H220" t="b">
        <f t="shared" si="18"/>
        <v>0</v>
      </c>
      <c r="I220" t="b">
        <f t="shared" ca="1" si="19"/>
        <v>0</v>
      </c>
    </row>
    <row r="221" spans="1:9" x14ac:dyDescent="0.25">
      <c r="A221" s="1">
        <v>45874</v>
      </c>
      <c r="B221" s="4">
        <f>IFERROR(BTCUSD[[#This Row],[Close]]/BTCUSD!B220-1,"")</f>
        <v>-1.5514595524376507E-2</v>
      </c>
      <c r="C221" s="4">
        <f>IFERROR(XAUUSD[[#This Row],[Close]]/XAUUSD!B220-1, "")</f>
        <v>-9.2292849456381276E-3</v>
      </c>
      <c r="D221" s="4">
        <f>IFERROR(AAPL_US[[#This Row],[Close]]/AAPL_US!B220-1,"")</f>
        <v>-2.1145807720679421E-3</v>
      </c>
      <c r="E221" s="18">
        <f t="shared" si="15"/>
        <v>-8.980466867188586E-3</v>
      </c>
      <c r="F221" s="19">
        <f t="shared" si="16"/>
        <v>8980.4668671885865</v>
      </c>
      <c r="G221" t="b">
        <f t="shared" si="17"/>
        <v>0</v>
      </c>
      <c r="H221" t="b">
        <f t="shared" si="18"/>
        <v>0</v>
      </c>
      <c r="I221" t="b">
        <f t="shared" ca="1" si="19"/>
        <v>0</v>
      </c>
    </row>
    <row r="222" spans="1:9" x14ac:dyDescent="0.25">
      <c r="A222" s="1">
        <v>45875</v>
      </c>
      <c r="B222" s="4">
        <f>IFERROR(BTCUSD[[#This Row],[Close]]/BTCUSD!B221-1,"")</f>
        <v>1.1648024118261713E-2</v>
      </c>
      <c r="C222" s="4">
        <f>IFERROR(XAUUSD[[#This Row],[Close]]/XAUUSD!B221-1, "")</f>
        <v>-6.8643474899888757E-3</v>
      </c>
      <c r="D222" s="4">
        <f>IFERROR(AAPL_US[[#This Row],[Close]]/AAPL_US!B221-1,"")</f>
        <v>5.0906761285235635E-2</v>
      </c>
      <c r="E222" s="18">
        <f t="shared" si="15"/>
        <v>1.6020696625053652E-2</v>
      </c>
      <c r="F222" s="19">
        <f t="shared" si="16"/>
        <v>16020.696625053652</v>
      </c>
      <c r="G222" t="b">
        <f t="shared" si="17"/>
        <v>0</v>
      </c>
      <c r="H222" t="b">
        <f t="shared" si="18"/>
        <v>0</v>
      </c>
      <c r="I222" t="b">
        <f t="shared" ca="1" si="19"/>
        <v>0</v>
      </c>
    </row>
    <row r="223" spans="1:9" x14ac:dyDescent="0.25">
      <c r="A223" s="1">
        <v>45876</v>
      </c>
      <c r="B223" s="4">
        <f>IFERROR(BTCUSD[[#This Row],[Close]]/BTCUSD!B222-1,"")</f>
        <v>-4.402377283733161E-3</v>
      </c>
      <c r="C223" s="4">
        <f>IFERROR(XAUUSD[[#This Row],[Close]]/XAUUSD!B222-1, "")</f>
        <v>3.6173021080816437E-3</v>
      </c>
      <c r="D223" s="4">
        <f>IFERROR(AAPL_US[[#This Row],[Close]]/AAPL_US!B222-1,"")</f>
        <v>3.1793669402110147E-2</v>
      </c>
      <c r="E223" s="18">
        <f t="shared" si="15"/>
        <v>9.664308478745753E-3</v>
      </c>
      <c r="F223" s="19">
        <f t="shared" si="16"/>
        <v>9664.3084787457537</v>
      </c>
      <c r="G223" t="b">
        <f t="shared" si="17"/>
        <v>0</v>
      </c>
      <c r="H223" t="b">
        <f t="shared" si="18"/>
        <v>0</v>
      </c>
      <c r="I223" t="b">
        <f t="shared" ca="1" si="19"/>
        <v>0</v>
      </c>
    </row>
    <row r="224" spans="1:9" x14ac:dyDescent="0.25">
      <c r="A224" s="1">
        <v>45877</v>
      </c>
      <c r="B224" s="4">
        <f>IFERROR(BTCUSD[[#This Row],[Close]]/BTCUSD!B223-1,"")</f>
        <v>-2.4065035119644751E-3</v>
      </c>
      <c r="C224" s="4">
        <f>IFERROR(XAUUSD[[#This Row],[Close]]/XAUUSD!B223-1, "")</f>
        <v>-1.5359456985554298E-2</v>
      </c>
      <c r="D224" s="4">
        <f>IFERROR(AAPL_US[[#This Row],[Close]]/AAPL_US!B223-1,"")</f>
        <v>4.235786029177846E-2</v>
      </c>
      <c r="E224" s="18">
        <f t="shared" si="15"/>
        <v>5.8416242397224755E-3</v>
      </c>
      <c r="F224" s="19">
        <f t="shared" si="16"/>
        <v>5841.6242397224751</v>
      </c>
      <c r="G224" t="b">
        <f t="shared" si="17"/>
        <v>0</v>
      </c>
      <c r="H224" t="b">
        <f t="shared" si="18"/>
        <v>0</v>
      </c>
      <c r="I224" t="b">
        <f t="shared" ca="1" si="19"/>
        <v>0</v>
      </c>
    </row>
    <row r="225" spans="1:9" x14ac:dyDescent="0.25">
      <c r="A225" s="1">
        <v>45880</v>
      </c>
      <c r="B225" s="4">
        <f>IFERROR(BTCUSD[[#This Row],[Close]]/BTCUSD!B224-1,"")</f>
        <v>-6.5635255508673662E-3</v>
      </c>
      <c r="C225" s="4">
        <f>IFERROR(XAUUSD[[#This Row],[Close]]/XAUUSD!B224-1, "")</f>
        <v>4.416092711996944E-3</v>
      </c>
      <c r="D225" s="4">
        <f>IFERROR(AAPL_US[[#This Row],[Close]]/AAPL_US!B224-1,"")</f>
        <v>-9.4615216917374179E-3</v>
      </c>
      <c r="E225" s="18">
        <f t="shared" si="15"/>
        <v>-3.0410770879826573E-3</v>
      </c>
      <c r="F225" s="19">
        <f t="shared" si="16"/>
        <v>3041.0770879826573</v>
      </c>
      <c r="G225" t="b">
        <f t="shared" si="17"/>
        <v>0</v>
      </c>
      <c r="H225" t="b">
        <f t="shared" si="18"/>
        <v>0</v>
      </c>
      <c r="I225" t="b">
        <f t="shared" ca="1" si="19"/>
        <v>0</v>
      </c>
    </row>
    <row r="226" spans="1:9" x14ac:dyDescent="0.25">
      <c r="A226" s="1">
        <v>45881</v>
      </c>
      <c r="B226" s="4">
        <f>IFERROR(BTCUSD[[#This Row],[Close]]/BTCUSD!B225-1,"")</f>
        <v>-2.7929126088635292E-2</v>
      </c>
      <c r="C226" s="4">
        <f>IFERROR(XAUUSD[[#This Row],[Close]]/XAUUSD!B225-1, "")</f>
        <v>2.039826929302091E-2</v>
      </c>
      <c r="D226" s="4">
        <f>IFERROR(AAPL_US[[#This Row],[Close]]/AAPL_US!B225-1,"")</f>
        <v>1.0872435953869219E-2</v>
      </c>
      <c r="E226" s="18">
        <f t="shared" si="15"/>
        <v>3.0423006767785442E-3</v>
      </c>
      <c r="F226" s="19">
        <f t="shared" si="16"/>
        <v>3042.3006767785441</v>
      </c>
      <c r="G226" t="b">
        <f t="shared" si="17"/>
        <v>0</v>
      </c>
      <c r="H226" t="b">
        <f t="shared" si="18"/>
        <v>0</v>
      </c>
      <c r="I226" t="b">
        <f t="shared" ca="1" si="19"/>
        <v>0</v>
      </c>
    </row>
    <row r="227" spans="1:9" x14ac:dyDescent="0.25">
      <c r="A227" s="1">
        <v>45882</v>
      </c>
      <c r="B227" s="4">
        <f>IFERROR(BTCUSD[[#This Row],[Close]]/BTCUSD!B226-1,"")</f>
        <v>1.6020831494394816E-2</v>
      </c>
      <c r="C227" s="4">
        <f>IFERROR(XAUUSD[[#This Row],[Close]]/XAUUSD!B226-1, "")</f>
        <v>4.9477301059397405E-3</v>
      </c>
      <c r="D227" s="4">
        <f>IFERROR(AAPL_US[[#This Row],[Close]]/AAPL_US!B226-1,"")</f>
        <v>1.6024384933594593E-2</v>
      </c>
      <c r="E227" s="18">
        <f t="shared" si="15"/>
        <v>1.1592656970772719E-2</v>
      </c>
      <c r="F227" s="19">
        <f t="shared" si="16"/>
        <v>11592.656970772719</v>
      </c>
      <c r="G227" t="b">
        <f t="shared" si="17"/>
        <v>0</v>
      </c>
      <c r="H227" t="b">
        <f t="shared" si="18"/>
        <v>0</v>
      </c>
      <c r="I227" t="b">
        <f t="shared" ca="1" si="19"/>
        <v>0</v>
      </c>
    </row>
    <row r="228" spans="1:9" x14ac:dyDescent="0.25">
      <c r="A228" s="1">
        <v>45883</v>
      </c>
      <c r="B228" s="4">
        <f>IFERROR(BTCUSD[[#This Row],[Close]]/BTCUSD!B227-1,"")</f>
        <v>-1.3022892141957398E-2</v>
      </c>
      <c r="C228" s="4">
        <f>IFERROR(XAUUSD[[#This Row],[Close]]/XAUUSD!B227-1, "")</f>
        <v>2.1311881151435674E-3</v>
      </c>
      <c r="D228" s="4">
        <f>IFERROR(AAPL_US[[#This Row],[Close]]/AAPL_US!B227-1,"")</f>
        <v>-2.3571765310933523E-3</v>
      </c>
      <c r="E228" s="18">
        <f t="shared" si="15"/>
        <v>-3.7615453558577979E-3</v>
      </c>
      <c r="F228" s="19">
        <f t="shared" si="16"/>
        <v>3761.5453558577979</v>
      </c>
      <c r="G228" t="b">
        <f t="shared" si="17"/>
        <v>0</v>
      </c>
      <c r="H228" t="b">
        <f t="shared" si="18"/>
        <v>0</v>
      </c>
      <c r="I228" t="b">
        <f t="shared" ca="1" si="19"/>
        <v>0</v>
      </c>
    </row>
    <row r="229" spans="1:9" x14ac:dyDescent="0.25">
      <c r="A229" s="1">
        <v>45884</v>
      </c>
      <c r="B229" s="4">
        <f>IFERROR(BTCUSD[[#This Row],[Close]]/BTCUSD!B228-1,"")</f>
        <v>1.3001073886942605E-2</v>
      </c>
      <c r="C229" s="4">
        <f>IFERROR(XAUUSD[[#This Row],[Close]]/XAUUSD!B228-1, "")</f>
        <v>-3.410339569847709E-3</v>
      </c>
      <c r="D229" s="4">
        <f>IFERROR(AAPL_US[[#This Row],[Close]]/AAPL_US!B228-1,"")</f>
        <v>-5.112123034624938E-3</v>
      </c>
      <c r="E229" s="18">
        <f t="shared" si="15"/>
        <v>1.0025494277562158E-3</v>
      </c>
      <c r="F229" s="19">
        <f t="shared" si="16"/>
        <v>1002.5494277562158</v>
      </c>
      <c r="G229" t="b">
        <f t="shared" si="17"/>
        <v>0</v>
      </c>
      <c r="H229" t="b">
        <f t="shared" si="18"/>
        <v>0</v>
      </c>
      <c r="I229" t="b">
        <f t="shared" ca="1" si="19"/>
        <v>0</v>
      </c>
    </row>
    <row r="230" spans="1:9" x14ac:dyDescent="0.25">
      <c r="A230" s="1">
        <v>45887</v>
      </c>
      <c r="B230" s="4">
        <f>IFERROR(BTCUSD[[#This Row],[Close]]/BTCUSD!B229-1,"")</f>
        <v>1.7978328684514544E-2</v>
      </c>
      <c r="C230" s="4">
        <f>IFERROR(XAUUSD[[#This Row],[Close]]/XAUUSD!B229-1, "")</f>
        <v>8.4333398132883097E-3</v>
      </c>
      <c r="D230" s="4">
        <f>IFERROR(AAPL_US[[#This Row],[Close]]/AAPL_US!B229-1,"")</f>
        <v>-3.0225830130835574E-3</v>
      </c>
      <c r="E230" s="18">
        <f t="shared" si="15"/>
        <v>7.8600596267446188E-3</v>
      </c>
      <c r="F230" s="19">
        <f t="shared" si="16"/>
        <v>7860.059626744619</v>
      </c>
      <c r="G230" t="b">
        <f t="shared" si="17"/>
        <v>0</v>
      </c>
      <c r="H230" t="b">
        <f t="shared" si="18"/>
        <v>0</v>
      </c>
      <c r="I230" t="b">
        <f t="shared" ca="1" si="19"/>
        <v>0</v>
      </c>
    </row>
    <row r="231" spans="1:9" x14ac:dyDescent="0.25">
      <c r="A231" s="1">
        <v>45888</v>
      </c>
      <c r="B231" s="4">
        <f>IFERROR(BTCUSD[[#This Row],[Close]]/BTCUSD!B230-1,"")</f>
        <v>-5.710529909860651E-3</v>
      </c>
      <c r="C231" s="4">
        <f>IFERROR(XAUUSD[[#This Row],[Close]]/XAUUSD!B230-1, "")</f>
        <v>2.1337461518999845E-4</v>
      </c>
      <c r="D231" s="4">
        <f>IFERROR(AAPL_US[[#This Row],[Close]]/AAPL_US!B230-1,"")</f>
        <v>-1.4292520247736196E-3</v>
      </c>
      <c r="E231" s="18">
        <f t="shared" si="15"/>
        <v>-2.0565847343142819E-3</v>
      </c>
      <c r="F231" s="19">
        <f t="shared" si="16"/>
        <v>2056.5847343142818</v>
      </c>
      <c r="G231" t="b">
        <f t="shared" si="17"/>
        <v>0</v>
      </c>
      <c r="H231" t="b">
        <f t="shared" si="18"/>
        <v>0</v>
      </c>
      <c r="I231" t="b">
        <f t="shared" ca="1" si="19"/>
        <v>0</v>
      </c>
    </row>
    <row r="232" spans="1:9" x14ac:dyDescent="0.25">
      <c r="A232" s="1">
        <v>45889</v>
      </c>
      <c r="B232" s="4">
        <f>IFERROR(BTCUSD[[#This Row],[Close]]/BTCUSD!B231-1,"")</f>
        <v>1.9238858889280008E-2</v>
      </c>
      <c r="C232" s="4">
        <f>IFERROR(XAUUSD[[#This Row],[Close]]/XAUUSD!B231-1, "")</f>
        <v>-1.6442523992167168E-2</v>
      </c>
      <c r="D232" s="4">
        <f>IFERROR(AAPL_US[[#This Row],[Close]]/AAPL_US!B231-1,"")</f>
        <v>-1.9734559333795976E-2</v>
      </c>
      <c r="E232" s="18">
        <f t="shared" si="15"/>
        <v>-6.7257197302216572E-3</v>
      </c>
      <c r="F232" s="19">
        <f t="shared" si="16"/>
        <v>6725.7197302216573</v>
      </c>
      <c r="G232" t="b">
        <f t="shared" si="17"/>
        <v>0</v>
      </c>
      <c r="H232" t="b">
        <f t="shared" si="18"/>
        <v>0</v>
      </c>
      <c r="I232" t="b">
        <f t="shared" ca="1" si="19"/>
        <v>0</v>
      </c>
    </row>
    <row r="233" spans="1:9" x14ac:dyDescent="0.25">
      <c r="A233" s="1">
        <v>45890</v>
      </c>
      <c r="B233" s="4">
        <f>IFERROR(BTCUSD[[#This Row],[Close]]/BTCUSD!B232-1,"")</f>
        <v>9.9305953303459038E-3</v>
      </c>
      <c r="C233" s="4">
        <f>IFERROR(XAUUSD[[#This Row],[Close]]/XAUUSD!B232-1, "")</f>
        <v>1.6693466960846504E-3</v>
      </c>
      <c r="D233" s="4">
        <f>IFERROR(AAPL_US[[#This Row],[Close]]/AAPL_US!B232-1,"")</f>
        <v>-4.9112871111897105E-3</v>
      </c>
      <c r="E233" s="18">
        <f t="shared" si="15"/>
        <v>2.173531144180718E-3</v>
      </c>
      <c r="F233" s="19">
        <f t="shared" si="16"/>
        <v>2173.531144180718</v>
      </c>
      <c r="G233" t="b">
        <f t="shared" si="17"/>
        <v>0</v>
      </c>
      <c r="H233" t="b">
        <f t="shared" si="18"/>
        <v>0</v>
      </c>
      <c r="I233" t="b">
        <f t="shared" ca="1" si="19"/>
        <v>0</v>
      </c>
    </row>
    <row r="234" spans="1:9" x14ac:dyDescent="0.25">
      <c r="A234" s="1">
        <v>45891</v>
      </c>
      <c r="B234" s="4">
        <f>IFERROR(BTCUSD[[#This Row],[Close]]/BTCUSD!B233-1,"")</f>
        <v>2.2318040416002827E-2</v>
      </c>
      <c r="C234" s="4">
        <f>IFERROR(XAUUSD[[#This Row],[Close]]/XAUUSD!B233-1, "")</f>
        <v>2.326619785825601E-3</v>
      </c>
      <c r="D234" s="4">
        <f>IFERROR(AAPL_US[[#This Row],[Close]]/AAPL_US!B233-1,"")</f>
        <v>1.2716763005780285E-2</v>
      </c>
      <c r="E234" s="18">
        <f t="shared" si="15"/>
        <v>1.1441088940865174E-2</v>
      </c>
      <c r="F234" s="19">
        <f t="shared" si="16"/>
        <v>11441.088940865175</v>
      </c>
      <c r="G234" t="b">
        <f t="shared" si="17"/>
        <v>0</v>
      </c>
      <c r="H234" t="b">
        <f t="shared" si="18"/>
        <v>0</v>
      </c>
      <c r="I234" t="b">
        <f t="shared" ca="1" si="19"/>
        <v>0</v>
      </c>
    </row>
    <row r="235" spans="1:9" x14ac:dyDescent="0.25">
      <c r="A235" s="1">
        <v>45894</v>
      </c>
      <c r="B235" s="4">
        <f>IFERROR(BTCUSD[[#This Row],[Close]]/BTCUSD!B234-1,"")</f>
        <v>-3.7526819438892467E-2</v>
      </c>
      <c r="C235" s="4">
        <f>IFERROR(XAUUSD[[#This Row],[Close]]/XAUUSD!B234-1, "")</f>
        <v>-6.0965525872357373E-3</v>
      </c>
      <c r="D235" s="4">
        <f>IFERROR(AAPL_US[[#This Row],[Close]]/AAPL_US!B234-1,"")</f>
        <v>-2.6343519494204104E-3</v>
      </c>
      <c r="E235" s="18">
        <f t="shared" si="15"/>
        <v>-1.4486972451388157E-2</v>
      </c>
      <c r="F235" s="19">
        <f t="shared" si="16"/>
        <v>14486.972451388157</v>
      </c>
      <c r="G235" t="b">
        <f t="shared" si="17"/>
        <v>0</v>
      </c>
      <c r="H235" t="b">
        <f t="shared" si="18"/>
        <v>0</v>
      </c>
      <c r="I235" t="b">
        <f t="shared" ca="1" si="19"/>
        <v>0</v>
      </c>
    </row>
    <row r="236" spans="1:9" x14ac:dyDescent="0.25">
      <c r="A236" s="1">
        <v>45895</v>
      </c>
      <c r="B236" s="4">
        <f>IFERROR(BTCUSD[[#This Row],[Close]]/BTCUSD!B235-1,"")</f>
        <v>-8.5184651505776365E-3</v>
      </c>
      <c r="C236" s="4">
        <f>IFERROR(XAUUSD[[#This Row],[Close]]/XAUUSD!B235-1, "")</f>
        <v>1.0792871308502594E-3</v>
      </c>
      <c r="D236" s="4">
        <f>IFERROR(AAPL_US[[#This Row],[Close]]/AAPL_US!B235-1,"")</f>
        <v>9.4646944884662076E-3</v>
      </c>
      <c r="E236" s="18">
        <f t="shared" si="15"/>
        <v>7.1558365370667483E-4</v>
      </c>
      <c r="F236" s="19">
        <f t="shared" si="16"/>
        <v>715.5836537066748</v>
      </c>
      <c r="G236" t="b">
        <f t="shared" si="17"/>
        <v>0</v>
      </c>
      <c r="H236" t="b">
        <f t="shared" si="18"/>
        <v>0</v>
      </c>
      <c r="I236" t="b">
        <f t="shared" ca="1" si="19"/>
        <v>0</v>
      </c>
    </row>
    <row r="237" spans="1:9" x14ac:dyDescent="0.25">
      <c r="A237" s="1">
        <v>45896</v>
      </c>
      <c r="B237" s="4">
        <f>IFERROR(BTCUSD[[#This Row],[Close]]/BTCUSD!B236-1,"")</f>
        <v>-2.1799716176243988E-3</v>
      </c>
      <c r="C237" s="4">
        <f>IFERROR(XAUUSD[[#This Row],[Close]]/XAUUSD!B236-1, "")</f>
        <v>-1.8627578699275116E-3</v>
      </c>
      <c r="D237" s="4">
        <f>IFERROR(AAPL_US[[#This Row],[Close]]/AAPL_US!B236-1,"")</f>
        <v>5.1458723998081268E-3</v>
      </c>
      <c r="E237" s="18">
        <f t="shared" si="15"/>
        <v>1.4466708668411368E-4</v>
      </c>
      <c r="F237" s="19">
        <f t="shared" si="16"/>
        <v>144.66708668411368</v>
      </c>
      <c r="G237" t="b">
        <f t="shared" si="17"/>
        <v>0</v>
      </c>
      <c r="H237" t="b">
        <f t="shared" si="18"/>
        <v>0</v>
      </c>
      <c r="I237" t="b">
        <f t="shared" ca="1" si="19"/>
        <v>0</v>
      </c>
    </row>
    <row r="238" spans="1:9" x14ac:dyDescent="0.25">
      <c r="A238" s="1">
        <v>45897</v>
      </c>
      <c r="B238" s="4">
        <f>IFERROR(BTCUSD[[#This Row],[Close]]/BTCUSD!B237-1,"")</f>
        <v>-2.8178788372073105E-2</v>
      </c>
      <c r="C238" s="4">
        <f>IFERROR(XAUUSD[[#This Row],[Close]]/XAUUSD!B237-1, "")</f>
        <v>-5.1051406951572176E-3</v>
      </c>
      <c r="D238" s="4">
        <f>IFERROR(AAPL_US[[#This Row],[Close]]/AAPL_US!B237-1,"")</f>
        <v>8.9808668488871035E-3</v>
      </c>
      <c r="E238" s="18">
        <f t="shared" si="15"/>
        <v>-7.801432735018687E-3</v>
      </c>
      <c r="F238" s="19">
        <f t="shared" si="16"/>
        <v>7801.4327350186868</v>
      </c>
      <c r="G238" t="b">
        <f t="shared" si="17"/>
        <v>0</v>
      </c>
      <c r="H238" t="b">
        <f t="shared" si="18"/>
        <v>0</v>
      </c>
      <c r="I238" t="b">
        <f t="shared" ca="1" si="19"/>
        <v>0</v>
      </c>
    </row>
    <row r="239" spans="1:9" x14ac:dyDescent="0.25">
      <c r="A239" s="1">
        <v>45898</v>
      </c>
      <c r="B239" s="4">
        <f>IFERROR(BTCUSD[[#This Row],[Close]]/BTCUSD!B238-1,"")</f>
        <v>8.4633694789737479E-3</v>
      </c>
      <c r="C239" s="4">
        <f>IFERROR(XAUUSD[[#This Row],[Close]]/XAUUSD!B238-1, "")</f>
        <v>9.8359419765372547E-3</v>
      </c>
      <c r="D239" s="4">
        <f>IFERROR(AAPL_US[[#This Row],[Close]]/AAPL_US!B238-1,"")</f>
        <v>-1.8059855521156409E-3</v>
      </c>
      <c r="E239" s="18">
        <f t="shared" si="15"/>
        <v>5.9315919686723341E-3</v>
      </c>
      <c r="F239" s="19">
        <f t="shared" si="16"/>
        <v>5931.5919686723337</v>
      </c>
      <c r="G239" t="b">
        <f t="shared" si="17"/>
        <v>0</v>
      </c>
      <c r="H239" t="b">
        <f t="shared" si="18"/>
        <v>0</v>
      </c>
      <c r="I239" t="b">
        <f t="shared" ca="1" si="19"/>
        <v>0</v>
      </c>
    </row>
    <row r="240" spans="1:9" x14ac:dyDescent="0.25">
      <c r="A240" s="1">
        <v>45902</v>
      </c>
      <c r="B240" s="4">
        <f>IFERROR(BTCUSD[[#This Row],[Close]]/BTCUSD!B239-1,"")</f>
        <v>-1.548212256316106E-2</v>
      </c>
      <c r="C240" s="4">
        <f>IFERROR(XAUUSD[[#This Row],[Close]]/XAUUSD!B239-1, "")</f>
        <v>-2.8191601351643669E-3</v>
      </c>
      <c r="D240" s="4">
        <f>IFERROR(AAPL_US[[#This Row],[Close]]/AAPL_US!B239-1,"")</f>
        <v>-1.0424743689153027E-2</v>
      </c>
      <c r="E240" s="18">
        <f t="shared" si="15"/>
        <v>-8.8997239297599721E-3</v>
      </c>
      <c r="F240" s="19">
        <f t="shared" si="16"/>
        <v>8899.7239297599717</v>
      </c>
      <c r="G240" t="b">
        <f t="shared" si="17"/>
        <v>0</v>
      </c>
      <c r="H240" t="b">
        <f t="shared" si="18"/>
        <v>0</v>
      </c>
      <c r="I240" t="b">
        <f t="shared" ca="1" si="19"/>
        <v>0</v>
      </c>
    </row>
    <row r="241" spans="1:9" x14ac:dyDescent="0.25">
      <c r="A241" s="1">
        <v>45903</v>
      </c>
      <c r="B241" s="4">
        <f>IFERROR(BTCUSD[[#This Row],[Close]]/BTCUSD!B240-1,"")</f>
        <v>3.5500226427157111E-2</v>
      </c>
      <c r="C241" s="4">
        <f>IFERROR(XAUUSD[[#This Row],[Close]]/XAUUSD!B240-1, "")</f>
        <v>1.0230378173596177E-2</v>
      </c>
      <c r="D241" s="4">
        <f>IFERROR(AAPL_US[[#This Row],[Close]]/AAPL_US!B240-1,"")</f>
        <v>3.8089848511231095E-2</v>
      </c>
      <c r="E241" s="18">
        <f t="shared" si="15"/>
        <v>2.6169173750954934E-2</v>
      </c>
      <c r="F241" s="19">
        <f t="shared" si="16"/>
        <v>26169.173750954935</v>
      </c>
      <c r="G241" t="b">
        <f t="shared" si="17"/>
        <v>1</v>
      </c>
      <c r="H241" t="b">
        <f t="shared" si="18"/>
        <v>0</v>
      </c>
      <c r="I241" t="b">
        <f t="shared" ca="1" si="19"/>
        <v>0</v>
      </c>
    </row>
    <row r="242" spans="1:9" x14ac:dyDescent="0.25">
      <c r="A242" s="1">
        <v>45904</v>
      </c>
      <c r="B242" s="4">
        <f>IFERROR(BTCUSD[[#This Row],[Close]]/BTCUSD!B241-1,"")</f>
        <v>-5.7607381428093629E-2</v>
      </c>
      <c r="C242" s="4">
        <f>IFERROR(XAUUSD[[#This Row],[Close]]/XAUUSD!B241-1, "")</f>
        <v>-2.2115269170396301E-3</v>
      </c>
      <c r="D242" s="4">
        <f>IFERROR(AAPL_US[[#This Row],[Close]]/AAPL_US!B241-1,"")</f>
        <v>5.4933534616514734E-3</v>
      </c>
      <c r="E242" s="18">
        <f t="shared" si="15"/>
        <v>-1.6518819156748497E-2</v>
      </c>
      <c r="F242" s="19">
        <f t="shared" si="16"/>
        <v>16518.819156748497</v>
      </c>
      <c r="G242" t="b">
        <f t="shared" si="17"/>
        <v>0</v>
      </c>
      <c r="H242" t="b">
        <f t="shared" si="18"/>
        <v>0</v>
      </c>
      <c r="I242" t="b">
        <f t="shared" ca="1" si="19"/>
        <v>0</v>
      </c>
    </row>
    <row r="243" spans="1:9" x14ac:dyDescent="0.25">
      <c r="A243" s="1">
        <v>45905</v>
      </c>
      <c r="B243" s="4">
        <f>IFERROR(BTCUSD[[#This Row],[Close]]/BTCUSD!B242-1,"")</f>
        <v>1.5541542689196497E-2</v>
      </c>
      <c r="C243" s="4">
        <f>IFERROR(XAUUSD[[#This Row],[Close]]/XAUUSD!B242-1, "")</f>
        <v>8.2922952366095704E-3</v>
      </c>
      <c r="D243" s="4">
        <f>IFERROR(AAPL_US[[#This Row],[Close]]/AAPL_US!B242-1,"")</f>
        <v>-3.7534406539330156E-4</v>
      </c>
      <c r="E243" s="18">
        <f t="shared" si="15"/>
        <v>7.8667776817847868E-3</v>
      </c>
      <c r="F243" s="19">
        <f t="shared" si="16"/>
        <v>7866.7776817847871</v>
      </c>
      <c r="G243" t="b">
        <f t="shared" si="17"/>
        <v>0</v>
      </c>
      <c r="H243" t="b">
        <f t="shared" si="18"/>
        <v>0</v>
      </c>
      <c r="I243" t="b">
        <f t="shared" ca="1" si="19"/>
        <v>0</v>
      </c>
    </row>
    <row r="244" spans="1:9" x14ac:dyDescent="0.25">
      <c r="A244" s="1">
        <v>45908</v>
      </c>
      <c r="B244" s="4">
        <f>IFERROR(BTCUSD[[#This Row],[Close]]/BTCUSD!B243-1,"")</f>
        <v>-5.1968066519125777E-4</v>
      </c>
      <c r="C244" s="4">
        <f>IFERROR(XAUUSD[[#This Row],[Close]]/XAUUSD!B243-1, "")</f>
        <v>1.1167801372253816E-3</v>
      </c>
      <c r="D244" s="4">
        <f>IFERROR(AAPL_US[[#This Row],[Close]]/AAPL_US!B243-1,"")</f>
        <v>-7.5514205849221971E-3</v>
      </c>
      <c r="E244" s="18">
        <f t="shared" si="15"/>
        <v>-1.9746183201438837E-3</v>
      </c>
      <c r="F244" s="19">
        <f t="shared" si="16"/>
        <v>1974.6183201438837</v>
      </c>
      <c r="G244" t="b">
        <f t="shared" si="17"/>
        <v>0</v>
      </c>
      <c r="H244" t="b">
        <f t="shared" si="18"/>
        <v>0</v>
      </c>
      <c r="I244" t="b">
        <f t="shared" ca="1" si="19"/>
        <v>0</v>
      </c>
    </row>
    <row r="245" spans="1:9" x14ac:dyDescent="0.25">
      <c r="A245" s="1">
        <v>45909</v>
      </c>
      <c r="B245" s="4">
        <f>IFERROR(BTCUSD[[#This Row],[Close]]/BTCUSD!B244-1,"")</f>
        <v>4.464405776833491E-3</v>
      </c>
      <c r="C245" s="4">
        <f>IFERROR(XAUUSD[[#This Row],[Close]]/XAUUSD!B244-1, "")</f>
        <v>5.6335955378625791E-3</v>
      </c>
      <c r="D245" s="4">
        <f>IFERROR(AAPL_US[[#This Row],[Close]]/AAPL_US!B244-1,"")</f>
        <v>-1.4839414831007258E-2</v>
      </c>
      <c r="E245" s="18">
        <f t="shared" si="15"/>
        <v>-8.5906450110709819E-4</v>
      </c>
      <c r="F245" s="19">
        <f t="shared" si="16"/>
        <v>859.06450110709818</v>
      </c>
      <c r="G245" t="b">
        <f t="shared" si="17"/>
        <v>0</v>
      </c>
      <c r="H245" t="b">
        <f t="shared" si="18"/>
        <v>0</v>
      </c>
      <c r="I245" t="b">
        <f t="shared" ca="1" si="19"/>
        <v>0</v>
      </c>
    </row>
    <row r="246" spans="1:9" x14ac:dyDescent="0.25">
      <c r="A246" s="1">
        <v>45910</v>
      </c>
      <c r="B246" s="4">
        <f>IFERROR(BTCUSD[[#This Row],[Close]]/BTCUSD!B245-1,"")</f>
        <v>-3.4351656001499364E-2</v>
      </c>
      <c r="C246" s="4">
        <f>IFERROR(XAUUSD[[#This Row],[Close]]/XAUUSD!B245-1, "")</f>
        <v>1.0460645990256534E-2</v>
      </c>
      <c r="D246" s="4">
        <f>IFERROR(AAPL_US[[#This Row],[Close]]/AAPL_US!B245-1,"")</f>
        <v>-3.2259441007040812E-2</v>
      </c>
      <c r="E246" s="18">
        <f t="shared" si="15"/>
        <v>-1.5799070706459438E-2</v>
      </c>
      <c r="F246" s="19">
        <f t="shared" si="16"/>
        <v>15799.070706459437</v>
      </c>
      <c r="G246" t="b">
        <f t="shared" si="17"/>
        <v>0</v>
      </c>
      <c r="H246" t="b">
        <f t="shared" si="18"/>
        <v>0</v>
      </c>
      <c r="I246" t="b">
        <f t="shared" ca="1" si="19"/>
        <v>0</v>
      </c>
    </row>
    <row r="247" spans="1:9" x14ac:dyDescent="0.25">
      <c r="A247" s="1">
        <v>45911</v>
      </c>
      <c r="B247" s="4">
        <f>IFERROR(BTCUSD[[#This Row],[Close]]/BTCUSD!B246-1,"")</f>
        <v>-3.5767759108301656E-3</v>
      </c>
      <c r="C247" s="4">
        <f>IFERROR(XAUUSD[[#This Row],[Close]]/XAUUSD!B246-1, "")</f>
        <v>7.041570174562084E-3</v>
      </c>
      <c r="D247" s="4">
        <f>IFERROR(AAPL_US[[#This Row],[Close]]/AAPL_US!B246-1,"")</f>
        <v>1.4286344195070466E-2</v>
      </c>
      <c r="E247" s="18">
        <f t="shared" si="15"/>
        <v>6.0294985550969245E-3</v>
      </c>
      <c r="F247" s="19">
        <f t="shared" si="16"/>
        <v>6029.4985550969241</v>
      </c>
      <c r="G247" t="b">
        <f t="shared" si="17"/>
        <v>0</v>
      </c>
      <c r="H247" t="b">
        <f t="shared" si="18"/>
        <v>0</v>
      </c>
      <c r="I247" t="b">
        <f t="shared" ca="1" si="19"/>
        <v>0</v>
      </c>
    </row>
    <row r="248" spans="1:9" x14ac:dyDescent="0.25">
      <c r="A248" s="1">
        <v>45912</v>
      </c>
      <c r="B248" s="4">
        <f>IFERROR(BTCUSD[[#This Row],[Close]]/BTCUSD!B247-1,"")</f>
        <v>3.1416089267328973E-2</v>
      </c>
      <c r="C248" s="4">
        <f>IFERROR(XAUUSD[[#This Row],[Close]]/XAUUSD!B247-1, "")</f>
        <v>1.6239700977804805E-2</v>
      </c>
      <c r="D248" s="4">
        <f>IFERROR(AAPL_US[[#This Row],[Close]]/AAPL_US!B247-1,"")</f>
        <v>1.7562926574794524E-2</v>
      </c>
      <c r="E248" s="18">
        <f t="shared" si="15"/>
        <v>2.118958514375897E-2</v>
      </c>
      <c r="F248" s="19">
        <f t="shared" si="16"/>
        <v>21189.58514375897</v>
      </c>
      <c r="G248" t="b">
        <f t="shared" si="17"/>
        <v>0</v>
      </c>
      <c r="H248" t="b">
        <f t="shared" si="18"/>
        <v>0</v>
      </c>
      <c r="I248" t="b">
        <f t="shared" ca="1" si="19"/>
        <v>0</v>
      </c>
    </row>
    <row r="249" spans="1:9" x14ac:dyDescent="0.25">
      <c r="A249" s="1">
        <v>45915</v>
      </c>
      <c r="B249" s="4">
        <f>IFERROR(BTCUSD[[#This Row],[Close]]/BTCUSD!B248-1,"")</f>
        <v>7.518120829511421E-3</v>
      </c>
      <c r="C249" s="4">
        <f>IFERROR(XAUUSD[[#This Row],[Close]]/XAUUSD!B248-1, "")</f>
        <v>7.4947815319299504E-3</v>
      </c>
      <c r="D249" s="4">
        <f>IFERROR(AAPL_US[[#This Row],[Close]]/AAPL_US!B248-1,"")</f>
        <v>1.1235955056179803E-2</v>
      </c>
      <c r="E249" s="18">
        <f t="shared" si="15"/>
        <v>8.6241353784793466E-3</v>
      </c>
      <c r="F249" s="19">
        <f t="shared" si="16"/>
        <v>8624.1353784793464</v>
      </c>
      <c r="G249" t="b">
        <f t="shared" si="17"/>
        <v>0</v>
      </c>
      <c r="H249" t="b">
        <f t="shared" si="18"/>
        <v>0</v>
      </c>
      <c r="I249" t="b">
        <f t="shared" ca="1" si="19"/>
        <v>0</v>
      </c>
    </row>
    <row r="250" spans="1:9" x14ac:dyDescent="0.25">
      <c r="A250" s="1">
        <v>45916</v>
      </c>
      <c r="B250" s="4">
        <f>IFERROR(BTCUSD[[#This Row],[Close]]/BTCUSD!B249-1,"")</f>
        <v>-1.3495903029437484E-2</v>
      </c>
      <c r="C250" s="4">
        <f>IFERROR(XAUUSD[[#This Row],[Close]]/XAUUSD!B249-1, "")</f>
        <v>-3.8346951417362884E-3</v>
      </c>
      <c r="D250" s="4">
        <f>IFERROR(AAPL_US[[#This Row],[Close]]/AAPL_US!B249-1,"")</f>
        <v>6.1258977608789067E-3</v>
      </c>
      <c r="E250" s="18">
        <f t="shared" si="15"/>
        <v>-3.7448796372620882E-3</v>
      </c>
      <c r="F250" s="19">
        <f t="shared" si="16"/>
        <v>3744.8796372620882</v>
      </c>
      <c r="G250" t="b">
        <f t="shared" si="17"/>
        <v>0</v>
      </c>
      <c r="H250" t="b">
        <f t="shared" si="18"/>
        <v>0</v>
      </c>
      <c r="I250" t="b">
        <f t="shared" ca="1" si="19"/>
        <v>0</v>
      </c>
    </row>
    <row r="251" spans="1:9" x14ac:dyDescent="0.25">
      <c r="A251" s="1">
        <v>45917</v>
      </c>
      <c r="B251" s="4">
        <f>IFERROR(BTCUSD[[#This Row],[Close]]/BTCUSD!B250-1,"")</f>
        <v>1.0504695897649352E-2</v>
      </c>
      <c r="C251" s="4">
        <f>IFERROR(XAUUSD[[#This Row],[Close]]/XAUUSD!B250-1, "")</f>
        <v>1.3742419179036292E-2</v>
      </c>
      <c r="D251" s="4">
        <f>IFERROR(AAPL_US[[#This Row],[Close]]/AAPL_US!B250-1,"")</f>
        <v>4.9128700398908265E-3</v>
      </c>
      <c r="E251" s="18">
        <f t="shared" si="15"/>
        <v>1.0122237452876571E-2</v>
      </c>
      <c r="F251" s="19">
        <f t="shared" si="16"/>
        <v>10122.23745287657</v>
      </c>
      <c r="G251" t="b">
        <f t="shared" si="17"/>
        <v>0</v>
      </c>
      <c r="H251" t="b">
        <f t="shared" si="18"/>
        <v>0</v>
      </c>
      <c r="I251" t="b">
        <f t="shared" ca="1" si="19"/>
        <v>0</v>
      </c>
    </row>
  </sheetData>
  <conditionalFormatting sqref="G1:I1048576">
    <cfRule type="cellIs" dxfId="1" priority="2" operator="equal">
      <formula>TRUE</formula>
    </cfRule>
  </conditionalFormatting>
  <conditionalFormatting sqref="K19">
    <cfRule type="cellIs" dxfId="0" priority="1" operator="lessThan">
      <formula>$L$5</formula>
    </cfRule>
  </conditionalFormatting>
  <hyperlinks>
    <hyperlink ref="G1" r:id="rId1" display="His@99CI" xr:uid="{C13966F7-E9E5-4BB9-B151-FD73C2D34A4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01F80-1BEF-4B3E-863A-419E9C019A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AAPL_US</vt:lpstr>
      <vt:lpstr>XAUUSD</vt:lpstr>
      <vt:lpstr>BTCUSD</vt:lpstr>
      <vt:lpstr>BTC_tbl</vt:lpstr>
      <vt:lpstr>Gold_tbl</vt:lpstr>
      <vt:lpstr>Sheet1</vt:lpstr>
      <vt:lpstr>AAPL_tbl</vt:lpstr>
      <vt:lpstr>Historical</vt:lpstr>
      <vt:lpstr>Parametric</vt:lpstr>
      <vt:lpstr>Monte_Carlo</vt:lpstr>
      <vt:lpstr>Kupeic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VAIBHAV YADAV</cp:lastModifiedBy>
  <dcterms:created xsi:type="dcterms:W3CDTF">2015-06-05T18:17:20Z</dcterms:created>
  <dcterms:modified xsi:type="dcterms:W3CDTF">2025-09-18T14:40:23Z</dcterms:modified>
</cp:coreProperties>
</file>