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ibhav/vaibhav/LJMU/Final Thesis/"/>
    </mc:Choice>
  </mc:AlternateContent>
  <xr:revisionPtr revIDLastSave="0" documentId="13_ncr:1_{C7307AA4-2288-734D-B5E5-A004AF17A321}" xr6:coauthVersionLast="47" xr6:coauthVersionMax="47" xr10:uidLastSave="{00000000-0000-0000-0000-000000000000}"/>
  <bookViews>
    <workbookView xWindow="0" yWindow="0" windowWidth="28800" windowHeight="18000" xr2:uid="{B6888440-BA8E-4345-8571-555DF0A48AD8}"/>
  </bookViews>
  <sheets>
    <sheet name="Websites" sheetId="1" r:id="rId1"/>
    <sheet name="Data" sheetId="3" r:id="rId2"/>
    <sheet name="Filtered Data" sheetId="5" r:id="rId3"/>
    <sheet name="Bell Curve Data" sheetId="6" r:id="rId4"/>
    <sheet name="Statistics" sheetId="7" r:id="rId5"/>
    <sheet name="Statistics test" sheetId="13" r:id="rId6"/>
    <sheet name="Categorical" sheetId="14" r:id="rId7"/>
  </sheets>
  <definedNames>
    <definedName name="_xlchart.v1.0" hidden="1">Statistics!$C$2:$C$16</definedName>
    <definedName name="_xlchart.v1.1" hidden="1">Statistics!$B$2:$B$16</definedName>
    <definedName name="_xlchart.v1.2" hidden="1">Statistics!$D$2:$D$16</definedName>
    <definedName name="_xlchart.v1.3" hidden="1">Categorical!$A$2:$B$16</definedName>
    <definedName name="_xlchart.v1.4" hidden="1">Categorical!$E$2:$E$16</definedName>
    <definedName name="_xlchart.v1.5" hidden="1">Categorical!$A$2:$B$16</definedName>
    <definedName name="_xlchart.v1.6" hidden="1">Categorical!$D$2:$D$16</definedName>
    <definedName name="_xlchart.v1.7" hidden="1">Categorical!$A$2:$B$16</definedName>
    <definedName name="_xlchart.v1.8" hidden="1">Categorical!$C$2:$C$16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6" l="1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P21" i="6"/>
  <c r="P23" i="6"/>
  <c r="P24" i="6"/>
  <c r="P30" i="6"/>
  <c r="P31" i="6"/>
  <c r="P32" i="6"/>
  <c r="P38" i="6"/>
  <c r="P39" i="6"/>
  <c r="P40" i="6"/>
  <c r="P46" i="6"/>
  <c r="P47" i="6"/>
  <c r="P48" i="6"/>
  <c r="P54" i="6"/>
  <c r="P55" i="6"/>
  <c r="P56" i="6"/>
  <c r="J21" i="6"/>
  <c r="J22" i="6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67" i="14"/>
  <c r="B25" i="7"/>
  <c r="T17" i="14"/>
  <c r="T18" i="14"/>
  <c r="T19" i="14"/>
  <c r="T20" i="14"/>
  <c r="T21" i="14"/>
  <c r="T22" i="14"/>
  <c r="T23" i="14"/>
  <c r="T24" i="14"/>
  <c r="T16" i="14"/>
  <c r="R24" i="14"/>
  <c r="R17" i="14"/>
  <c r="R18" i="14"/>
  <c r="R19" i="14"/>
  <c r="R20" i="14"/>
  <c r="R21" i="14"/>
  <c r="R22" i="14"/>
  <c r="R23" i="14"/>
  <c r="R16" i="14"/>
  <c r="P24" i="14"/>
  <c r="P17" i="14"/>
  <c r="P18" i="14"/>
  <c r="P19" i="14"/>
  <c r="P20" i="14"/>
  <c r="P21" i="14"/>
  <c r="P22" i="14"/>
  <c r="P23" i="14"/>
  <c r="P16" i="14"/>
  <c r="Q24" i="14"/>
  <c r="S24" i="14"/>
  <c r="O24" i="14"/>
  <c r="D21" i="14"/>
  <c r="E21" i="14"/>
  <c r="D22" i="14"/>
  <c r="E22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2" i="14"/>
  <c r="E32" i="14"/>
  <c r="D33" i="14"/>
  <c r="E33" i="14"/>
  <c r="D34" i="14"/>
  <c r="E34" i="14"/>
  <c r="D35" i="14"/>
  <c r="E35" i="14"/>
  <c r="C30" i="14"/>
  <c r="C31" i="14"/>
  <c r="C32" i="14"/>
  <c r="C33" i="14"/>
  <c r="C29" i="14"/>
  <c r="C28" i="14"/>
  <c r="C27" i="14"/>
  <c r="C26" i="14"/>
  <c r="C35" i="14"/>
  <c r="C34" i="14"/>
  <c r="C25" i="14"/>
  <c r="C24" i="14"/>
  <c r="C23" i="14"/>
  <c r="C22" i="14"/>
  <c r="C21" i="14"/>
  <c r="T2" i="5"/>
  <c r="T1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B19" i="7"/>
  <c r="C19" i="7"/>
  <c r="D19" i="7"/>
  <c r="B20" i="7"/>
  <c r="C20" i="7"/>
  <c r="D20" i="7"/>
  <c r="B21" i="7"/>
  <c r="C21" i="7"/>
  <c r="D21" i="7"/>
  <c r="B22" i="7"/>
  <c r="C22" i="7"/>
  <c r="D22" i="7"/>
  <c r="D29" i="7"/>
  <c r="D30" i="7"/>
  <c r="D31" i="7"/>
  <c r="D32" i="7"/>
  <c r="D33" i="7"/>
  <c r="D28" i="7"/>
  <c r="C33" i="7"/>
  <c r="C29" i="7"/>
  <c r="C30" i="7"/>
  <c r="C31" i="7"/>
  <c r="C32" i="7"/>
  <c r="C28" i="7"/>
  <c r="B29" i="7"/>
  <c r="B30" i="7"/>
  <c r="B31" i="7"/>
  <c r="B32" i="7"/>
  <c r="B33" i="7"/>
  <c r="B28" i="7"/>
  <c r="D25" i="7"/>
  <c r="C25" i="7"/>
  <c r="D24" i="7"/>
  <c r="C24" i="7"/>
  <c r="B24" i="7"/>
  <c r="D23" i="7"/>
  <c r="C23" i="7"/>
  <c r="B23" i="7"/>
  <c r="D25" i="6"/>
  <c r="C25" i="6"/>
  <c r="D24" i="6"/>
  <c r="C24" i="6"/>
  <c r="B24" i="6"/>
  <c r="D23" i="6"/>
  <c r="C23" i="6"/>
  <c r="B23" i="6"/>
  <c r="D22" i="6"/>
  <c r="C22" i="6"/>
  <c r="B22" i="6"/>
  <c r="D21" i="6"/>
  <c r="C21" i="6"/>
  <c r="P20" i="6" s="1"/>
  <c r="B21" i="6"/>
  <c r="J19" i="6" s="1"/>
  <c r="D20" i="6"/>
  <c r="C20" i="6"/>
  <c r="B20" i="6"/>
  <c r="D19" i="6"/>
  <c r="C19" i="6"/>
  <c r="P22" i="6" s="1"/>
  <c r="B19" i="6"/>
  <c r="J24" i="6" s="1"/>
  <c r="AL21" i="5"/>
  <c r="AL22" i="5"/>
  <c r="AL23" i="5"/>
  <c r="AL20" i="5"/>
  <c r="AK21" i="5"/>
  <c r="AK22" i="5"/>
  <c r="AK23" i="5"/>
  <c r="AK20" i="5"/>
  <c r="AJ21" i="5"/>
  <c r="AJ22" i="5"/>
  <c r="AJ23" i="5"/>
  <c r="AJ20" i="5"/>
  <c r="AD21" i="5"/>
  <c r="AD22" i="5"/>
  <c r="AD23" i="5"/>
  <c r="AD20" i="5"/>
  <c r="AE21" i="5"/>
  <c r="AE22" i="5"/>
  <c r="AE23" i="5"/>
  <c r="AE20" i="5"/>
  <c r="AH21" i="5"/>
  <c r="AH22" i="5"/>
  <c r="AH23" i="5"/>
  <c r="AH20" i="5"/>
  <c r="AF14" i="5"/>
  <c r="AF15" i="5"/>
  <c r="AF16" i="5"/>
  <c r="AF3" i="5"/>
  <c r="AF4" i="5"/>
  <c r="AF5" i="5"/>
  <c r="AF6" i="5"/>
  <c r="AF7" i="5"/>
  <c r="AF8" i="5"/>
  <c r="AF9" i="5"/>
  <c r="AF10" i="5"/>
  <c r="AF11" i="5"/>
  <c r="AF12" i="5"/>
  <c r="AF13" i="5"/>
  <c r="AF2" i="5"/>
  <c r="AE13" i="5"/>
  <c r="AE14" i="5"/>
  <c r="AE15" i="5"/>
  <c r="AE16" i="5"/>
  <c r="AE3" i="5"/>
  <c r="AE4" i="5"/>
  <c r="AE5" i="5"/>
  <c r="AE6" i="5"/>
  <c r="AE7" i="5"/>
  <c r="AE8" i="5"/>
  <c r="AE9" i="5"/>
  <c r="AE10" i="5"/>
  <c r="AE11" i="5"/>
  <c r="AE12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2" i="5"/>
  <c r="Z33" i="5"/>
  <c r="Y33" i="5"/>
  <c r="Y32" i="5"/>
  <c r="Z32" i="5"/>
  <c r="X33" i="5"/>
  <c r="X32" i="5"/>
  <c r="Y30" i="5"/>
  <c r="Z30" i="5"/>
  <c r="Z29" i="5"/>
  <c r="Y29" i="5"/>
  <c r="X30" i="5"/>
  <c r="X29" i="5"/>
  <c r="Y25" i="5"/>
  <c r="Z25" i="5"/>
  <c r="X25" i="5"/>
  <c r="Y24" i="5"/>
  <c r="Z24" i="5"/>
  <c r="X24" i="5"/>
  <c r="Y23" i="5"/>
  <c r="Z23" i="5"/>
  <c r="X23" i="5"/>
  <c r="Y22" i="5"/>
  <c r="Z22" i="5"/>
  <c r="X22" i="5"/>
  <c r="Y21" i="5"/>
  <c r="Z21" i="5"/>
  <c r="X21" i="5"/>
  <c r="Y20" i="5"/>
  <c r="Z20" i="5"/>
  <c r="X20" i="5"/>
  <c r="Y19" i="5"/>
  <c r="X19" i="5"/>
  <c r="Z19" i="5"/>
  <c r="N17" i="5"/>
  <c r="N1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2" i="5"/>
  <c r="Q17" i="5"/>
  <c r="R17" i="5"/>
  <c r="S17" i="5"/>
  <c r="J17" i="5"/>
  <c r="K17" i="5"/>
  <c r="L17" i="5"/>
  <c r="I17" i="5"/>
  <c r="E17" i="5"/>
  <c r="F17" i="5"/>
  <c r="G17" i="5"/>
  <c r="D17" i="5"/>
  <c r="P19" i="6" l="1"/>
  <c r="J20" i="6"/>
  <c r="P53" i="6"/>
  <c r="P18" i="6"/>
  <c r="P45" i="6"/>
  <c r="P37" i="6"/>
  <c r="P29" i="6"/>
  <c r="J18" i="6"/>
  <c r="P52" i="6"/>
  <c r="P44" i="6"/>
  <c r="P36" i="6"/>
  <c r="P28" i="6"/>
  <c r="J17" i="6"/>
  <c r="P16" i="6"/>
  <c r="P51" i="6"/>
  <c r="P43" i="6"/>
  <c r="P35" i="6"/>
  <c r="P27" i="6"/>
  <c r="J2" i="6"/>
  <c r="J23" i="6"/>
  <c r="P58" i="6"/>
  <c r="P50" i="6"/>
  <c r="P42" i="6"/>
  <c r="P34" i="6"/>
  <c r="P26" i="6"/>
  <c r="P17" i="6"/>
  <c r="P57" i="6"/>
  <c r="P49" i="6"/>
  <c r="P41" i="6"/>
  <c r="P33" i="6"/>
  <c r="P25" i="6"/>
  <c r="B30" i="6"/>
  <c r="D35" i="6"/>
  <c r="U2" i="6"/>
  <c r="B35" i="6"/>
  <c r="C33" i="6"/>
  <c r="D33" i="6"/>
  <c r="B32" i="6"/>
  <c r="D36" i="6"/>
  <c r="D38" i="6" s="1"/>
  <c r="C36" i="6"/>
  <c r="C35" i="6"/>
  <c r="B36" i="6"/>
  <c r="C30" i="6"/>
  <c r="D30" i="6"/>
  <c r="C32" i="6"/>
  <c r="B29" i="6"/>
  <c r="D32" i="6"/>
  <c r="C29" i="6"/>
  <c r="B33" i="6"/>
  <c r="D29" i="6"/>
  <c r="K8" i="6" l="1"/>
  <c r="K24" i="6"/>
  <c r="K17" i="6"/>
  <c r="K18" i="6"/>
  <c r="K3" i="6"/>
  <c r="K19" i="6"/>
  <c r="K4" i="6"/>
  <c r="K20" i="6"/>
  <c r="K21" i="6"/>
  <c r="K6" i="6"/>
  <c r="K22" i="6"/>
  <c r="K2" i="6"/>
  <c r="K5" i="6"/>
  <c r="K7" i="6"/>
  <c r="K23" i="6"/>
  <c r="C38" i="6"/>
  <c r="B38" i="6"/>
  <c r="P2" i="6"/>
  <c r="J3" i="6" l="1"/>
  <c r="P3" i="6"/>
  <c r="P4" i="6" l="1"/>
  <c r="J4" i="6"/>
  <c r="J5" i="6" l="1"/>
  <c r="P5" i="6"/>
  <c r="P6" i="6" l="1"/>
  <c r="J6" i="6"/>
  <c r="J7" i="6" l="1"/>
  <c r="P7" i="6"/>
  <c r="P8" i="6" l="1"/>
  <c r="J8" i="6"/>
  <c r="J9" i="6" l="1"/>
  <c r="K9" i="6" s="1"/>
  <c r="P9" i="6"/>
  <c r="P10" i="6" l="1"/>
  <c r="J10" i="6"/>
  <c r="K10" i="6" s="1"/>
  <c r="J11" i="6" l="1"/>
  <c r="K11" i="6" s="1"/>
  <c r="P11" i="6"/>
  <c r="P12" i="6" l="1"/>
  <c r="J12" i="6"/>
  <c r="K12" i="6" s="1"/>
  <c r="J13" i="6" l="1"/>
  <c r="K13" i="6" s="1"/>
  <c r="P13" i="6"/>
  <c r="P14" i="6" l="1"/>
  <c r="J14" i="6"/>
  <c r="K14" i="6" s="1"/>
  <c r="J15" i="6" l="1"/>
  <c r="K15" i="6" s="1"/>
  <c r="P15" i="6"/>
  <c r="J16" i="6" l="1"/>
  <c r="K16" i="6" s="1"/>
</calcChain>
</file>

<file path=xl/sharedStrings.xml><?xml version="1.0" encoding="utf-8"?>
<sst xmlns="http://schemas.openxmlformats.org/spreadsheetml/2006/main" count="554" uniqueCount="171">
  <si>
    <t>Website</t>
  </si>
  <si>
    <t>Domain Name</t>
  </si>
  <si>
    <t xml:space="preserve">Visits </t>
  </si>
  <si>
    <t>(in Billions)</t>
  </si>
  <si>
    <t>Type</t>
  </si>
  <si>
    <t>Google Search</t>
  </si>
  <si>
    <t>google.com</t>
  </si>
  <si>
    <t>Search Engine</t>
  </si>
  <si>
    <t>YouTube</t>
  </si>
  <si>
    <t>youtube.com</t>
  </si>
  <si>
    <t>Video Sharing Platform</t>
  </si>
  <si>
    <t>Facebook</t>
  </si>
  <si>
    <t>facebook.com</t>
  </si>
  <si>
    <t>Social Network</t>
  </si>
  <si>
    <t>Wikipedia</t>
  </si>
  <si>
    <t>wikipedia.com</t>
  </si>
  <si>
    <t>Dictionaries &amp; encyclopaedias</t>
  </si>
  <si>
    <t>Instagram</t>
  </si>
  <si>
    <t>instagram.com</t>
  </si>
  <si>
    <t>Reddit</t>
  </si>
  <si>
    <t>reddit.com</t>
  </si>
  <si>
    <t>Bing</t>
  </si>
  <si>
    <t>bing.com</t>
  </si>
  <si>
    <t>ChatGPT</t>
  </si>
  <si>
    <t>chatgpt.com</t>
  </si>
  <si>
    <t>Programming &amp; developer software</t>
  </si>
  <si>
    <t>X (previously Twitter)</t>
  </si>
  <si>
    <t>x.com</t>
  </si>
  <si>
    <t>WhatsApp</t>
  </si>
  <si>
    <t>whatsapp.com</t>
  </si>
  <si>
    <t>Amazon</t>
  </si>
  <si>
    <t>amazon.com</t>
  </si>
  <si>
    <t>Marketplace</t>
  </si>
  <si>
    <t>Yahoo!</t>
  </si>
  <si>
    <t>yahoo.com</t>
  </si>
  <si>
    <t>News &amp; media publishers</t>
  </si>
  <si>
    <t>DuckDuckGo</t>
  </si>
  <si>
    <t>duckduckgo.com</t>
  </si>
  <si>
    <t>Msn</t>
  </si>
  <si>
    <t>msn.com</t>
  </si>
  <si>
    <t>Netflix</t>
  </si>
  <si>
    <t>netflix.com</t>
  </si>
  <si>
    <t xml:space="preserve">Streaming &amp; online TV </t>
  </si>
  <si>
    <t>QualWeb</t>
  </si>
  <si>
    <t>WAVE</t>
  </si>
  <si>
    <t>Lighthouse</t>
  </si>
  <si>
    <t>Google</t>
  </si>
  <si>
    <t>Landing</t>
  </si>
  <si>
    <t>Search Result</t>
  </si>
  <si>
    <t>Errors</t>
  </si>
  <si>
    <t>Success</t>
  </si>
  <si>
    <t>Not Applicable</t>
  </si>
  <si>
    <t>Error</t>
  </si>
  <si>
    <t>Warnings</t>
  </si>
  <si>
    <t>Contrast Errors</t>
  </si>
  <si>
    <t>Alerts</t>
  </si>
  <si>
    <t>Features</t>
  </si>
  <si>
    <t>Contrast Ratio</t>
  </si>
  <si>
    <t>8.59:1</t>
  </si>
  <si>
    <t>Score</t>
  </si>
  <si>
    <t>manual checks</t>
  </si>
  <si>
    <t>passed audits</t>
  </si>
  <si>
    <t>not applicable</t>
  </si>
  <si>
    <t>Trending Tab</t>
  </si>
  <si>
    <t>8.59:1
one error - 3.92:1</t>
  </si>
  <si>
    <t>Webpage</t>
  </si>
  <si>
    <t>QualWeb
(Total 102 tests)</t>
  </si>
  <si>
    <t>Login</t>
  </si>
  <si>
    <t>8.59:1
major error - 3.33:1</t>
  </si>
  <si>
    <t>8.59:1
major error - 3.47:1</t>
  </si>
  <si>
    <t>8.59:1
major error - 1:1</t>
  </si>
  <si>
    <t>Article Page
Pushpa 2</t>
  </si>
  <si>
    <t>8.59:1
major error - 3.48:1</t>
  </si>
  <si>
    <t>8.59:1
major error - 4.42:1</t>
  </si>
  <si>
    <t>After login</t>
  </si>
  <si>
    <t>X</t>
  </si>
  <si>
    <t>8.59:1
major error - 3:1</t>
  </si>
  <si>
    <t>8.59:1
major error - 3:1 and 1:1</t>
  </si>
  <si>
    <t>8.59:1
major error - 2.99:1</t>
  </si>
  <si>
    <t>8.59:1
major error - 4.36:1 and 3.49:1</t>
  </si>
  <si>
    <t>Weather Search Page</t>
  </si>
  <si>
    <t>8.59:1
major error - 4.15:1</t>
  </si>
  <si>
    <t>Lighthouse (Total 67 Audits)</t>
  </si>
  <si>
    <t>Error (Verify first)</t>
  </si>
  <si>
    <t>Total</t>
  </si>
  <si>
    <t>Total Errors</t>
  </si>
  <si>
    <t>Qual Error</t>
  </si>
  <si>
    <t>WAVE Error</t>
  </si>
  <si>
    <t>Mean</t>
  </si>
  <si>
    <t>Median</t>
  </si>
  <si>
    <t>Standard Deviation</t>
  </si>
  <si>
    <t>Min</t>
  </si>
  <si>
    <t>Max</t>
  </si>
  <si>
    <t>Lighthouse Score</t>
  </si>
  <si>
    <t>Skewness</t>
  </si>
  <si>
    <t>Kurtosis</t>
  </si>
  <si>
    <t>Std Dev Visualisation</t>
  </si>
  <si>
    <t>Range</t>
  </si>
  <si>
    <t>Lower Bound</t>
  </si>
  <si>
    <t>Upper Bound</t>
  </si>
  <si>
    <t>Range 2</t>
  </si>
  <si>
    <t>0 to 10</t>
  </si>
  <si>
    <t>More than 30</t>
  </si>
  <si>
    <t>WAVE Errors</t>
  </si>
  <si>
    <t>Category</t>
  </si>
  <si>
    <t>QualWeb Error</t>
  </si>
  <si>
    <t>More than 90</t>
  </si>
  <si>
    <t>less than 70</t>
  </si>
  <si>
    <t>Lighthouse score</t>
  </si>
  <si>
    <t>11 to 20</t>
  </si>
  <si>
    <t>21 to 30</t>
  </si>
  <si>
    <t>80 to 89</t>
  </si>
  <si>
    <t>70 to 79</t>
  </si>
  <si>
    <t>Qual %</t>
  </si>
  <si>
    <t>WAVE %</t>
  </si>
  <si>
    <t>Lighthouse %</t>
  </si>
  <si>
    <t>Range 3</t>
  </si>
  <si>
    <t>Steps</t>
  </si>
  <si>
    <t>Gap</t>
  </si>
  <si>
    <t>Values</t>
  </si>
  <si>
    <t>Normal Values</t>
  </si>
  <si>
    <t>Cummulative Values</t>
  </si>
  <si>
    <t>Column1</t>
  </si>
  <si>
    <t>Standard Error</t>
  </si>
  <si>
    <t>Mode</t>
  </si>
  <si>
    <t>Sample Variance</t>
  </si>
  <si>
    <t>Minimum</t>
  </si>
  <si>
    <t>Maximum</t>
  </si>
  <si>
    <t>Sum</t>
  </si>
  <si>
    <t>Count</t>
  </si>
  <si>
    <t>P10</t>
  </si>
  <si>
    <t>P25</t>
  </si>
  <si>
    <t>P50</t>
  </si>
  <si>
    <t>P75</t>
  </si>
  <si>
    <t>P90</t>
  </si>
  <si>
    <t>P99</t>
  </si>
  <si>
    <t>Percentile</t>
  </si>
  <si>
    <t>Upper Bins</t>
  </si>
  <si>
    <t>Bin</t>
  </si>
  <si>
    <t>Frequency</t>
  </si>
  <si>
    <t>&gt; 35</t>
  </si>
  <si>
    <t xml:space="preserve"> </t>
  </si>
  <si>
    <t>5-6</t>
  </si>
  <si>
    <t>7-8</t>
  </si>
  <si>
    <t>9-10</t>
  </si>
  <si>
    <t>11-12</t>
  </si>
  <si>
    <t>13-14</t>
  </si>
  <si>
    <t>15-16</t>
  </si>
  <si>
    <t>17-18</t>
  </si>
  <si>
    <t>61-70</t>
  </si>
  <si>
    <t>71-80</t>
  </si>
  <si>
    <t>81-90</t>
  </si>
  <si>
    <t>91-100</t>
  </si>
  <si>
    <t>1-5</t>
  </si>
  <si>
    <t>6-10</t>
  </si>
  <si>
    <t>11-15</t>
  </si>
  <si>
    <t>16-20</t>
  </si>
  <si>
    <t>21-25</t>
  </si>
  <si>
    <t>26-30</t>
  </si>
  <si>
    <t>31-35</t>
  </si>
  <si>
    <t>Programming</t>
  </si>
  <si>
    <t>Streaming</t>
  </si>
  <si>
    <t>Video Sharing</t>
  </si>
  <si>
    <t>Dict. &amp; encyclopaedias</t>
  </si>
  <si>
    <t>News &amp; media</t>
  </si>
  <si>
    <t>Row Labels</t>
  </si>
  <si>
    <t>Grand Total</t>
  </si>
  <si>
    <t>Average of WAVE Error</t>
  </si>
  <si>
    <t>Average of Lighthouse Score</t>
  </si>
  <si>
    <t>Average of Qual Error2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</si>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</sst>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2"/>
      <color rgb="FF444444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horizontal="justify" vertical="center" wrapText="1"/>
    </xf>
    <xf numFmtId="0" fontId="1" fillId="5" borderId="0" xfId="0" applyFont="1" applyFill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4" fillId="5" borderId="0" xfId="0" applyFont="1" applyFill="1" applyAlignment="1">
      <alignment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/>
    <xf numFmtId="17" fontId="1" fillId="0" borderId="0" xfId="0" applyNumberFormat="1" applyFont="1" applyAlignment="1">
      <alignment wrapText="1"/>
    </xf>
    <xf numFmtId="9" fontId="1" fillId="0" borderId="0" xfId="1" applyFont="1" applyAlignment="1">
      <alignment wrapText="1"/>
    </xf>
    <xf numFmtId="2" fontId="1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justify" vertical="center" wrapText="1"/>
    </xf>
    <xf numFmtId="0" fontId="0" fillId="0" borderId="5" xfId="0" applyBorder="1"/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Continuous"/>
    </xf>
    <xf numFmtId="9" fontId="1" fillId="0" borderId="0" xfId="0" applyNumberFormat="1" applyFont="1"/>
    <xf numFmtId="10" fontId="0" fillId="0" borderId="0" xfId="0" applyNumberFormat="1"/>
    <xf numFmtId="49" fontId="0" fillId="0" borderId="0" xfId="0" applyNumberFormat="1"/>
    <xf numFmtId="49" fontId="0" fillId="0" borderId="5" xfId="0" applyNumberFormat="1" applyBorder="1"/>
    <xf numFmtId="0" fontId="8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6" borderId="7" xfId="0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2">
    <cellStyle name="Normal" xfId="0" builtinId="0"/>
    <cellStyle name="Per 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Distribution of QualWeb Error Counts</a:t>
            </a:r>
          </a:p>
          <a:p>
            <a:pPr>
              <a:defRPr/>
            </a:pPr>
            <a:r>
              <a:rPr lang="en-GB"/>
              <a:t>X ~ N(10.40, 3.68)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'Bell Curve Data'!$I$2:$I$24</c:f>
              <c:numCache>
                <c:formatCode>0.00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'Bell Curve Data'!$J$2:$J$24</c:f>
              <c:numCache>
                <c:formatCode>General</c:formatCode>
                <c:ptCount val="23"/>
                <c:pt idx="0">
                  <c:v>2.0147201378100058E-3</c:v>
                </c:pt>
                <c:pt idx="1">
                  <c:v>4.1780791717628508E-3</c:v>
                </c:pt>
                <c:pt idx="2">
                  <c:v>8.0490096466975473E-3</c:v>
                </c:pt>
                <c:pt idx="3">
                  <c:v>1.4404960612596262E-2</c:v>
                </c:pt>
                <c:pt idx="4">
                  <c:v>2.3948898701177938E-2</c:v>
                </c:pt>
                <c:pt idx="5">
                  <c:v>3.698817158053376E-2</c:v>
                </c:pt>
                <c:pt idx="6">
                  <c:v>5.3069381330399894E-2</c:v>
                </c:pt>
                <c:pt idx="7">
                  <c:v>7.0734132337912647E-2</c:v>
                </c:pt>
                <c:pt idx="8">
                  <c:v>8.7582609577395901E-2</c:v>
                </c:pt>
                <c:pt idx="9">
                  <c:v>0.10074200179879753</c:v>
                </c:pt>
                <c:pt idx="10">
                  <c:v>0.10764828520872001</c:v>
                </c:pt>
                <c:pt idx="11">
                  <c:v>0.10685811295461856</c:v>
                </c:pt>
                <c:pt idx="12">
                  <c:v>9.8539812069328866E-2</c:v>
                </c:pt>
                <c:pt idx="13">
                  <c:v>8.4415034722627333E-2</c:v>
                </c:pt>
                <c:pt idx="14">
                  <c:v>6.7178719564223818E-2</c:v>
                </c:pt>
                <c:pt idx="15">
                  <c:v>4.9664662089899628E-2</c:v>
                </c:pt>
                <c:pt idx="16">
                  <c:v>3.4108851219203151E-2</c:v>
                </c:pt>
                <c:pt idx="17">
                  <c:v>2.1761586059953746E-2</c:v>
                </c:pt>
                <c:pt idx="18">
                  <c:v>1.2897865450785896E-2</c:v>
                </c:pt>
                <c:pt idx="19">
                  <c:v>7.1014818890708827E-3</c:v>
                </c:pt>
                <c:pt idx="20">
                  <c:v>3.6323188972836474E-3</c:v>
                </c:pt>
                <c:pt idx="21">
                  <c:v>1.7259285035976285E-3</c:v>
                </c:pt>
                <c:pt idx="22">
                  <c:v>7.6184299176374761E-4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2-4949-8BF6-DF46DA723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95184"/>
        <c:axId val="297498208"/>
      </c:scatterChart>
      <c:valAx>
        <c:axId val="297495184"/>
        <c:scaling>
          <c:orientation val="minMax"/>
          <c:max val="22"/>
          <c:min val="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498208"/>
        <c:crosses val="autoZero"/>
        <c:crossBetween val="midCat"/>
        <c:majorUnit val="2"/>
      </c:valAx>
      <c:valAx>
        <c:axId val="297498208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974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Distribution of WAVE Error Counts</a:t>
            </a:r>
          </a:p>
          <a:p>
            <a:pPr>
              <a:defRPr/>
            </a:pPr>
            <a:r>
              <a:rPr lang="en-GB"/>
              <a:t>X ~ N(16.33, 13.48)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'Bell Curve Data'!$O$2:$O$58</c:f>
              <c:numCache>
                <c:formatCode>0.00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'Bell Curve Data'!$P$2:$P$58</c:f>
              <c:numCache>
                <c:formatCode>General</c:formatCode>
                <c:ptCount val="57"/>
                <c:pt idx="0">
                  <c:v>1.4203776437275432E-2</c:v>
                </c:pt>
                <c:pt idx="1">
                  <c:v>1.5497104172088905E-2</c:v>
                </c:pt>
                <c:pt idx="2">
                  <c:v>1.6815390501025283E-2</c:v>
                </c:pt>
                <c:pt idx="3">
                  <c:v>1.8145671434927561E-2</c:v>
                </c:pt>
                <c:pt idx="4">
                  <c:v>1.9473714959619356E-2</c:v>
                </c:pt>
                <c:pt idx="5">
                  <c:v>2.0784245113378629E-2</c:v>
                </c:pt>
                <c:pt idx="6">
                  <c:v>2.2061212743392247E-2</c:v>
                </c:pt>
                <c:pt idx="7">
                  <c:v>2.3288107139026216E-2</c:v>
                </c:pt>
                <c:pt idx="8">
                  <c:v>2.4448300715331019E-2</c:v>
                </c:pt>
                <c:pt idx="9">
                  <c:v>2.5525417113345657E-2</c:v>
                </c:pt>
                <c:pt idx="10">
                  <c:v>2.650371159995386E-2</c:v>
                </c:pt>
                <c:pt idx="11">
                  <c:v>2.7368451583074282E-2</c:v>
                </c:pt>
                <c:pt idx="12">
                  <c:v>2.8106284483471723E-2</c:v>
                </c:pt>
                <c:pt idx="13">
                  <c:v>2.8705580174340179E-2</c:v>
                </c:pt>
                <c:pt idx="14">
                  <c:v>2.9156735737868377E-2</c:v>
                </c:pt>
                <c:pt idx="15">
                  <c:v>2.9452431387438065E-2</c:v>
                </c:pt>
                <c:pt idx="16">
                  <c:v>2.9587828026792603E-2</c:v>
                </c:pt>
                <c:pt idx="17">
                  <c:v>2.9560698995386114E-2</c:v>
                </c:pt>
                <c:pt idx="18">
                  <c:v>2.9371490987600331E-2</c:v>
                </c:pt>
                <c:pt idx="19">
                  <c:v>2.902331181672483E-2</c:v>
                </c:pt>
                <c:pt idx="20">
                  <c:v>2.8521845492086226E-2</c:v>
                </c:pt>
                <c:pt idx="21">
                  <c:v>2.7875197852191683E-2</c:v>
                </c:pt>
                <c:pt idx="22">
                  <c:v>2.7093678612309449E-2</c:v>
                </c:pt>
                <c:pt idx="23">
                  <c:v>2.6189528015133759E-2</c:v>
                </c:pt>
                <c:pt idx="24">
                  <c:v>2.5176598208616251E-2</c:v>
                </c:pt>
                <c:pt idx="25">
                  <c:v>2.4070000929453189E-2</c:v>
                </c:pt>
                <c:pt idx="26">
                  <c:v>2.2885733985729909E-2</c:v>
                </c:pt>
                <c:pt idx="27">
                  <c:v>2.1640299380095644E-2</c:v>
                </c:pt>
                <c:pt idx="28">
                  <c:v>2.0350325699147943E-2</c:v>
                </c:pt>
                <c:pt idx="29">
                  <c:v>1.903220664901193E-2</c:v>
                </c:pt>
                <c:pt idx="30">
                  <c:v>1.7701766401755369E-2</c:v>
                </c:pt>
                <c:pt idx="31">
                  <c:v>1.6373960814650937E-2</c:v>
                </c:pt>
                <c:pt idx="32">
                  <c:v>1.5062621692819453E-2</c:v>
                </c:pt>
                <c:pt idx="33">
                  <c:v>1.3780249193330613E-2</c:v>
                </c:pt>
                <c:pt idx="34">
                  <c:v>1.2537855325859472E-2</c:v>
                </c:pt>
                <c:pt idx="35">
                  <c:v>1.134485939797557E-2</c:v>
                </c:pt>
                <c:pt idx="36">
                  <c:v>1.0209034278718864E-2</c:v>
                </c:pt>
                <c:pt idx="37">
                  <c:v>9.1365005942917396E-3</c:v>
                </c:pt>
                <c:pt idx="38">
                  <c:v>8.1317644883223354E-3</c:v>
                </c:pt>
                <c:pt idx="39">
                  <c:v>7.1977934198664412E-3</c:v>
                </c:pt>
                <c:pt idx="40">
                  <c:v>6.3361236579006471E-3</c:v>
                </c:pt>
                <c:pt idx="41">
                  <c:v>5.5469926641889423E-3</c:v>
                </c:pt>
                <c:pt idx="42">
                  <c:v>4.8294894215321939E-3</c:v>
                </c:pt>
                <c:pt idx="43">
                  <c:v>4.1817159306031075E-3</c:v>
                </c:pt>
                <c:pt idx="44">
                  <c:v>3.6009535229792841E-3</c:v>
                </c:pt>
                <c:pt idx="45">
                  <c:v>3.0838282696526299E-3</c:v>
                </c:pt>
                <c:pt idx="46">
                  <c:v>2.6264705479912653E-3</c:v>
                </c:pt>
                <c:pt idx="47">
                  <c:v>2.2246647100078129E-3</c:v>
                </c:pt>
                <c:pt idx="48">
                  <c:v>1.8739857175676851E-3</c:v>
                </c:pt>
                <c:pt idx="49">
                  <c:v>1.5699205277703145E-3</c:v>
                </c:pt>
                <c:pt idx="50">
                  <c:v>1.3079728832100705E-3</c:v>
                </c:pt>
                <c:pt idx="51">
                  <c:v>1.0837509545969929E-3</c:v>
                </c:pt>
                <c:pt idx="52">
                  <c:v>8.9303797363363851E-4</c:v>
                </c:pt>
                <c:pt idx="53">
                  <c:v>7.3184656728775927E-4</c:v>
                </c:pt>
                <c:pt idx="54">
                  <c:v>5.9645795410734695E-4</c:v>
                </c:pt>
                <c:pt idx="55">
                  <c:v>4.8344748968828484E-4</c:v>
                </c:pt>
                <c:pt idx="56">
                  <c:v>3.896982585185095E-4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D-0B42-8E6A-EA39F550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26368"/>
        <c:axId val="524155775"/>
      </c:scatterChart>
      <c:valAx>
        <c:axId val="578126368"/>
        <c:scaling>
          <c:orientation val="minMax"/>
          <c:max val="57"/>
          <c:min val="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4155775"/>
        <c:crosses val="autoZero"/>
        <c:crossBetween val="midCat"/>
        <c:majorUnit val="2"/>
      </c:valAx>
      <c:valAx>
        <c:axId val="524155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81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200" b="1"/>
              <a:t>Distribution of Lighthouse Score</a:t>
            </a:r>
          </a:p>
          <a:p>
            <a:pPr>
              <a:defRPr sz="1200" b="1"/>
            </a:pPr>
            <a:r>
              <a:rPr lang="en-GB" sz="1200" b="1"/>
              <a:t>X ~ N(81.40, 8.72)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'Bell Curve Data'!$T$2:$T$47</c:f>
              <c:numCache>
                <c:formatCode>0.00</c:formatCode>
                <c:ptCount val="4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</c:numCache>
            </c:numRef>
          </c:xVal>
          <c:yVal>
            <c:numRef>
              <c:f>'Bell Curve Data'!$U$2:$U$47</c:f>
              <c:numCache>
                <c:formatCode>General</c:formatCode>
                <c:ptCount val="46"/>
                <c:pt idx="0">
                  <c:v>4.6615035724982312E-4</c:v>
                </c:pt>
                <c:pt idx="1">
                  <c:v>6.5551247089572727E-4</c:v>
                </c:pt>
                <c:pt idx="2">
                  <c:v>9.0974460455224971E-4</c:v>
                </c:pt>
                <c:pt idx="3">
                  <c:v>1.2460676235241282E-3</c:v>
                </c:pt>
                <c:pt idx="4">
                  <c:v>1.6844081280913948E-3</c:v>
                </c:pt>
                <c:pt idx="5">
                  <c:v>2.2471736725354994E-3</c:v>
                </c:pt>
                <c:pt idx="6">
                  <c:v>2.9587586523293482E-3</c:v>
                </c:pt>
                <c:pt idx="7">
                  <c:v>3.8447316865653563E-3</c:v>
                </c:pt>
                <c:pt idx="8">
                  <c:v>4.9306721468579413E-3</c:v>
                </c:pt>
                <c:pt idx="9">
                  <c:v>6.2406497432123372E-3</c:v>
                </c:pt>
                <c:pt idx="10">
                  <c:v>7.7953762925351546E-3</c:v>
                </c:pt>
                <c:pt idx="11">
                  <c:v>9.6101010133904461E-3</c:v>
                </c:pt>
                <c:pt idx="12">
                  <c:v>1.1692366352091241E-2</c:v>
                </c:pt>
                <c:pt idx="13">
                  <c:v>1.403978539586802E-2</c:v>
                </c:pt>
                <c:pt idx="14">
                  <c:v>1.663803822120663E-2</c:v>
                </c:pt>
                <c:pt idx="15">
                  <c:v>1.9459306515533778E-2</c:v>
                </c:pt>
                <c:pt idx="16">
                  <c:v>2.246136749352149E-2</c:v>
                </c:pt>
                <c:pt idx="17">
                  <c:v>2.5587545098250362E-2</c:v>
                </c:pt>
                <c:pt idx="18">
                  <c:v>2.8767666936208438E-2</c:v>
                </c:pt>
                <c:pt idx="19">
                  <c:v>3.1920100932651102E-2</c:v>
                </c:pt>
                <c:pt idx="20">
                  <c:v>3.4954851633274664E-2</c:v>
                </c:pt>
                <c:pt idx="21">
                  <c:v>3.7777591263050352E-2</c:v>
                </c:pt>
                <c:pt idx="22">
                  <c:v>4.0294396620220177E-2</c:v>
                </c:pt>
                <c:pt idx="23">
                  <c:v>4.2416872480248953E-2</c:v>
                </c:pt>
                <c:pt idx="24">
                  <c:v>4.4067277803265519E-2</c:v>
                </c:pt>
                <c:pt idx="25">
                  <c:v>4.5183242733650583E-2</c:v>
                </c:pt>
                <c:pt idx="26">
                  <c:v>4.5721678185094115E-2</c:v>
                </c:pt>
                <c:pt idx="27">
                  <c:v>4.5661536555434402E-2</c:v>
                </c:pt>
                <c:pt idx="28">
                  <c:v>4.5005177025698694E-2</c:v>
                </c:pt>
                <c:pt idx="29">
                  <c:v>4.3778211992695569E-2</c:v>
                </c:pt>
                <c:pt idx="30">
                  <c:v>4.2027848569063248E-2</c:v>
                </c:pt>
                <c:pt idx="31">
                  <c:v>3.9819874850764984E-2</c:v>
                </c:pt>
                <c:pt idx="32">
                  <c:v>3.72345591203221E-2</c:v>
                </c:pt>
                <c:pt idx="33">
                  <c:v>3.4361818077654996E-2</c:v>
                </c:pt>
                <c:pt idx="34">
                  <c:v>3.1296058555838023E-2</c:v>
                </c:pt>
                <c:pt idx="35">
                  <c:v>2.8131102317172259E-2</c:v>
                </c:pt>
                <c:pt idx="36">
                  <c:v>2.4955567372512106E-2</c:v>
                </c:pt>
                <c:pt idx="37">
                  <c:v>2.1849008775495653E-2</c:v>
                </c:pt>
                <c:pt idx="38">
                  <c:v>1.887902768097461E-2</c:v>
                </c:pt>
                <c:pt idx="39">
                  <c:v>1.6099452258111942E-2</c:v>
                </c:pt>
                <c:pt idx="40">
                  <c:v>1.3549590530901958E-2</c:v>
                </c:pt>
                <c:pt idx="41">
                  <c:v>1.125446447504995E-2</c:v>
                </c:pt>
                <c:pt idx="42">
                  <c:v>9.2258649163553252E-3</c:v>
                </c:pt>
                <c:pt idx="43">
                  <c:v>7.4640225259425385E-3</c:v>
                </c:pt>
                <c:pt idx="44">
                  <c:v>5.9596723599692368E-3</c:v>
                </c:pt>
                <c:pt idx="45">
                  <c:v>4.6962955550628651E-3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3-9B4E-A40C-D60CD7D7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85472"/>
        <c:axId val="291279904"/>
      </c:scatterChart>
      <c:valAx>
        <c:axId val="291085472"/>
        <c:scaling>
          <c:orientation val="minMax"/>
          <c:max val="100"/>
          <c:min val="54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1279904"/>
        <c:crosses val="autoZero"/>
        <c:crossBetween val="midCat"/>
        <c:majorUnit val="2"/>
      </c:valAx>
      <c:valAx>
        <c:axId val="29127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0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Frequency Distribution of Errors - QualWeb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Statistics!$G$19:$G$25</c:f>
              <c:strCache>
                <c:ptCount val="7"/>
                <c:pt idx="0">
                  <c:v>5-6</c:v>
                </c:pt>
                <c:pt idx="1">
                  <c:v>7-8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</c:strCache>
            </c:strRef>
          </c:cat>
          <c:val>
            <c:numRef>
              <c:f>Statistics!$H$19:$H$25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D-3C47-9C8B-86E42698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3174608"/>
        <c:axId val="785261392"/>
      </c:barChart>
      <c:catAx>
        <c:axId val="62317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5261392"/>
        <c:crosses val="autoZero"/>
        <c:auto val="1"/>
        <c:lblAlgn val="ctr"/>
        <c:lblOffset val="100"/>
        <c:noMultiLvlLbl val="0"/>
      </c:catAx>
      <c:valAx>
        <c:axId val="78526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174608"/>
        <c:crossesAt val="1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Frequency Distribution of Errors - WAVE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Statistics!$Q$17:$Q$24</c:f>
              <c:strCache>
                <c:ptCount val="8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&gt; 35</c:v>
                </c:pt>
              </c:strCache>
            </c:strRef>
          </c:cat>
          <c:val>
            <c:numRef>
              <c:f>Statistics!$R$17:$R$24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3-7F4A-8E05-BC05D0CD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1279408"/>
        <c:axId val="851227552"/>
      </c:barChart>
      <c:catAx>
        <c:axId val="85127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227552"/>
        <c:crosses val="autoZero"/>
        <c:auto val="1"/>
        <c:lblAlgn val="ctr"/>
        <c:lblOffset val="100"/>
        <c:noMultiLvlLbl val="0"/>
      </c:catAx>
      <c:valAx>
        <c:axId val="85122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279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Frequency Distribution of Score - Lighthouse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Statistics!$L$3:$L$6</c:f>
              <c:strCache>
                <c:ptCount val="4"/>
                <c:pt idx="0">
                  <c:v>61-70</c:v>
                </c:pt>
                <c:pt idx="1">
                  <c:v>71-80</c:v>
                </c:pt>
                <c:pt idx="2">
                  <c:v>81-90</c:v>
                </c:pt>
                <c:pt idx="3">
                  <c:v>91-100</c:v>
                </c:pt>
              </c:strCache>
            </c:strRef>
          </c:cat>
          <c:val>
            <c:numRef>
              <c:f>Statistics!$M$3:$M$6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0-F24D-BAC5-718DE5D0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1210096"/>
        <c:axId val="785230096"/>
      </c:barChart>
      <c:catAx>
        <c:axId val="85121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5230096"/>
        <c:crosses val="autoZero"/>
        <c:auto val="1"/>
        <c:lblAlgn val="ctr"/>
        <c:lblOffset val="100"/>
        <c:noMultiLvlLbl val="0"/>
      </c:catAx>
      <c:valAx>
        <c:axId val="78523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210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QualWeb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Categorical!$N$16:$N$23</c:f>
              <c:strCache>
                <c:ptCount val="8"/>
                <c:pt idx="0">
                  <c:v>Dict. &amp; encyclopaedias</c:v>
                </c:pt>
                <c:pt idx="1">
                  <c:v>Marketplace</c:v>
                </c:pt>
                <c:pt idx="2">
                  <c:v>News &amp; media</c:v>
                </c:pt>
                <c:pt idx="3">
                  <c:v>Programming</c:v>
                </c:pt>
                <c:pt idx="4">
                  <c:v>Search Engine</c:v>
                </c:pt>
                <c:pt idx="5">
                  <c:v>Social Network</c:v>
                </c:pt>
                <c:pt idx="6">
                  <c:v>Streaming</c:v>
                </c:pt>
                <c:pt idx="7">
                  <c:v>Video Sharing</c:v>
                </c:pt>
              </c:strCache>
            </c:strRef>
          </c:cat>
          <c:val>
            <c:numRef>
              <c:f>Categorical!$P$16:$P$23</c:f>
              <c:numCache>
                <c:formatCode>0.00%</c:formatCode>
                <c:ptCount val="8"/>
                <c:pt idx="0">
                  <c:v>0.1730769230769231</c:v>
                </c:pt>
                <c:pt idx="1">
                  <c:v>0.15000000000000002</c:v>
                </c:pt>
                <c:pt idx="2">
                  <c:v>0.11538461538461539</c:v>
                </c:pt>
                <c:pt idx="3">
                  <c:v>6.9230769230769235E-2</c:v>
                </c:pt>
                <c:pt idx="4">
                  <c:v>0.11153846153846154</c:v>
                </c:pt>
                <c:pt idx="5">
                  <c:v>0.11538461538461539</c:v>
                </c:pt>
                <c:pt idx="6">
                  <c:v>6.9230769230769235E-2</c:v>
                </c:pt>
                <c:pt idx="7">
                  <c:v>0.19615384615384618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514B-8863-6D5D82861A8C}"/>
            </c:ext>
          </c:extLst>
        </c:ser>
        <c:ser>
          <c:idx val="1"/>
          <c:order val="1"/>
          <c:tx>
            <c:v>WAVE Error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Categorical!$N$16:$N$23</c:f>
              <c:strCache>
                <c:ptCount val="8"/>
                <c:pt idx="0">
                  <c:v>Dict. &amp; encyclopaedias</c:v>
                </c:pt>
                <c:pt idx="1">
                  <c:v>Marketplace</c:v>
                </c:pt>
                <c:pt idx="2">
                  <c:v>News &amp; media</c:v>
                </c:pt>
                <c:pt idx="3">
                  <c:v>Programming</c:v>
                </c:pt>
                <c:pt idx="4">
                  <c:v>Search Engine</c:v>
                </c:pt>
                <c:pt idx="5">
                  <c:v>Social Network</c:v>
                </c:pt>
                <c:pt idx="6">
                  <c:v>Streaming</c:v>
                </c:pt>
                <c:pt idx="7">
                  <c:v>Video Sharing</c:v>
                </c:pt>
              </c:strCache>
            </c:strRef>
          </c:cat>
          <c:val>
            <c:numRef>
              <c:f>Categorical!$R$16:$R$23</c:f>
              <c:numCache>
                <c:formatCode>0.00%</c:formatCode>
                <c:ptCount val="8"/>
                <c:pt idx="0">
                  <c:v>8.8878760255241579E-2</c:v>
                </c:pt>
                <c:pt idx="1">
                  <c:v>0.20510483135824981</c:v>
                </c:pt>
                <c:pt idx="2">
                  <c:v>0.1025524156791249</c:v>
                </c:pt>
                <c:pt idx="3">
                  <c:v>2.7347310847766638E-2</c:v>
                </c:pt>
                <c:pt idx="4">
                  <c:v>0.10027347310847767</c:v>
                </c:pt>
                <c:pt idx="5">
                  <c:v>9.2980856882406565E-2</c:v>
                </c:pt>
                <c:pt idx="6">
                  <c:v>4.1020966271649958E-2</c:v>
                </c:pt>
                <c:pt idx="7">
                  <c:v>0.34184138559708299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D-514B-8863-6D5D82861A8C}"/>
            </c:ext>
          </c:extLst>
        </c:ser>
        <c:ser>
          <c:idx val="2"/>
          <c:order val="2"/>
          <c:tx>
            <c:v>Lighthouse Score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Categorical!$N$16:$N$23</c:f>
              <c:strCache>
                <c:ptCount val="8"/>
                <c:pt idx="0">
                  <c:v>Dict. &amp; encyclopaedias</c:v>
                </c:pt>
                <c:pt idx="1">
                  <c:v>Marketplace</c:v>
                </c:pt>
                <c:pt idx="2">
                  <c:v>News &amp; media</c:v>
                </c:pt>
                <c:pt idx="3">
                  <c:v>Programming</c:v>
                </c:pt>
                <c:pt idx="4">
                  <c:v>Search Engine</c:v>
                </c:pt>
                <c:pt idx="5">
                  <c:v>Social Network</c:v>
                </c:pt>
                <c:pt idx="6">
                  <c:v>Streaming</c:v>
                </c:pt>
                <c:pt idx="7">
                  <c:v>Video Sharing</c:v>
                </c:pt>
              </c:strCache>
            </c:strRef>
          </c:cat>
          <c:val>
            <c:numRef>
              <c:f>Categorical!$T$16:$T$23</c:f>
              <c:numCache>
                <c:formatCode>0.00%</c:formatCode>
                <c:ptCount val="8"/>
                <c:pt idx="0">
                  <c:v>0.12625012377463116</c:v>
                </c:pt>
                <c:pt idx="1">
                  <c:v>0.13219130606990792</c:v>
                </c:pt>
                <c:pt idx="2">
                  <c:v>0.13070601049608874</c:v>
                </c:pt>
                <c:pt idx="3">
                  <c:v>0.12179423705317359</c:v>
                </c:pt>
                <c:pt idx="4">
                  <c:v>0.11684325180710962</c:v>
                </c:pt>
                <c:pt idx="5">
                  <c:v>0.11228834538073076</c:v>
                </c:pt>
                <c:pt idx="6">
                  <c:v>0.148529557381919</c:v>
                </c:pt>
                <c:pt idx="7">
                  <c:v>0.11139716803643926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D-514B-8863-6D5D8286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856863"/>
        <c:axId val="1234273807"/>
      </c:barChart>
      <c:catAx>
        <c:axId val="46085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4273807"/>
        <c:crosses val="autoZero"/>
        <c:auto val="1"/>
        <c:lblAlgn val="ctr"/>
        <c:lblOffset val="100"/>
        <c:noMultiLvlLbl val="0"/>
      </c:catAx>
      <c:valAx>
        <c:axId val="123427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08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WAVE Error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0" i="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GB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WAVE Error Boxplot</a:t>
          </a:r>
        </a:p>
      </cx:txPr>
    </cx:title>
    <cx:plotArea>
      <cx:plotAreaRegion>
        <cx:series layoutId="boxWhisker" uniqueId="{A371E808-DA33-A444-B619-63EBCB99E27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GB" b="0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GB" b="0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Lighthouse Score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0" i="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GB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Lighthouse Score Boxplot</a:t>
          </a:r>
        </a:p>
      </cx:txPr>
    </cx:title>
    <cx:plotArea>
      <cx:plotAreaRegion>
        <cx:series layoutId="boxWhisker" uniqueId="{EF876719-FB67-8F40-B58C-8964194EA7E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GB" b="0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GB" b="0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QualWeb's Error Boxplot</cx:v>
        </cx:txData>
      </cx:tx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GB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QualWeb's Error Boxplot</a:t>
          </a:r>
        </a:p>
      </cx:txPr>
    </cx:title>
    <cx:plotArea>
      <cx:plotAreaRegion>
        <cx:series layoutId="boxWhisker" uniqueId="{A5D564F2-305D-B34F-8F96-126AEEFB7F0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GB" b="0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GB" b="0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</cx:chartData>
  <cx:chart>
    <cx:title pos="t" align="ctr" overlay="0">
      <cx:tx>
        <cx:txData>
          <cx:v>Category Wise Proportion of Errors - QualWeb</cx:v>
        </cx:txData>
      </cx:tx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E284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GB" sz="1200" b="1" i="0">
              <a:latin typeface="Times New Roman" panose="02020603050405020304" pitchFamily="18" charset="0"/>
              <a:cs typeface="Times New Roman" panose="02020603050405020304" pitchFamily="18" charset="0"/>
            </a:rPr>
            <a:t>Category Wise Proportion of Errors - QualWeb</a:t>
          </a:r>
        </a:p>
      </cx:txPr>
    </cx:title>
    <cx:plotArea>
      <cx:plotAreaRegion>
        <cx:series layoutId="treemap" uniqueId="{2D0258FA-E52B-294C-90A4-2F63FFAE56C3}">
          <cx:dataPt idx="9"/>
          <cx:dataPt idx="12"/>
          <cx:dataPt idx="13"/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0" i="0">
                    <a:solidFill>
                      <a:srgbClr val="FFFFFF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GB" sz="1000" b="0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, </cx:separator>
            <cx:dataLabel idx="0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1000"/>
                  </a:pPr>
                  <a:r>
                    <a:rPr lang="en-GB" sz="1000" b="0" i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Dict. &amp; encyclopaedias</a:t>
                  </a:r>
                </a:p>
              </cx:txPr>
            </cx:dataLabel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_xlchart.v1.6</cx:f>
      </cx:numDim>
    </cx:data>
  </cx:chartData>
  <cx:chart>
    <cx:title pos="t" align="ctr" overlay="0">
      <cx:tx>
        <cx:txData>
          <cx:v>Category Wise Proportion of Errors - WAVE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 i="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GB" sz="1200" b="1" i="0" u="none" strike="noStrike" baseline="0">
              <a:solidFill>
                <a:srgbClr val="0E284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Category Wise Proportion of Errors - WAVE</a:t>
          </a:r>
        </a:p>
      </cx:txPr>
    </cx:title>
    <cx:plotArea>
      <cx:plotAreaRegion>
        <cx:series layoutId="treemap" uniqueId="{441F8FCF-CA3E-3D47-938A-4D78C3ED55BB}">
          <cx:dataPt idx="19"/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FFFFFF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GB" b="0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dataLabel idx="7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600"/>
                  </a:pPr>
                  <a:r>
                    <a:rPr lang="en-GB" sz="600" b="0" i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Programming</a:t>
                  </a:r>
                </a:p>
              </cx:txPr>
            </cx:dataLabel>
            <cx:dataLabel idx="8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800"/>
                  </a:pPr>
                  <a:r>
                    <a:rPr lang="en-GB" sz="800" b="0" i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ChatGPT, 4</a:t>
                  </a:r>
                </a:p>
              </cx:txPr>
            </cx:dataLabel>
            <cx:dataLabel idx="18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400"/>
                  </a:pPr>
                  <a:r>
                    <a:rPr lang="en-GB" sz="400" b="0" i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WhatsApp, 1</a:t>
                  </a:r>
                </a:p>
              </cx:txPr>
            </cx:dataLabel>
            <cx:dataLabel idx="19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sz="700"/>
                  </a:pPr>
                  <a:r>
                    <a:rPr lang="en-GB" sz="700" b="0" i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Streaming</a:t>
                  </a:r>
                </a:p>
              </cx:txPr>
            </cx:dataLabel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</cx:chartData>
  <cx:chart>
    <cx:title pos="t" align="ctr" overlay="0">
      <cx:tx>
        <cx:txData>
          <cx:v>Cateogry Wise Proportion of Score - Lighthouse</cx:v>
        </cx:txData>
      </cx:tx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E284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GB" sz="1200" b="1" i="0">
              <a:latin typeface="Times New Roman" panose="02020603050405020304" pitchFamily="18" charset="0"/>
              <a:cs typeface="Times New Roman" panose="02020603050405020304" pitchFamily="18" charset="0"/>
            </a:rPr>
            <a:t>Cateogry Wise Proportion of Score - Lighthouse</a:t>
          </a:r>
        </a:p>
      </cx:txPr>
    </cx:title>
    <cx:plotArea>
      <cx:plotAreaRegion>
        <cx:series layoutId="treemap" uniqueId="{82AD945E-6720-AC45-A04C-B975C2948298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FFFFFF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GB" b="0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563937</xdr:colOff>
      <xdr:row>16</xdr:row>
      <xdr:rowOff>176215</xdr:rowOff>
    </xdr:from>
    <xdr:to>
      <xdr:col>11</xdr:col>
      <xdr:colOff>779534</xdr:colOff>
      <xdr:row>29</xdr:row>
      <xdr:rowOff>204338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07C6-8E52-4323-18E2-39860C62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752698</xdr:colOff>
      <xdr:row>31</xdr:row>
      <xdr:rowOff>64648</xdr:rowOff>
    </xdr:from>
    <xdr:to>
      <xdr:col>17</xdr:col>
      <xdr:colOff>440490</xdr:colOff>
      <xdr:row>47</xdr:row>
      <xdr:rowOff>8773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146E8-51B2-7FFC-08C5-045EE56A5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32374</xdr:colOff>
      <xdr:row>13</xdr:row>
      <xdr:rowOff>147911</xdr:rowOff>
    </xdr:from>
    <xdr:to>
      <xdr:col>23</xdr:col>
      <xdr:colOff>558117</xdr:colOff>
      <xdr:row>26</xdr:row>
      <xdr:rowOff>404634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63B61-E4FD-4393-8AAD-024545437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0.47247</cdr:x>
      <cdr:y>0.27806</cdr:y>
    </cdr:from>
    <cdr:to>
      <cdr:x>0.47247</cdr:x>
      <cdr:y>0.91441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0FA3F0B-8D53-7758-995F-1254E230E20F}"/>
            </a:ext>
          </a:extLst>
        </cdr:cNvPr>
        <cdr:cNvCxnSpPr/>
      </cdr:nvCxnSpPr>
      <cdr:spPr>
        <a:xfrm xmlns:a="http://schemas.openxmlformats.org/drawingml/2006/main">
          <a:off x="2583931" y="902375"/>
          <a:ext cx="0" cy="2065171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0.31447</cdr:x>
      <cdr:y>0.53774</cdr:y>
    </cdr:from>
    <cdr:to>
      <cdr:x>0.31447</cdr:x>
      <cdr:y>0.91393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65A86E0-448C-6281-C592-EA48F20FFD0E}"/>
            </a:ext>
          </a:extLst>
        </cdr:cNvPr>
        <cdr:cNvCxnSpPr/>
      </cdr:nvCxnSpPr>
      <cdr:spPr>
        <a:xfrm xmlns:a="http://schemas.openxmlformats.org/drawingml/2006/main">
          <a:off x="1719879" y="1722435"/>
          <a:ext cx="0" cy="1204981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0.16346</cdr:x>
      <cdr:y>0.82168</cdr:y>
    </cdr:from>
    <cdr:to>
      <cdr:x>0.16346</cdr:x>
      <cdr:y>0.91492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09BE7FC-19CA-652B-2A0D-E730F6942246}"/>
            </a:ext>
          </a:extLst>
        </cdr:cNvPr>
        <cdr:cNvCxnSpPr/>
      </cdr:nvCxnSpPr>
      <cdr:spPr>
        <a:xfrm xmlns:a="http://schemas.openxmlformats.org/drawingml/2006/main">
          <a:off x="893969" y="2631951"/>
          <a:ext cx="0" cy="298649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0.03038</cdr:x>
      <cdr:y>0.13344</cdr:y>
    </cdr:from>
    <cdr:to>
      <cdr:x>0.35064</cdr:x>
      <cdr:y>0.42937</cdr:y>
    </cdr:to>
    <cdr:grpSp>
      <cdr:nvGrpSpPr>
        <cdr:cNvPr id="31" name="Group 30">
          <a:extLst xmlns:a="http://schemas.openxmlformats.org/drawingml/2006/main">
            <a:ext uri="{FF2B5EF4-FFF2-40B4-BE49-F238E27FC236}">
              <a16:creationId xmlns:a16="http://schemas.microsoft.com/office/drawing/2014/main" id="{D62DF016-90A4-9030-A864-482E794F1F6A}"/>
            </a:ext>
          </a:extLst>
        </cdr:cNvPr>
        <cdr:cNvGrpSpPr/>
      </cdr:nvGrpSpPr>
      <cdr:grpSpPr>
        <a:xfrm xmlns:a="http://schemas.openxmlformats.org/drawingml/2006/main">
          <a:off x="166282" y="427425"/>
          <a:ext cx="1752910" cy="947900"/>
          <a:chOff x="170759" y="599187"/>
          <a:chExt cx="1752825" cy="941990"/>
        </a:xfrm>
      </cdr:grpSpPr>
      <cdr:sp macro="" textlink="">
        <cdr:nvSpPr>
          <cdr:cNvPr id="20" name="TextBox 19">
            <a:extLst xmlns:a="http://schemas.openxmlformats.org/drawingml/2006/main">
              <a:ext uri="{FF2B5EF4-FFF2-40B4-BE49-F238E27FC236}">
                <a16:creationId xmlns:a16="http://schemas.microsoft.com/office/drawing/2014/main" id="{AEE894E0-F715-2838-6C9C-1E16FB59CC5E}"/>
              </a:ext>
            </a:extLst>
          </cdr:cNvPr>
          <cdr:cNvSpPr txBox="1"/>
        </cdr:nvSpPr>
        <cdr:spPr>
          <a:xfrm xmlns:a="http://schemas.openxmlformats.org/drawingml/2006/main">
            <a:off x="515918" y="599187"/>
            <a:ext cx="1407666" cy="94199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GB" sz="1100" b="0" i="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Mean (10.40)</a:t>
            </a:r>
          </a:p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 i="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Mean -</a:t>
            </a:r>
            <a:r>
              <a:rPr lang="en-GB" sz="1100" b="0" i="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 SD (6.72)</a:t>
            </a:r>
            <a:endParaRPr lang="en-GB" sz="1100" b="0" i="0" kern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r>
              <a:rPr lang="en-GB" sz="1100" b="0" i="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Mean + 1 SD (14.08)</a:t>
            </a:r>
          </a:p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 i="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Mean - 2 SD (3.03)</a:t>
            </a:r>
          </a:p>
          <a:p xmlns:a="http://schemas.openxmlformats.org/drawingml/2006/main">
            <a:r>
              <a:rPr lang="en-GB" sz="1100" b="0" i="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Mean + 2 SD (17.77)</a:t>
            </a:r>
          </a:p>
        </cdr:txBody>
      </cdr:sp>
      <cdr:cxnSp macro="">
        <cdr:nvCxnSpPr>
          <cdr:cNvPr id="25" name="Straight Connector 24">
            <a:extLst xmlns:a="http://schemas.openxmlformats.org/drawingml/2006/main">
              <a:ext uri="{FF2B5EF4-FFF2-40B4-BE49-F238E27FC236}">
                <a16:creationId xmlns:a16="http://schemas.microsoft.com/office/drawing/2014/main" id="{36E33CFE-2991-7285-A30C-2264B62EF75F}"/>
              </a:ext>
            </a:extLst>
          </cdr:cNvPr>
          <cdr:cNvCxnSpPr/>
        </cdr:nvCxnSpPr>
        <cdr:spPr>
          <a:xfrm xmlns:a="http://schemas.openxmlformats.org/drawingml/2006/main">
            <a:off x="199703" y="710605"/>
            <a:ext cx="285613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2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6" name="Straight Connector 25">
            <a:extLst xmlns:a="http://schemas.openxmlformats.org/drawingml/2006/main">
              <a:ext uri="{FF2B5EF4-FFF2-40B4-BE49-F238E27FC236}">
                <a16:creationId xmlns:a16="http://schemas.microsoft.com/office/drawing/2014/main" id="{A906DE69-210B-2CBA-D73F-261AFFE26A7B}"/>
              </a:ext>
            </a:extLst>
          </cdr:cNvPr>
          <cdr:cNvCxnSpPr/>
        </cdr:nvCxnSpPr>
        <cdr:spPr>
          <a:xfrm xmlns:a="http://schemas.openxmlformats.org/drawingml/2006/main">
            <a:off x="201560" y="880939"/>
            <a:ext cx="285614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3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7" name="Straight Connector 26">
            <a:extLst xmlns:a="http://schemas.openxmlformats.org/drawingml/2006/main">
              <a:ext uri="{FF2B5EF4-FFF2-40B4-BE49-F238E27FC236}">
                <a16:creationId xmlns:a16="http://schemas.microsoft.com/office/drawing/2014/main" id="{E80C1557-EC9E-5CA6-339A-635AFE18C934}"/>
              </a:ext>
            </a:extLst>
          </cdr:cNvPr>
          <cdr:cNvCxnSpPr/>
        </cdr:nvCxnSpPr>
        <cdr:spPr>
          <a:xfrm xmlns:a="http://schemas.openxmlformats.org/drawingml/2006/main">
            <a:off x="201465" y="1028468"/>
            <a:ext cx="285615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3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8" name="Rectangle 27">
            <a:extLst xmlns:a="http://schemas.openxmlformats.org/drawingml/2006/main">
              <a:ext uri="{FF2B5EF4-FFF2-40B4-BE49-F238E27FC236}">
                <a16:creationId xmlns:a16="http://schemas.microsoft.com/office/drawing/2014/main" id="{FC0BB1D4-09A9-1007-7509-58DA29FC6618}"/>
              </a:ext>
            </a:extLst>
          </cdr:cNvPr>
          <cdr:cNvSpPr/>
        </cdr:nvSpPr>
        <cdr:spPr>
          <a:xfrm xmlns:a="http://schemas.openxmlformats.org/drawingml/2006/main">
            <a:off x="170759" y="621384"/>
            <a:ext cx="1706042" cy="83276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prstDash val="sysDot"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GB" kern="1200"/>
          </a:p>
        </cdr:txBody>
      </cdr:sp>
      <cdr:cxnSp macro="">
        <cdr:nvCxnSpPr>
          <cdr:cNvPr id="29" name="Straight Connector 28">
            <a:extLst xmlns:a="http://schemas.openxmlformats.org/drawingml/2006/main">
              <a:ext uri="{FF2B5EF4-FFF2-40B4-BE49-F238E27FC236}">
                <a16:creationId xmlns:a16="http://schemas.microsoft.com/office/drawing/2014/main" id="{E80C1557-EC9E-5CA6-339A-635AFE18C934}"/>
              </a:ext>
            </a:extLst>
          </cdr:cNvPr>
          <cdr:cNvCxnSpPr/>
        </cdr:nvCxnSpPr>
        <cdr:spPr>
          <a:xfrm xmlns:a="http://schemas.openxmlformats.org/drawingml/2006/main">
            <a:off x="199655" y="1183430"/>
            <a:ext cx="284480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5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0" name="Straight Connector 29">
            <a:extLst xmlns:a="http://schemas.openxmlformats.org/drawingml/2006/main">
              <a:ext uri="{FF2B5EF4-FFF2-40B4-BE49-F238E27FC236}">
                <a16:creationId xmlns:a16="http://schemas.microsoft.com/office/drawing/2014/main" id="{4B6AC574-99C3-A7EF-53AB-193F099E29B6}"/>
              </a:ext>
            </a:extLst>
          </cdr:cNvPr>
          <cdr:cNvCxnSpPr/>
        </cdr:nvCxnSpPr>
        <cdr:spPr>
          <a:xfrm xmlns:a="http://schemas.openxmlformats.org/drawingml/2006/main">
            <a:off x="201188" y="1343713"/>
            <a:ext cx="284480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5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0.63028</cdr:x>
      <cdr:y>0.53774</cdr:y>
    </cdr:from>
    <cdr:to>
      <cdr:x>0.63028</cdr:x>
      <cdr:y>0.91393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4B56DE0-33A9-59AC-DA0F-001E810F2C12}"/>
            </a:ext>
          </a:extLst>
        </cdr:cNvPr>
        <cdr:cNvCxnSpPr/>
      </cdr:nvCxnSpPr>
      <cdr:spPr>
        <a:xfrm xmlns:a="http://schemas.openxmlformats.org/drawingml/2006/main">
          <a:off x="3447079" y="1722435"/>
          <a:ext cx="0" cy="1204981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0.77765</cdr:x>
      <cdr:y>0.82168</cdr:y>
    </cdr:from>
    <cdr:to>
      <cdr:x>0.77765</cdr:x>
      <cdr:y>0.91492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1BD1D2-BC43-A4A7-F04F-7707B2BB7969}"/>
            </a:ext>
          </a:extLst>
        </cdr:cNvPr>
        <cdr:cNvCxnSpPr/>
      </cdr:nvCxnSpPr>
      <cdr:spPr>
        <a:xfrm xmlns:a="http://schemas.openxmlformats.org/drawingml/2006/main">
          <a:off x="4253119" y="2631951"/>
          <a:ext cx="0" cy="298649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0.30202</cdr:x>
      <cdr:y>0.31559</cdr:y>
    </cdr:from>
    <cdr:to>
      <cdr:x>0.30202</cdr:x>
      <cdr:y>0.91097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650C621-8CD3-D53F-EF14-8AE4509E5F2D}"/>
            </a:ext>
          </a:extLst>
        </cdr:cNvPr>
        <cdr:cNvCxnSpPr/>
      </cdr:nvCxnSpPr>
      <cdr:spPr>
        <a:xfrm xmlns:a="http://schemas.openxmlformats.org/drawingml/2006/main">
          <a:off x="1652156" y="1011500"/>
          <a:ext cx="0" cy="190830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0.07914</cdr:x>
      <cdr:y>0.54868</cdr:y>
    </cdr:from>
    <cdr:to>
      <cdr:x>0.07914</cdr:x>
      <cdr:y>0.91644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9AC1DC5-8B43-32A1-1C0F-2E4AA07C8E91}"/>
            </a:ext>
          </a:extLst>
        </cdr:cNvPr>
        <cdr:cNvCxnSpPr/>
      </cdr:nvCxnSpPr>
      <cdr:spPr>
        <a:xfrm xmlns:a="http://schemas.openxmlformats.org/drawingml/2006/main">
          <a:off x="434968" y="1781086"/>
          <a:ext cx="0" cy="119380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0.73714</cdr:x>
      <cdr:y>0.83298</cdr:y>
    </cdr:from>
    <cdr:to>
      <cdr:x>0.73714</cdr:x>
      <cdr:y>0.91496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A474673-9274-AEFE-0DA0-743076AC504A}"/>
            </a:ext>
          </a:extLst>
        </cdr:cNvPr>
        <cdr:cNvCxnSpPr/>
      </cdr:nvCxnSpPr>
      <cdr:spPr>
        <a:xfrm xmlns:a="http://schemas.openxmlformats.org/drawingml/2006/main">
          <a:off x="4051266" y="2703953"/>
          <a:ext cx="0" cy="266126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0.50981</cdr:x>
      <cdr:y>0.53825</cdr:y>
    </cdr:from>
    <cdr:to>
      <cdr:x>0.50981</cdr:x>
      <cdr:y>0.91068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3360808A-92EA-2596-2FD6-BAE4D2454E6F}"/>
            </a:ext>
          </a:extLst>
        </cdr:cNvPr>
        <cdr:cNvCxnSpPr/>
      </cdr:nvCxnSpPr>
      <cdr:spPr>
        <a:xfrm xmlns:a="http://schemas.openxmlformats.org/drawingml/2006/main">
          <a:off x="2788606" y="1735106"/>
          <a:ext cx="0" cy="1200566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0.61848</cdr:x>
      <cdr:y>0.24653</cdr:y>
    </cdr:from>
    <cdr:to>
      <cdr:x>0.94044</cdr:x>
      <cdr:y>0.54123</cdr:y>
    </cdr:to>
    <cdr:grpSp>
      <cdr:nvGrpSpPr>
        <cdr:cNvPr id="12" name="Group 11">
          <a:extLst xmlns:a="http://schemas.openxmlformats.org/drawingml/2006/main">
            <a:ext uri="{FF2B5EF4-FFF2-40B4-BE49-F238E27FC236}">
              <a16:creationId xmlns:a16="http://schemas.microsoft.com/office/drawing/2014/main" id="{93B87D2B-3EBF-6446-20EE-C0663C77F8B8}"/>
            </a:ext>
          </a:extLst>
        </cdr:cNvPr>
        <cdr:cNvGrpSpPr/>
      </cdr:nvGrpSpPr>
      <cdr:grpSpPr>
        <a:xfrm xmlns:a="http://schemas.openxmlformats.org/drawingml/2006/main">
          <a:off x="3380792" y="800267"/>
          <a:ext cx="1759928" cy="956633"/>
          <a:chOff x="1" y="0"/>
          <a:chExt cx="1761426" cy="938099"/>
        </a:xfrm>
      </cdr:grpSpPr>
      <cdr:sp macro="" textlink="">
        <cdr:nvSpPr>
          <cdr:cNvPr id="13" name="TextBox 2">
            <a:extLst xmlns:a="http://schemas.openxmlformats.org/drawingml/2006/main">
              <a:ext uri="{FF2B5EF4-FFF2-40B4-BE49-F238E27FC236}">
                <a16:creationId xmlns:a16="http://schemas.microsoft.com/office/drawing/2014/main" id="{FF99B756-8EAA-6ACD-711E-4C9B807E39F1}"/>
              </a:ext>
            </a:extLst>
          </cdr:cNvPr>
          <cdr:cNvSpPr txBox="1"/>
        </cdr:nvSpPr>
        <cdr:spPr>
          <a:xfrm xmlns:a="http://schemas.openxmlformats.org/drawingml/2006/main">
            <a:off x="346854" y="0"/>
            <a:ext cx="1414573" cy="93809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 b="0" i="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Mean (16.33)</a:t>
            </a:r>
          </a:p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 i="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Mean -</a:t>
            </a:r>
            <a:r>
              <a:rPr lang="en-GB" sz="1100" b="0" i="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 SD (2.85)</a:t>
            </a:r>
            <a:endParaRPr lang="en-GB" sz="1100" b="0" i="0" kern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r>
              <a:rPr lang="en-GB" sz="1100" b="0" i="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Mean + 1 SD (29.81)</a:t>
            </a:r>
          </a:p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 i="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Mean - 2 SD (-10.63)</a:t>
            </a:r>
          </a:p>
          <a:p xmlns:a="http://schemas.openxmlformats.org/drawingml/2006/main">
            <a:r>
              <a:rPr lang="en-GB" sz="1100" b="0" i="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Mean + 2 SD (43.29)</a:t>
            </a:r>
          </a:p>
        </cdr:txBody>
      </cdr:sp>
      <cdr:cxnSp macro="">
        <cdr:nvCxnSpPr>
          <cdr:cNvPr id="14" name="Straight Connector 13">
            <a:extLst xmlns:a="http://schemas.openxmlformats.org/drawingml/2006/main">
              <a:ext uri="{FF2B5EF4-FFF2-40B4-BE49-F238E27FC236}">
                <a16:creationId xmlns:a16="http://schemas.microsoft.com/office/drawing/2014/main" id="{95AED48C-757E-D2A4-35DB-20B971C01167}"/>
              </a:ext>
            </a:extLst>
          </cdr:cNvPr>
          <cdr:cNvCxnSpPr/>
        </cdr:nvCxnSpPr>
        <cdr:spPr>
          <a:xfrm xmlns:a="http://schemas.openxmlformats.org/drawingml/2006/main">
            <a:off x="29087" y="110958"/>
            <a:ext cx="287014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2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0ECB7382-A9A4-F2A9-F8EB-2A93CA161CBD}"/>
              </a:ext>
            </a:extLst>
          </cdr:cNvPr>
          <cdr:cNvCxnSpPr/>
        </cdr:nvCxnSpPr>
        <cdr:spPr>
          <a:xfrm xmlns:a="http://schemas.openxmlformats.org/drawingml/2006/main">
            <a:off x="30953" y="280588"/>
            <a:ext cx="287015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3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D78A4734-999E-106D-9170-19BD0F2ABE0C}"/>
              </a:ext>
            </a:extLst>
          </cdr:cNvPr>
          <cdr:cNvCxnSpPr/>
        </cdr:nvCxnSpPr>
        <cdr:spPr>
          <a:xfrm xmlns:a="http://schemas.openxmlformats.org/drawingml/2006/main">
            <a:off x="30858" y="427508"/>
            <a:ext cx="287016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3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7" name="Rectangle 16">
            <a:extLst xmlns:a="http://schemas.openxmlformats.org/drawingml/2006/main">
              <a:ext uri="{FF2B5EF4-FFF2-40B4-BE49-F238E27FC236}">
                <a16:creationId xmlns:a16="http://schemas.microsoft.com/office/drawing/2014/main" id="{45476CA7-FE27-1230-87C1-6714299A8CE2}"/>
              </a:ext>
            </a:extLst>
          </cdr:cNvPr>
          <cdr:cNvSpPr/>
        </cdr:nvSpPr>
        <cdr:spPr>
          <a:xfrm xmlns:a="http://schemas.openxmlformats.org/drawingml/2006/main">
            <a:off x="1" y="22105"/>
            <a:ext cx="1714413" cy="82932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prstDash val="sysDot"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GB" kern="12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:a16="http://schemas.microsoft.com/office/drawing/2014/main" id="{096E8EE3-DDD5-23CB-AFBF-B1BA00C70DD2}"/>
              </a:ext>
            </a:extLst>
          </cdr:cNvPr>
          <cdr:cNvCxnSpPr/>
        </cdr:nvCxnSpPr>
        <cdr:spPr>
          <a:xfrm xmlns:a="http://schemas.openxmlformats.org/drawingml/2006/main">
            <a:off x="29039" y="581830"/>
            <a:ext cx="285876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5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Straight Connector 18">
            <a:extLst xmlns:a="http://schemas.openxmlformats.org/drawingml/2006/main">
              <a:ext uri="{FF2B5EF4-FFF2-40B4-BE49-F238E27FC236}">
                <a16:creationId xmlns:a16="http://schemas.microsoft.com/office/drawing/2014/main" id="{FA6C0F91-95BD-0839-25EC-295F57D56897}"/>
              </a:ext>
            </a:extLst>
          </cdr:cNvPr>
          <cdr:cNvCxnSpPr/>
        </cdr:nvCxnSpPr>
        <cdr:spPr>
          <a:xfrm xmlns:a="http://schemas.openxmlformats.org/drawingml/2006/main">
            <a:off x="30579" y="741451"/>
            <a:ext cx="285876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5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0.58339</cdr:x>
      <cdr:y>0.26623</cdr:y>
    </cdr:from>
    <cdr:to>
      <cdr:x>0.58339</cdr:x>
      <cdr:y>0.91743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DF26B84-E6F3-A9D8-F2C4-294CC767DA2C}"/>
            </a:ext>
          </a:extLst>
        </cdr:cNvPr>
        <cdr:cNvCxnSpPr/>
      </cdr:nvCxnSpPr>
      <cdr:spPr>
        <a:xfrm xmlns:a="http://schemas.openxmlformats.org/drawingml/2006/main">
          <a:off x="3181666" y="858403"/>
          <a:ext cx="0" cy="2099636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0.41223</cdr:x>
      <cdr:y>0.52508</cdr:y>
    </cdr:from>
    <cdr:to>
      <cdr:x>0.41223</cdr:x>
      <cdr:y>0.91413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8184E91-BCD3-4F16-5865-8DF18FFCC3D4}"/>
            </a:ext>
          </a:extLst>
        </cdr:cNvPr>
        <cdr:cNvCxnSpPr/>
      </cdr:nvCxnSpPr>
      <cdr:spPr>
        <a:xfrm xmlns:a="http://schemas.openxmlformats.org/drawingml/2006/main">
          <a:off x="2253569" y="1686236"/>
          <a:ext cx="0" cy="1249368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0.23501</cdr:x>
      <cdr:y>0.83142</cdr:y>
    </cdr:from>
    <cdr:to>
      <cdr:x>0.23501</cdr:x>
      <cdr:y>0.915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B6AE7B8-B001-CC9B-E745-CEAE8DA05308}"/>
            </a:ext>
          </a:extLst>
        </cdr:cNvPr>
        <cdr:cNvCxnSpPr/>
      </cdr:nvCxnSpPr>
      <cdr:spPr>
        <a:xfrm xmlns:a="http://schemas.openxmlformats.org/drawingml/2006/main">
          <a:off x="1290101" y="2658075"/>
          <a:ext cx="0" cy="26722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0.76003</cdr:x>
      <cdr:y>0.52335</cdr:y>
    </cdr:from>
    <cdr:to>
      <cdr:x>0.76003</cdr:x>
      <cdr:y>0.91457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71CEDD5-02A3-F39B-1A42-9A6FD135B308}"/>
            </a:ext>
          </a:extLst>
        </cdr:cNvPr>
        <cdr:cNvCxnSpPr/>
      </cdr:nvCxnSpPr>
      <cdr:spPr>
        <a:xfrm xmlns:a="http://schemas.openxmlformats.org/drawingml/2006/main">
          <a:off x="4154880" y="1680666"/>
          <a:ext cx="0" cy="125634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0.93652</cdr:x>
      <cdr:y>0.82918</cdr:y>
    </cdr:from>
    <cdr:to>
      <cdr:x>0.93652</cdr:x>
      <cdr:y>0.91155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02CB5C1B-C934-732C-DDAD-F1284A076AA4}"/>
            </a:ext>
          </a:extLst>
        </cdr:cNvPr>
        <cdr:cNvCxnSpPr/>
      </cdr:nvCxnSpPr>
      <cdr:spPr>
        <a:xfrm xmlns:a="http://schemas.openxmlformats.org/drawingml/2006/main">
          <a:off x="5140994" y="2650915"/>
          <a:ext cx="0" cy="26334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0.03502</cdr:x>
      <cdr:y>0.1941</cdr:y>
    </cdr:from>
    <cdr:to>
      <cdr:x>0.35662</cdr:x>
      <cdr:y>0.48881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93B87D2B-3EBF-6446-20EE-C0663C77F8B8}"/>
            </a:ext>
          </a:extLst>
        </cdr:cNvPr>
        <cdr:cNvGrpSpPr/>
      </cdr:nvGrpSpPr>
      <cdr:grpSpPr>
        <a:xfrm xmlns:a="http://schemas.openxmlformats.org/drawingml/2006/main">
          <a:off x="191866" y="624191"/>
          <a:ext cx="1761963" cy="947735"/>
          <a:chOff x="1" y="0"/>
          <a:chExt cx="1761426" cy="938099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id="{FF99B756-8EAA-6ACD-711E-4C9B807E39F1}"/>
              </a:ext>
            </a:extLst>
          </cdr:cNvPr>
          <cdr:cNvSpPr txBox="1"/>
        </cdr:nvSpPr>
        <cdr:spPr>
          <a:xfrm xmlns:a="http://schemas.openxmlformats.org/drawingml/2006/main">
            <a:off x="346854" y="0"/>
            <a:ext cx="1414573" cy="93809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 b="0" i="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Mean (81.40)</a:t>
            </a:r>
          </a:p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 i="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Mean -</a:t>
            </a:r>
            <a:r>
              <a:rPr lang="en-GB" sz="1100" b="0" i="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 SD (72.68)</a:t>
            </a:r>
            <a:endParaRPr lang="en-GB" sz="1100" b="0" i="0" kern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 xmlns:a="http://schemas.openxmlformats.org/drawingml/2006/main">
            <a:r>
              <a:rPr lang="en-GB" sz="1100" b="0" i="0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Mean + 1 SD (90.12)</a:t>
            </a:r>
          </a:p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 i="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Mean - 2 SD (63.97)</a:t>
            </a:r>
          </a:p>
          <a:p xmlns:a="http://schemas.openxmlformats.org/drawingml/2006/main">
            <a:r>
              <a:rPr lang="en-GB" sz="1100" b="0" i="0" kern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Mean + 2 SD (98.83)</a:t>
            </a:r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95AED48C-757E-D2A4-35DB-20B971C01167}"/>
              </a:ext>
            </a:extLst>
          </cdr:cNvPr>
          <cdr:cNvCxnSpPr/>
        </cdr:nvCxnSpPr>
        <cdr:spPr>
          <a:xfrm xmlns:a="http://schemas.openxmlformats.org/drawingml/2006/main">
            <a:off x="29087" y="110958"/>
            <a:ext cx="287014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2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0ECB7382-A9A4-F2A9-F8EB-2A93CA161CBD}"/>
              </a:ext>
            </a:extLst>
          </cdr:cNvPr>
          <cdr:cNvCxnSpPr/>
        </cdr:nvCxnSpPr>
        <cdr:spPr>
          <a:xfrm xmlns:a="http://schemas.openxmlformats.org/drawingml/2006/main">
            <a:off x="30953" y="280588"/>
            <a:ext cx="287015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3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Straight Connector 16">
            <a:extLst xmlns:a="http://schemas.openxmlformats.org/drawingml/2006/main">
              <a:ext uri="{FF2B5EF4-FFF2-40B4-BE49-F238E27FC236}">
                <a16:creationId xmlns:a16="http://schemas.microsoft.com/office/drawing/2014/main" id="{D78A4734-999E-106D-9170-19BD0F2ABE0C}"/>
              </a:ext>
            </a:extLst>
          </cdr:cNvPr>
          <cdr:cNvCxnSpPr/>
        </cdr:nvCxnSpPr>
        <cdr:spPr>
          <a:xfrm xmlns:a="http://schemas.openxmlformats.org/drawingml/2006/main">
            <a:off x="30858" y="427508"/>
            <a:ext cx="287016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3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8" name="Rectangle 17">
            <a:extLst xmlns:a="http://schemas.openxmlformats.org/drawingml/2006/main">
              <a:ext uri="{FF2B5EF4-FFF2-40B4-BE49-F238E27FC236}">
                <a16:creationId xmlns:a16="http://schemas.microsoft.com/office/drawing/2014/main" id="{45476CA7-FE27-1230-87C1-6714299A8CE2}"/>
              </a:ext>
            </a:extLst>
          </cdr:cNvPr>
          <cdr:cNvSpPr/>
        </cdr:nvSpPr>
        <cdr:spPr>
          <a:xfrm xmlns:a="http://schemas.openxmlformats.org/drawingml/2006/main">
            <a:off x="1" y="22105"/>
            <a:ext cx="1714413" cy="82932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prstDash val="sysDot"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GB" kern="1200"/>
          </a:p>
        </cdr:txBody>
      </cdr:sp>
      <cdr:cxnSp macro="">
        <cdr:nvCxnSpPr>
          <cdr:cNvPr id="19" name="Straight Connector 18">
            <a:extLst xmlns:a="http://schemas.openxmlformats.org/drawingml/2006/main">
              <a:ext uri="{FF2B5EF4-FFF2-40B4-BE49-F238E27FC236}">
                <a16:creationId xmlns:a16="http://schemas.microsoft.com/office/drawing/2014/main" id="{096E8EE3-DDD5-23CB-AFBF-B1BA00C70DD2}"/>
              </a:ext>
            </a:extLst>
          </cdr:cNvPr>
          <cdr:cNvCxnSpPr/>
        </cdr:nvCxnSpPr>
        <cdr:spPr>
          <a:xfrm xmlns:a="http://schemas.openxmlformats.org/drawingml/2006/main">
            <a:off x="29039" y="581830"/>
            <a:ext cx="285876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5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0" name="Straight Connector 19">
            <a:extLst xmlns:a="http://schemas.openxmlformats.org/drawingml/2006/main">
              <a:ext uri="{FF2B5EF4-FFF2-40B4-BE49-F238E27FC236}">
                <a16:creationId xmlns:a16="http://schemas.microsoft.com/office/drawing/2014/main" id="{FA6C0F91-95BD-0839-25EC-295F57D56897}"/>
              </a:ext>
            </a:extLst>
          </cdr:cNvPr>
          <cdr:cNvCxnSpPr/>
        </cdr:nvCxnSpPr>
        <cdr:spPr>
          <a:xfrm xmlns:a="http://schemas.openxmlformats.org/drawingml/2006/main">
            <a:off x="30579" y="741451"/>
            <a:ext cx="285876" cy="0"/>
          </a:xfrm>
          <a:prstGeom xmlns:a="http://schemas.openxmlformats.org/drawingml/2006/main" prst="line">
            <a:avLst/>
          </a:prstGeom>
          <a:ln xmlns:a="http://schemas.openxmlformats.org/drawingml/2006/main" w="19050" cap="flat" cmpd="sng" algn="ctr">
            <a:solidFill>
              <a:schemeClr val="accent5"/>
            </a:solidFill>
            <a:prstDash val="dash"/>
            <a:round/>
            <a:headEnd type="none" w="med" len="med"/>
            <a:tailEnd type="none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43</xdr:row>
      <xdr:rowOff>133350</xdr:rowOff>
    </xdr:from>
    <xdr:to>
      <xdr:col>14</xdr:col>
      <xdr:colOff>285750</xdr:colOff>
      <xdr:row>59</xdr:row>
      <xdr:rowOff>75350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4330D67-A30B-EDA2-C955-E6D5DBD6B7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6350" y="9886950"/>
              <a:ext cx="5486400" cy="319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425450</xdr:colOff>
      <xdr:row>44</xdr:row>
      <xdr:rowOff>6350</xdr:rowOff>
    </xdr:from>
    <xdr:to>
      <xdr:col>22</xdr:col>
      <xdr:colOff>133350</xdr:colOff>
      <xdr:row>59</xdr:row>
      <xdr:rowOff>151550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74E7BC-7B9C-FFDE-FFA4-EE83BBE01F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7950" y="9963150"/>
              <a:ext cx="5486400" cy="319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247650</xdr:colOff>
      <xdr:row>43</xdr:row>
      <xdr:rowOff>95250</xdr:rowOff>
    </xdr:from>
    <xdr:to>
      <xdr:col>6</xdr:col>
      <xdr:colOff>781050</xdr:colOff>
      <xdr:row>59</xdr:row>
      <xdr:rowOff>37250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BE7A25B-9D80-CDC2-7286-CD0BB9E3C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9848850"/>
              <a:ext cx="5486400" cy="319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431800</xdr:colOff>
      <xdr:row>17</xdr:row>
      <xdr:rowOff>152400</xdr:rowOff>
    </xdr:from>
    <xdr:to>
      <xdr:col>15</xdr:col>
      <xdr:colOff>139700</xdr:colOff>
      <xdr:row>31</xdr:row>
      <xdr:rowOff>196000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8DE3A5-230E-5C79-AFC1-56DAC4979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673100</xdr:colOff>
      <xdr:row>16</xdr:row>
      <xdr:rowOff>114300</xdr:rowOff>
    </xdr:from>
    <xdr:to>
      <xdr:col>25</xdr:col>
      <xdr:colOff>381000</xdr:colOff>
      <xdr:row>30</xdr:row>
      <xdr:rowOff>145200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B399D6-E6B6-77A3-ACC4-C34563B2A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50800</xdr:colOff>
      <xdr:row>0</xdr:row>
      <xdr:rowOff>393700</xdr:rowOff>
    </xdr:from>
    <xdr:to>
      <xdr:col>21</xdr:col>
      <xdr:colOff>584200</xdr:colOff>
      <xdr:row>14</xdr:row>
      <xdr:rowOff>94400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27F98C2-452D-B0FC-B3B8-DB45BCFC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272835</xdr:colOff>
      <xdr:row>14</xdr:row>
      <xdr:rowOff>177106</xdr:rowOff>
    </xdr:from>
    <xdr:to>
      <xdr:col>10</xdr:col>
      <xdr:colOff>1212848</xdr:colOff>
      <xdr:row>30</xdr:row>
      <xdr:rowOff>104592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74632FC-E300-E4B7-85A9-E8FA5D600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235" y="3631506"/>
              <a:ext cx="5486613" cy="32040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288471</xdr:colOff>
      <xdr:row>31</xdr:row>
      <xdr:rowOff>164460</xdr:rowOff>
    </xdr:from>
    <xdr:to>
      <xdr:col>10</xdr:col>
      <xdr:colOff>1235848</xdr:colOff>
      <xdr:row>47</xdr:row>
      <xdr:rowOff>131539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8D022D1-CFF4-65BA-7349-C948DC0CF2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4871" y="7098660"/>
              <a:ext cx="5493977" cy="3218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800100</xdr:colOff>
      <xdr:row>38</xdr:row>
      <xdr:rowOff>107950</xdr:rowOff>
    </xdr:from>
    <xdr:to>
      <xdr:col>5</xdr:col>
      <xdr:colOff>355600</xdr:colOff>
      <xdr:row>54</xdr:row>
      <xdr:rowOff>49950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693E935-8010-E3F5-4965-2D3F37DCAE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8464550"/>
              <a:ext cx="5486400" cy="319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893834</xdr:colOff>
      <xdr:row>27</xdr:row>
      <xdr:rowOff>139758</xdr:rowOff>
    </xdr:from>
    <xdr:to>
      <xdr:col>16</xdr:col>
      <xdr:colOff>926874</xdr:colOff>
      <xdr:row>43</xdr:row>
      <xdr:rowOff>148626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A049E7-497C-C7A9-46B7-C4799126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Agrawal" refreshedDate="45662.211101967594" createdVersion="8" refreshedVersion="8" minRefreshableVersion="3" recordCount="15" xr:uid="{F99C4E97-046D-814E-87DC-281494012F7A}">
  <cacheSource type="worksheet">
    <worksheetSource name="Table1"/>
  </cacheSource>
  <cacheFields count="5">
    <cacheField name="Category" numFmtId="0">
      <sharedItems count="8">
        <s v="Dict. &amp; encyclopaedias"/>
        <s v="Marketplace"/>
        <s v="News &amp; media"/>
        <s v="Programming"/>
        <s v="Search Engine"/>
        <s v="Social Network"/>
        <s v="Streaming"/>
        <s v="Video Sharing"/>
      </sharedItems>
    </cacheField>
    <cacheField name="Website" numFmtId="0">
      <sharedItems count="15">
        <s v="Wikipedia"/>
        <s v="Amazon"/>
        <s v="Yahoo!"/>
        <s v="Msn"/>
        <s v="ChatGPT"/>
        <s v="Google"/>
        <s v="Bing"/>
        <s v="DuckDuckGo"/>
        <s v="Facebook"/>
        <s v="Instagram"/>
        <s v="Reddit"/>
        <s v="X"/>
        <s v="WhatsApp"/>
        <s v="Netflix"/>
        <s v="YouTube"/>
      </sharedItems>
    </cacheField>
    <cacheField name="Qual Error" numFmtId="0">
      <sharedItems containsSemiMixedTypes="0" containsString="0" containsNumber="1" containsInteger="1" minValue="6" maxValue="17"/>
    </cacheField>
    <cacheField name="WAVE Error" numFmtId="0">
      <sharedItems containsSemiMixedTypes="0" containsString="0" containsNumber="1" containsInteger="1" minValue="1" maxValue="50"/>
    </cacheField>
    <cacheField name="Lighthouse Score" numFmtId="0">
      <sharedItems containsSemiMixedTypes="0" containsString="0" containsNumber="1" containsInteger="1" minValue="6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5"/>
    <n v="13"/>
    <n v="85"/>
  </r>
  <r>
    <x v="1"/>
    <x v="1"/>
    <n v="13"/>
    <n v="30"/>
    <n v="89"/>
  </r>
  <r>
    <x v="2"/>
    <x v="2"/>
    <n v="14"/>
    <n v="21"/>
    <n v="89"/>
  </r>
  <r>
    <x v="2"/>
    <x v="3"/>
    <n v="6"/>
    <n v="9"/>
    <n v="87"/>
  </r>
  <r>
    <x v="3"/>
    <x v="4"/>
    <n v="6"/>
    <n v="4"/>
    <n v="82"/>
  </r>
  <r>
    <x v="4"/>
    <x v="5"/>
    <n v="11"/>
    <n v="5"/>
    <n v="91"/>
  </r>
  <r>
    <x v="4"/>
    <x v="6"/>
    <n v="6"/>
    <n v="7"/>
    <n v="78"/>
  </r>
  <r>
    <x v="4"/>
    <x v="7"/>
    <n v="12"/>
    <n v="32"/>
    <n v="67"/>
  </r>
  <r>
    <x v="5"/>
    <x v="8"/>
    <n v="13"/>
    <n v="13"/>
    <n v="81"/>
  </r>
  <r>
    <x v="5"/>
    <x v="9"/>
    <n v="10"/>
    <n v="30"/>
    <n v="76"/>
  </r>
  <r>
    <x v="5"/>
    <x v="10"/>
    <n v="6"/>
    <n v="4"/>
    <n v="80"/>
  </r>
  <r>
    <x v="5"/>
    <x v="11"/>
    <n v="13"/>
    <n v="20"/>
    <n v="73"/>
  </r>
  <r>
    <x v="5"/>
    <x v="12"/>
    <n v="8"/>
    <n v="1"/>
    <n v="68"/>
  </r>
  <r>
    <x v="6"/>
    <x v="13"/>
    <n v="6"/>
    <n v="6"/>
    <n v="100"/>
  </r>
  <r>
    <x v="7"/>
    <x v="14"/>
    <n v="17"/>
    <n v="50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707BA-99C7-634F-9BB0-FEEA9693F12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Q10" firstHeaderRow="0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6">
        <item x="1"/>
        <item x="6"/>
        <item x="4"/>
        <item x="7"/>
        <item x="8"/>
        <item x="5"/>
        <item x="9"/>
        <item x="3"/>
        <item x="13"/>
        <item x="10"/>
        <item x="12"/>
        <item x="0"/>
        <item x="11"/>
        <item x="2"/>
        <item x="1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Qual Error2" fld="2" subtotal="average" baseField="0" baseItem="0"/>
    <dataField name="Average of WAVE Error" fld="3" subtotal="average" baseField="0" baseItem="0"/>
    <dataField name="Average of Lighthouse Scor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282AE-5BD6-8741-B08B-C4D5E9733A7C}" name="Table1" displayName="Table1" ref="A1:E16" totalsRowShown="0" headerRowDxfId="6" dataDxfId="5">
  <autoFilter ref="A1:E16" xr:uid="{8C0282AE-5BD6-8741-B08B-C4D5E9733A7C}"/>
  <sortState xmlns:xlrd2="http://schemas.microsoft.com/office/spreadsheetml/2017/richdata2" ref="A2:E16">
    <sortCondition ref="A1:A16"/>
  </sortState>
  <tableColumns count="5">
    <tableColumn id="1" xr3:uid="{5724E4D7-4C33-8C48-8418-741D01C47E47}" name="Category" dataDxfId="4"/>
    <tableColumn id="2" xr3:uid="{7C5CEFF4-98BE-5143-894B-1142D214E73F}" name="Website" dataDxfId="3"/>
    <tableColumn id="3" xr3:uid="{69B1E731-FB91-1448-89A2-03214712F18B}" name="Qual Error" dataDxfId="2"/>
    <tableColumn id="4" xr3:uid="{52D14938-215C-0748-A76A-E72741FC3243}" name="WAVE Error" dataDxfId="1"/>
    <tableColumn id="5" xr3:uid="{789329D2-32E9-2046-8019-BF3773E30FEC}" name="Lighthouse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858C-1404-BC43-8454-D52C3D9E0F19}">
  <dimension ref="A1:D17"/>
  <sheetViews>
    <sheetView tabSelected="1" workbookViewId="0">
      <selection activeCell="D16" sqref="D16"/>
    </sheetView>
  </sheetViews>
  <sheetFormatPr baseColWidth="10" defaultRowHeight="16" x14ac:dyDescent="0.2"/>
  <cols>
    <col min="1" max="1" width="20.33203125" style="2" customWidth="1"/>
    <col min="2" max="2" width="16.1640625" style="2" customWidth="1"/>
    <col min="3" max="3" width="10.6640625" style="2" bestFit="1" customWidth="1"/>
    <col min="4" max="4" width="22.5" style="2" customWidth="1"/>
    <col min="5" max="16384" width="10.83203125" style="2"/>
  </cols>
  <sheetData>
    <row r="1" spans="1:4" ht="17" x14ac:dyDescent="0.2">
      <c r="A1" s="42" t="s">
        <v>0</v>
      </c>
      <c r="B1" s="42" t="s">
        <v>1</v>
      </c>
      <c r="C1" s="3" t="s">
        <v>2</v>
      </c>
      <c r="D1" s="42" t="s">
        <v>4</v>
      </c>
    </row>
    <row r="2" spans="1:4" ht="18" thickBot="1" x14ac:dyDescent="0.25">
      <c r="A2" s="43"/>
      <c r="B2" s="43"/>
      <c r="C2" s="4" t="s">
        <v>3</v>
      </c>
      <c r="D2" s="43"/>
    </row>
    <row r="3" spans="1:4" ht="17" x14ac:dyDescent="0.2">
      <c r="A3" s="5" t="s">
        <v>5</v>
      </c>
      <c r="B3" s="5" t="s">
        <v>6</v>
      </c>
      <c r="C3" s="5">
        <v>135.77000000000001</v>
      </c>
      <c r="D3" s="5" t="s">
        <v>7</v>
      </c>
    </row>
    <row r="4" spans="1:4" ht="34" x14ac:dyDescent="0.2">
      <c r="A4" s="5" t="s">
        <v>8</v>
      </c>
      <c r="B4" s="5" t="s">
        <v>9</v>
      </c>
      <c r="C4" s="5">
        <v>72.569999999999993</v>
      </c>
      <c r="D4" s="5" t="s">
        <v>10</v>
      </c>
    </row>
    <row r="5" spans="1:4" ht="17" x14ac:dyDescent="0.2">
      <c r="A5" s="5" t="s">
        <v>11</v>
      </c>
      <c r="B5" s="5" t="s">
        <v>12</v>
      </c>
      <c r="C5" s="5">
        <v>12.68</v>
      </c>
      <c r="D5" s="5" t="s">
        <v>13</v>
      </c>
    </row>
    <row r="6" spans="1:4" ht="34" x14ac:dyDescent="0.2">
      <c r="A6" s="5" t="s">
        <v>14</v>
      </c>
      <c r="B6" s="5" t="s">
        <v>15</v>
      </c>
      <c r="C6" s="5">
        <v>6.88</v>
      </c>
      <c r="D6" s="5" t="s">
        <v>16</v>
      </c>
    </row>
    <row r="7" spans="1:4" ht="17" x14ac:dyDescent="0.2">
      <c r="A7" s="5" t="s">
        <v>17</v>
      </c>
      <c r="B7" s="5" t="s">
        <v>18</v>
      </c>
      <c r="C7" s="5">
        <v>6.76</v>
      </c>
      <c r="D7" s="5" t="s">
        <v>13</v>
      </c>
    </row>
    <row r="8" spans="1:4" ht="17" x14ac:dyDescent="0.2">
      <c r="A8" s="5" t="s">
        <v>19</v>
      </c>
      <c r="B8" s="5" t="s">
        <v>20</v>
      </c>
      <c r="C8" s="5">
        <v>5.97</v>
      </c>
      <c r="D8" s="5" t="s">
        <v>13</v>
      </c>
    </row>
    <row r="9" spans="1:4" ht="17" x14ac:dyDescent="0.2">
      <c r="A9" s="5" t="s">
        <v>21</v>
      </c>
      <c r="B9" s="5" t="s">
        <v>22</v>
      </c>
      <c r="C9" s="5">
        <v>5.2</v>
      </c>
      <c r="D9" s="5" t="s">
        <v>7</v>
      </c>
    </row>
    <row r="10" spans="1:4" ht="34" x14ac:dyDescent="0.2">
      <c r="A10" s="5" t="s">
        <v>23</v>
      </c>
      <c r="B10" s="5" t="s">
        <v>24</v>
      </c>
      <c r="C10" s="5">
        <v>4.75</v>
      </c>
      <c r="D10" s="5" t="s">
        <v>25</v>
      </c>
    </row>
    <row r="11" spans="1:4" ht="17" x14ac:dyDescent="0.2">
      <c r="A11" s="5" t="s">
        <v>26</v>
      </c>
      <c r="B11" s="5" t="s">
        <v>27</v>
      </c>
      <c r="C11" s="5">
        <v>4.29</v>
      </c>
      <c r="D11" s="5" t="s">
        <v>13</v>
      </c>
    </row>
    <row r="12" spans="1:4" ht="17" x14ac:dyDescent="0.2">
      <c r="A12" s="5" t="s">
        <v>28</v>
      </c>
      <c r="B12" s="5" t="s">
        <v>29</v>
      </c>
      <c r="C12" s="5">
        <v>3.96</v>
      </c>
      <c r="D12" s="5" t="s">
        <v>13</v>
      </c>
    </row>
    <row r="13" spans="1:4" ht="17" x14ac:dyDescent="0.2">
      <c r="A13" s="5" t="s">
        <v>30</v>
      </c>
      <c r="B13" s="5" t="s">
        <v>31</v>
      </c>
      <c r="C13" s="5">
        <v>3.63</v>
      </c>
      <c r="D13" s="5" t="s">
        <v>32</v>
      </c>
    </row>
    <row r="14" spans="1:4" ht="34" x14ac:dyDescent="0.2">
      <c r="A14" s="5" t="s">
        <v>33</v>
      </c>
      <c r="B14" s="5" t="s">
        <v>34</v>
      </c>
      <c r="C14" s="5">
        <v>3.47</v>
      </c>
      <c r="D14" s="5" t="s">
        <v>35</v>
      </c>
    </row>
    <row r="15" spans="1:4" ht="34" x14ac:dyDescent="0.2">
      <c r="A15" s="5" t="s">
        <v>36</v>
      </c>
      <c r="B15" s="5" t="s">
        <v>37</v>
      </c>
      <c r="C15" s="5">
        <v>3.08</v>
      </c>
      <c r="D15" s="5" t="s">
        <v>7</v>
      </c>
    </row>
    <row r="16" spans="1:4" ht="17" x14ac:dyDescent="0.2">
      <c r="A16" s="5" t="s">
        <v>38</v>
      </c>
      <c r="B16" s="5" t="s">
        <v>39</v>
      </c>
      <c r="C16" s="5">
        <v>2.59</v>
      </c>
      <c r="D16" s="5" t="s">
        <v>35</v>
      </c>
    </row>
    <row r="17" spans="1:4" ht="17" x14ac:dyDescent="0.2">
      <c r="A17" s="5" t="s">
        <v>40</v>
      </c>
      <c r="B17" s="5" t="s">
        <v>41</v>
      </c>
      <c r="C17" s="5">
        <v>2.56</v>
      </c>
      <c r="D17" s="5" t="s">
        <v>42</v>
      </c>
    </row>
  </sheetData>
  <mergeCells count="3">
    <mergeCell ref="A1:A2"/>
    <mergeCell ref="B1:B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A7B1-2033-A742-AF7A-EBF9A58CC608}">
  <dimension ref="A1:R24"/>
  <sheetViews>
    <sheetView zoomScaleNormal="140" workbookViewId="0"/>
  </sheetViews>
  <sheetFormatPr baseColWidth="10" defaultRowHeight="16" x14ac:dyDescent="0.2"/>
  <cols>
    <col min="1" max="2" width="10.83203125" style="2"/>
    <col min="3" max="3" width="10.83203125" style="9"/>
    <col min="4" max="7" width="10.83203125" style="2"/>
    <col min="8" max="8" width="10.83203125" style="11"/>
    <col min="9" max="13" width="10.83203125" style="2"/>
    <col min="14" max="14" width="10.83203125" style="13"/>
    <col min="15" max="16384" width="10.83203125" style="2"/>
  </cols>
  <sheetData>
    <row r="1" spans="1:18" ht="51" x14ac:dyDescent="0.2">
      <c r="A1" s="2" t="s">
        <v>0</v>
      </c>
      <c r="B1" s="2" t="s">
        <v>65</v>
      </c>
      <c r="C1" s="8" t="s">
        <v>66</v>
      </c>
      <c r="D1" s="2" t="s">
        <v>50</v>
      </c>
      <c r="E1" s="2" t="s">
        <v>52</v>
      </c>
      <c r="F1" s="2" t="s">
        <v>53</v>
      </c>
      <c r="G1" s="2" t="s">
        <v>51</v>
      </c>
      <c r="H1" s="10" t="s">
        <v>44</v>
      </c>
      <c r="I1" s="2" t="s">
        <v>49</v>
      </c>
      <c r="J1" s="2" t="s">
        <v>54</v>
      </c>
      <c r="K1" s="2" t="s">
        <v>55</v>
      </c>
      <c r="L1" s="2" t="s">
        <v>56</v>
      </c>
      <c r="M1" s="2" t="s">
        <v>57</v>
      </c>
      <c r="N1" s="12" t="s">
        <v>45</v>
      </c>
      <c r="O1" s="2" t="s">
        <v>59</v>
      </c>
      <c r="P1" s="2" t="s">
        <v>60</v>
      </c>
      <c r="Q1" s="2" t="s">
        <v>61</v>
      </c>
      <c r="R1" s="2" t="s">
        <v>62</v>
      </c>
    </row>
    <row r="3" spans="1:18" ht="17" x14ac:dyDescent="0.2">
      <c r="A3" s="2" t="s">
        <v>46</v>
      </c>
      <c r="B3" s="2" t="s">
        <v>47</v>
      </c>
      <c r="D3" s="2">
        <v>23</v>
      </c>
      <c r="E3" s="2">
        <v>5</v>
      </c>
      <c r="F3" s="2">
        <v>10</v>
      </c>
      <c r="G3" s="2">
        <v>64</v>
      </c>
      <c r="I3" s="2">
        <v>1</v>
      </c>
      <c r="J3" s="2">
        <v>0</v>
      </c>
      <c r="K3" s="2">
        <v>1</v>
      </c>
      <c r="L3" s="2">
        <v>11</v>
      </c>
      <c r="M3" s="6" t="s">
        <v>58</v>
      </c>
      <c r="O3" s="2">
        <v>99</v>
      </c>
      <c r="P3" s="2">
        <v>10</v>
      </c>
      <c r="Q3" s="2">
        <v>22</v>
      </c>
      <c r="R3" s="2">
        <v>33</v>
      </c>
    </row>
    <row r="4" spans="1:18" ht="34" x14ac:dyDescent="0.2">
      <c r="B4" s="2" t="s">
        <v>48</v>
      </c>
      <c r="D4" s="2">
        <v>24</v>
      </c>
      <c r="E4" s="2">
        <v>11</v>
      </c>
      <c r="F4" s="2">
        <v>10</v>
      </c>
      <c r="G4" s="2">
        <v>57</v>
      </c>
      <c r="I4" s="2">
        <v>5</v>
      </c>
      <c r="J4" s="2">
        <v>0</v>
      </c>
      <c r="K4" s="2">
        <v>3</v>
      </c>
      <c r="L4" s="2">
        <v>122</v>
      </c>
      <c r="M4" s="6" t="s">
        <v>58</v>
      </c>
      <c r="O4" s="2">
        <v>91</v>
      </c>
      <c r="P4" s="2">
        <v>10</v>
      </c>
      <c r="Q4" s="2">
        <v>24</v>
      </c>
      <c r="R4" s="2">
        <v>29</v>
      </c>
    </row>
    <row r="5" spans="1:18" ht="51" x14ac:dyDescent="0.2">
      <c r="A5" s="2" t="s">
        <v>8</v>
      </c>
      <c r="B5" s="2" t="s">
        <v>47</v>
      </c>
      <c r="D5" s="2">
        <v>19</v>
      </c>
      <c r="E5" s="2">
        <v>12</v>
      </c>
      <c r="F5" s="2">
        <v>7</v>
      </c>
      <c r="G5" s="2">
        <v>64</v>
      </c>
      <c r="I5" s="2">
        <v>38</v>
      </c>
      <c r="J5" s="2">
        <v>1</v>
      </c>
      <c r="K5" s="2">
        <v>39</v>
      </c>
      <c r="L5" s="2">
        <v>3</v>
      </c>
      <c r="M5" s="6" t="s">
        <v>64</v>
      </c>
      <c r="O5" s="2">
        <v>85</v>
      </c>
      <c r="P5" s="2">
        <v>10</v>
      </c>
      <c r="Q5" s="2">
        <v>22</v>
      </c>
      <c r="R5" s="2">
        <v>32</v>
      </c>
    </row>
    <row r="6" spans="1:18" ht="51" x14ac:dyDescent="0.2">
      <c r="B6" s="2" t="s">
        <v>63</v>
      </c>
      <c r="D6" s="2">
        <v>21</v>
      </c>
      <c r="E6" s="2">
        <v>17</v>
      </c>
      <c r="F6" s="2">
        <v>7</v>
      </c>
      <c r="G6" s="2">
        <v>57</v>
      </c>
      <c r="I6" s="2">
        <v>49</v>
      </c>
      <c r="J6" s="2">
        <v>1</v>
      </c>
      <c r="K6" s="2">
        <v>549</v>
      </c>
      <c r="L6" s="2">
        <v>207</v>
      </c>
      <c r="M6" s="6" t="s">
        <v>64</v>
      </c>
      <c r="O6" s="2">
        <v>75</v>
      </c>
      <c r="P6" s="2">
        <v>10</v>
      </c>
      <c r="Q6" s="2">
        <v>23</v>
      </c>
      <c r="R6" s="2">
        <v>28</v>
      </c>
    </row>
    <row r="7" spans="1:18" ht="51" x14ac:dyDescent="0.2">
      <c r="A7" s="2" t="s">
        <v>11</v>
      </c>
      <c r="B7" s="2" t="s">
        <v>67</v>
      </c>
      <c r="D7" s="2">
        <v>22</v>
      </c>
      <c r="E7" s="2">
        <v>5</v>
      </c>
      <c r="F7" s="2">
        <v>10</v>
      </c>
      <c r="G7" s="2">
        <v>65</v>
      </c>
      <c r="I7" s="2">
        <v>2</v>
      </c>
      <c r="J7" s="2">
        <v>46</v>
      </c>
      <c r="K7" s="2">
        <v>9</v>
      </c>
      <c r="L7" s="2">
        <v>1</v>
      </c>
      <c r="M7" s="6" t="s">
        <v>68</v>
      </c>
      <c r="O7" s="2">
        <v>92</v>
      </c>
      <c r="P7" s="2">
        <v>10</v>
      </c>
      <c r="Q7" s="2">
        <v>23</v>
      </c>
      <c r="R7" s="2">
        <v>32</v>
      </c>
    </row>
    <row r="8" spans="1:18" ht="51" x14ac:dyDescent="0.2">
      <c r="B8" s="2" t="s">
        <v>47</v>
      </c>
      <c r="D8" s="2">
        <v>22</v>
      </c>
      <c r="E8" s="2">
        <v>13</v>
      </c>
      <c r="F8" s="2">
        <v>12</v>
      </c>
      <c r="G8" s="2">
        <v>55</v>
      </c>
      <c r="I8" s="2">
        <v>11</v>
      </c>
      <c r="J8" s="2">
        <v>2</v>
      </c>
      <c r="K8" s="2">
        <v>27</v>
      </c>
      <c r="L8" s="2">
        <v>58</v>
      </c>
      <c r="M8" s="6" t="s">
        <v>69</v>
      </c>
      <c r="O8" s="2">
        <v>81</v>
      </c>
      <c r="P8" s="2">
        <v>10</v>
      </c>
      <c r="Q8" s="2">
        <v>22</v>
      </c>
      <c r="R8" s="2">
        <v>28</v>
      </c>
    </row>
    <row r="9" spans="1:18" ht="51" x14ac:dyDescent="0.2">
      <c r="A9" s="2" t="s">
        <v>14</v>
      </c>
      <c r="B9" s="2" t="s">
        <v>47</v>
      </c>
      <c r="D9" s="2">
        <v>24</v>
      </c>
      <c r="E9" s="2">
        <v>8</v>
      </c>
      <c r="F9" s="2">
        <v>11</v>
      </c>
      <c r="G9" s="2">
        <v>59</v>
      </c>
      <c r="I9" s="2">
        <v>7</v>
      </c>
      <c r="J9" s="2">
        <v>1</v>
      </c>
      <c r="K9" s="2">
        <v>14</v>
      </c>
      <c r="L9" s="2">
        <v>438</v>
      </c>
      <c r="M9" s="6" t="s">
        <v>70</v>
      </c>
      <c r="O9" s="2">
        <v>100</v>
      </c>
      <c r="P9" s="2">
        <v>10</v>
      </c>
      <c r="Q9" s="2">
        <v>29</v>
      </c>
      <c r="R9" s="2">
        <v>28</v>
      </c>
    </row>
    <row r="10" spans="1:18" ht="51" x14ac:dyDescent="0.2">
      <c r="B10" s="2" t="s">
        <v>71</v>
      </c>
      <c r="D10" s="2">
        <v>23</v>
      </c>
      <c r="E10" s="2">
        <v>15</v>
      </c>
      <c r="F10" s="2">
        <v>12</v>
      </c>
      <c r="G10" s="2">
        <v>52</v>
      </c>
      <c r="I10" s="2">
        <v>3</v>
      </c>
      <c r="J10" s="2">
        <v>10</v>
      </c>
      <c r="K10" s="2">
        <v>241</v>
      </c>
      <c r="L10" s="2">
        <v>40</v>
      </c>
      <c r="M10" s="6" t="s">
        <v>72</v>
      </c>
      <c r="O10" s="2">
        <v>85</v>
      </c>
      <c r="P10" s="2">
        <v>10</v>
      </c>
      <c r="Q10" s="2">
        <v>27</v>
      </c>
      <c r="R10" s="2">
        <v>25</v>
      </c>
    </row>
    <row r="11" spans="1:18" ht="51" x14ac:dyDescent="0.2">
      <c r="A11" s="2" t="s">
        <v>17</v>
      </c>
      <c r="B11" s="2" t="s">
        <v>67</v>
      </c>
      <c r="D11" s="2">
        <v>23</v>
      </c>
      <c r="E11" s="2">
        <v>4</v>
      </c>
      <c r="F11" s="2">
        <v>9</v>
      </c>
      <c r="G11" s="2">
        <v>66</v>
      </c>
      <c r="I11" s="2">
        <v>2</v>
      </c>
      <c r="J11" s="2">
        <v>1</v>
      </c>
      <c r="K11" s="2">
        <v>1</v>
      </c>
      <c r="L11" s="2">
        <v>9</v>
      </c>
      <c r="M11" s="6" t="s">
        <v>70</v>
      </c>
      <c r="O11" s="2">
        <v>100</v>
      </c>
      <c r="P11" s="2">
        <v>10</v>
      </c>
      <c r="Q11" s="2">
        <v>24</v>
      </c>
      <c r="R11" s="2">
        <v>33</v>
      </c>
    </row>
    <row r="12" spans="1:18" ht="51" x14ac:dyDescent="0.2">
      <c r="B12" s="2" t="s">
        <v>47</v>
      </c>
      <c r="D12" s="2">
        <v>22</v>
      </c>
      <c r="E12" s="2">
        <v>10</v>
      </c>
      <c r="F12" s="2">
        <v>20</v>
      </c>
      <c r="G12" s="2">
        <v>50</v>
      </c>
      <c r="I12" s="2">
        <v>17</v>
      </c>
      <c r="J12" s="2">
        <v>13</v>
      </c>
      <c r="K12" s="2">
        <v>11</v>
      </c>
      <c r="L12" s="2">
        <v>30</v>
      </c>
      <c r="M12" s="6" t="s">
        <v>73</v>
      </c>
      <c r="O12" s="2">
        <v>76</v>
      </c>
      <c r="P12" s="2">
        <v>10</v>
      </c>
      <c r="Q12" s="2">
        <v>24</v>
      </c>
      <c r="R12" s="2">
        <v>26</v>
      </c>
    </row>
    <row r="13" spans="1:18" ht="51" x14ac:dyDescent="0.2">
      <c r="A13" s="2" t="s">
        <v>19</v>
      </c>
      <c r="B13" s="2" t="s">
        <v>47</v>
      </c>
      <c r="D13" s="2">
        <v>21</v>
      </c>
      <c r="E13" s="2">
        <v>6</v>
      </c>
      <c r="F13" s="2">
        <v>14</v>
      </c>
      <c r="G13" s="2">
        <v>61</v>
      </c>
      <c r="I13" s="2">
        <v>1</v>
      </c>
      <c r="J13" s="2">
        <v>3</v>
      </c>
      <c r="K13" s="2">
        <v>93</v>
      </c>
      <c r="L13" s="2">
        <v>252</v>
      </c>
      <c r="M13" s="6" t="s">
        <v>70</v>
      </c>
      <c r="O13" s="2">
        <v>80</v>
      </c>
      <c r="P13" s="2">
        <v>10</v>
      </c>
      <c r="Q13" s="2">
        <v>22</v>
      </c>
      <c r="R13" s="2">
        <v>29</v>
      </c>
    </row>
    <row r="14" spans="1:18" ht="17" x14ac:dyDescent="0.2">
      <c r="A14" s="2" t="s">
        <v>21</v>
      </c>
      <c r="B14" s="2" t="s">
        <v>47</v>
      </c>
      <c r="D14" s="2">
        <v>26</v>
      </c>
      <c r="E14" s="2">
        <v>6</v>
      </c>
      <c r="F14" s="2">
        <v>14</v>
      </c>
      <c r="G14" s="2">
        <v>56</v>
      </c>
      <c r="I14" s="2">
        <v>7</v>
      </c>
      <c r="J14" s="2">
        <v>0</v>
      </c>
      <c r="K14" s="2">
        <v>48</v>
      </c>
      <c r="L14" s="2">
        <v>33</v>
      </c>
      <c r="M14" s="6" t="s">
        <v>58</v>
      </c>
      <c r="O14" s="2">
        <v>78</v>
      </c>
      <c r="P14" s="2">
        <v>10</v>
      </c>
      <c r="Q14" s="2">
        <v>23</v>
      </c>
      <c r="R14" s="2">
        <v>26</v>
      </c>
    </row>
    <row r="15" spans="1:18" ht="17" x14ac:dyDescent="0.2">
      <c r="A15" s="2" t="s">
        <v>23</v>
      </c>
      <c r="B15" s="2" t="s">
        <v>47</v>
      </c>
      <c r="D15" s="2">
        <v>18</v>
      </c>
      <c r="E15" s="2">
        <v>6</v>
      </c>
      <c r="F15" s="2">
        <v>7</v>
      </c>
      <c r="G15" s="2">
        <v>71</v>
      </c>
      <c r="I15" s="2">
        <v>4</v>
      </c>
      <c r="J15" s="2">
        <v>0</v>
      </c>
      <c r="K15" s="2">
        <v>1</v>
      </c>
      <c r="L15" s="2">
        <v>0</v>
      </c>
      <c r="M15" s="6" t="s">
        <v>58</v>
      </c>
      <c r="O15" s="2">
        <v>82</v>
      </c>
      <c r="P15" s="2">
        <v>10</v>
      </c>
      <c r="Q15" s="2">
        <v>18</v>
      </c>
      <c r="R15" s="2">
        <v>36</v>
      </c>
    </row>
    <row r="16" spans="1:18" ht="17" x14ac:dyDescent="0.2">
      <c r="B16" s="2" t="s">
        <v>74</v>
      </c>
      <c r="D16" s="2">
        <v>16</v>
      </c>
      <c r="E16" s="2">
        <v>12</v>
      </c>
      <c r="F16" s="2">
        <v>13</v>
      </c>
      <c r="G16" s="2">
        <v>61</v>
      </c>
      <c r="I16" s="2">
        <v>22</v>
      </c>
      <c r="J16" s="2">
        <v>0</v>
      </c>
      <c r="K16" s="2">
        <v>19</v>
      </c>
      <c r="L16" s="2">
        <v>3</v>
      </c>
      <c r="M16" s="6" t="s">
        <v>58</v>
      </c>
      <c r="O16" s="2">
        <v>78</v>
      </c>
      <c r="P16" s="2">
        <v>10</v>
      </c>
      <c r="Q16" s="2">
        <v>21</v>
      </c>
      <c r="R16" s="2">
        <v>31</v>
      </c>
    </row>
    <row r="17" spans="1:18" ht="51" x14ac:dyDescent="0.2">
      <c r="A17" s="2" t="s">
        <v>75</v>
      </c>
      <c r="B17" s="2" t="s">
        <v>67</v>
      </c>
      <c r="D17" s="2">
        <v>22</v>
      </c>
      <c r="E17" s="2">
        <v>7</v>
      </c>
      <c r="F17" s="2">
        <v>8</v>
      </c>
      <c r="G17" s="2">
        <v>65</v>
      </c>
      <c r="I17" s="2">
        <v>0</v>
      </c>
      <c r="J17" s="2">
        <v>1</v>
      </c>
      <c r="K17" s="2">
        <v>1</v>
      </c>
      <c r="L17" s="2">
        <v>2</v>
      </c>
      <c r="M17" s="6" t="s">
        <v>76</v>
      </c>
      <c r="O17" s="2">
        <v>90</v>
      </c>
      <c r="P17" s="2">
        <v>10</v>
      </c>
      <c r="Q17" s="2">
        <v>21</v>
      </c>
      <c r="R17" s="2">
        <v>34</v>
      </c>
    </row>
    <row r="18" spans="1:18" ht="51" x14ac:dyDescent="0.2">
      <c r="B18" s="2" t="s">
        <v>47</v>
      </c>
      <c r="D18" s="2">
        <v>21</v>
      </c>
      <c r="E18" s="2">
        <v>13</v>
      </c>
      <c r="F18" s="2">
        <v>17</v>
      </c>
      <c r="G18" s="2">
        <v>51</v>
      </c>
      <c r="I18" s="2">
        <v>15</v>
      </c>
      <c r="J18" s="2">
        <v>5</v>
      </c>
      <c r="K18" s="2">
        <v>31</v>
      </c>
      <c r="L18" s="2">
        <v>42</v>
      </c>
      <c r="M18" s="6" t="s">
        <v>77</v>
      </c>
      <c r="O18" s="2">
        <v>73</v>
      </c>
      <c r="P18" s="2">
        <v>10</v>
      </c>
      <c r="Q18" s="2">
        <v>22</v>
      </c>
      <c r="R18" s="2">
        <v>27</v>
      </c>
    </row>
    <row r="19" spans="1:18" ht="51" x14ac:dyDescent="0.2">
      <c r="A19" s="2" t="s">
        <v>28</v>
      </c>
      <c r="B19" s="2" t="s">
        <v>47</v>
      </c>
      <c r="D19" s="2">
        <v>25</v>
      </c>
      <c r="E19" s="2">
        <v>8</v>
      </c>
      <c r="F19" s="2">
        <v>5</v>
      </c>
      <c r="G19" s="2">
        <v>64</v>
      </c>
      <c r="I19" s="2">
        <v>0</v>
      </c>
      <c r="J19" s="2">
        <v>1</v>
      </c>
      <c r="K19" s="2">
        <v>16</v>
      </c>
      <c r="L19" s="2">
        <v>37</v>
      </c>
      <c r="M19" s="6" t="s">
        <v>78</v>
      </c>
      <c r="O19" s="2">
        <v>68</v>
      </c>
      <c r="P19" s="2">
        <v>10</v>
      </c>
      <c r="Q19" s="2">
        <v>19</v>
      </c>
      <c r="R19" s="2">
        <v>31</v>
      </c>
    </row>
    <row r="20" spans="1:18" ht="51" x14ac:dyDescent="0.2">
      <c r="A20" s="14" t="s">
        <v>30</v>
      </c>
      <c r="B20" s="2" t="s">
        <v>47</v>
      </c>
      <c r="D20" s="2">
        <v>22</v>
      </c>
      <c r="E20" s="2">
        <v>13</v>
      </c>
      <c r="F20" s="2">
        <v>12</v>
      </c>
      <c r="G20" s="2">
        <v>55</v>
      </c>
      <c r="I20" s="2">
        <v>2</v>
      </c>
      <c r="J20" s="2">
        <v>28</v>
      </c>
      <c r="K20" s="2">
        <v>193</v>
      </c>
      <c r="L20" s="2">
        <v>175</v>
      </c>
      <c r="M20" s="6" t="s">
        <v>70</v>
      </c>
      <c r="O20" s="2">
        <v>89</v>
      </c>
      <c r="P20" s="2">
        <v>10</v>
      </c>
      <c r="Q20" s="2">
        <v>25</v>
      </c>
      <c r="R20" s="2">
        <v>27</v>
      </c>
    </row>
    <row r="21" spans="1:18" ht="68" x14ac:dyDescent="0.2">
      <c r="A21" s="14" t="s">
        <v>33</v>
      </c>
      <c r="B21" s="2" t="s">
        <v>47</v>
      </c>
      <c r="D21" s="2">
        <v>23</v>
      </c>
      <c r="E21" s="2">
        <v>14</v>
      </c>
      <c r="F21" s="2">
        <v>13</v>
      </c>
      <c r="G21" s="2">
        <v>52</v>
      </c>
      <c r="I21" s="2">
        <v>19</v>
      </c>
      <c r="J21" s="2">
        <v>2</v>
      </c>
      <c r="K21" s="2">
        <v>58</v>
      </c>
      <c r="L21" s="2">
        <v>26</v>
      </c>
      <c r="M21" s="6" t="s">
        <v>79</v>
      </c>
      <c r="O21" s="2">
        <v>89</v>
      </c>
      <c r="P21" s="2">
        <v>10</v>
      </c>
      <c r="Q21" s="2">
        <v>25</v>
      </c>
      <c r="R21" s="2">
        <v>29</v>
      </c>
    </row>
    <row r="22" spans="1:18" ht="51" x14ac:dyDescent="0.2">
      <c r="A22" s="14" t="s">
        <v>36</v>
      </c>
      <c r="B22" s="2" t="s">
        <v>80</v>
      </c>
      <c r="D22" s="2">
        <v>24</v>
      </c>
      <c r="E22" s="2">
        <v>12</v>
      </c>
      <c r="F22" s="2">
        <v>11</v>
      </c>
      <c r="G22" s="2">
        <v>55</v>
      </c>
      <c r="I22" s="2">
        <v>29</v>
      </c>
      <c r="J22" s="2">
        <v>3</v>
      </c>
      <c r="K22" s="2">
        <v>28</v>
      </c>
      <c r="L22" s="2">
        <v>22</v>
      </c>
      <c r="M22" s="6" t="s">
        <v>81</v>
      </c>
      <c r="O22" s="2">
        <v>67</v>
      </c>
      <c r="P22" s="2">
        <v>10</v>
      </c>
      <c r="Q22" s="2">
        <v>22</v>
      </c>
      <c r="R22" s="2">
        <v>26</v>
      </c>
    </row>
    <row r="23" spans="1:18" ht="17" x14ac:dyDescent="0.2">
      <c r="A23" s="14" t="s">
        <v>38</v>
      </c>
      <c r="B23" s="2" t="s">
        <v>47</v>
      </c>
      <c r="D23" s="2">
        <v>17</v>
      </c>
      <c r="E23" s="2">
        <v>6</v>
      </c>
      <c r="F23" s="2">
        <v>3</v>
      </c>
      <c r="G23" s="2">
        <v>76</v>
      </c>
      <c r="I23" s="2">
        <v>9</v>
      </c>
      <c r="J23" s="2">
        <v>0</v>
      </c>
      <c r="K23" s="2">
        <v>2</v>
      </c>
      <c r="L23" s="2">
        <v>1</v>
      </c>
      <c r="O23" s="2">
        <v>87</v>
      </c>
      <c r="P23" s="2">
        <v>10</v>
      </c>
      <c r="Q23" s="2">
        <v>26</v>
      </c>
      <c r="R23" s="2">
        <v>28</v>
      </c>
    </row>
    <row r="24" spans="1:18" ht="51" x14ac:dyDescent="0.2">
      <c r="A24" s="14" t="s">
        <v>40</v>
      </c>
      <c r="B24" s="2" t="s">
        <v>47</v>
      </c>
      <c r="D24" s="2">
        <v>24</v>
      </c>
      <c r="E24" s="2">
        <v>6</v>
      </c>
      <c r="F24" s="2">
        <v>10</v>
      </c>
      <c r="G24" s="2">
        <v>62</v>
      </c>
      <c r="I24" s="2">
        <v>0</v>
      </c>
      <c r="J24" s="2">
        <v>6</v>
      </c>
      <c r="K24" s="2">
        <v>41</v>
      </c>
      <c r="L24" s="2">
        <v>83</v>
      </c>
      <c r="M24" s="6" t="s">
        <v>70</v>
      </c>
      <c r="O24" s="2">
        <v>100</v>
      </c>
      <c r="P24" s="2">
        <v>10</v>
      </c>
      <c r="Q24" s="2">
        <v>27</v>
      </c>
      <c r="R24" s="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EFBC-7AB6-9F40-834D-9F431DD38FB3}">
  <dimension ref="A1:AL33"/>
  <sheetViews>
    <sheetView zoomScaleNormal="90" workbookViewId="0">
      <selection activeCell="T2" sqref="T2"/>
    </sheetView>
  </sheetViews>
  <sheetFormatPr baseColWidth="10" defaultRowHeight="16" x14ac:dyDescent="0.2"/>
  <cols>
    <col min="1" max="2" width="10.83203125" style="2"/>
    <col min="3" max="3" width="10.83203125" style="9"/>
    <col min="4" max="7" width="10.83203125" style="2"/>
    <col min="8" max="8" width="10.83203125" style="11"/>
    <col min="9" max="14" width="10.83203125" style="2"/>
    <col min="15" max="15" width="10.83203125" style="13"/>
    <col min="16" max="22" width="10.83203125" style="2"/>
    <col min="23" max="23" width="13.1640625" style="2" customWidth="1"/>
    <col min="24" max="24" width="15.33203125" style="2" bestFit="1" customWidth="1"/>
    <col min="25" max="25" width="16" style="2" bestFit="1" customWidth="1"/>
    <col min="26" max="26" width="15.33203125" style="2" bestFit="1" customWidth="1"/>
    <col min="27" max="35" width="10.83203125" style="2"/>
    <col min="36" max="37" width="13" style="2" bestFit="1" customWidth="1"/>
    <col min="38" max="38" width="13.6640625" style="2" bestFit="1" customWidth="1"/>
    <col min="39" max="16384" width="10.83203125" style="2"/>
  </cols>
  <sheetData>
    <row r="1" spans="1:32" s="7" customFormat="1" ht="51" x14ac:dyDescent="0.2">
      <c r="A1" s="7" t="s">
        <v>0</v>
      </c>
      <c r="B1" s="7" t="s">
        <v>65</v>
      </c>
      <c r="C1" s="8" t="s">
        <v>66</v>
      </c>
      <c r="D1" s="7" t="s">
        <v>50</v>
      </c>
      <c r="E1" s="7" t="s">
        <v>52</v>
      </c>
      <c r="F1" s="7" t="s">
        <v>53</v>
      </c>
      <c r="G1" s="7" t="s">
        <v>51</v>
      </c>
      <c r="H1" s="10" t="s">
        <v>44</v>
      </c>
      <c r="I1" s="7" t="s">
        <v>49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85</v>
      </c>
      <c r="O1" s="12" t="s">
        <v>82</v>
      </c>
      <c r="P1" s="7" t="s">
        <v>59</v>
      </c>
      <c r="Q1" s="7" t="s">
        <v>60</v>
      </c>
      <c r="R1" s="7" t="s">
        <v>61</v>
      </c>
      <c r="S1" s="7" t="s">
        <v>62</v>
      </c>
      <c r="T1" s="18" t="s">
        <v>83</v>
      </c>
      <c r="W1" s="7" t="s">
        <v>0</v>
      </c>
      <c r="X1" s="7" t="s">
        <v>86</v>
      </c>
      <c r="Y1" s="7" t="s">
        <v>87</v>
      </c>
      <c r="Z1" s="7" t="s">
        <v>93</v>
      </c>
      <c r="AC1" s="7" t="s">
        <v>0</v>
      </c>
      <c r="AD1" s="7" t="s">
        <v>86</v>
      </c>
      <c r="AE1" s="7" t="s">
        <v>87</v>
      </c>
      <c r="AF1" s="7" t="s">
        <v>93</v>
      </c>
    </row>
    <row r="2" spans="1:32" ht="34" x14ac:dyDescent="0.2">
      <c r="A2" s="7" t="s">
        <v>46</v>
      </c>
      <c r="B2" s="2" t="s">
        <v>80</v>
      </c>
      <c r="D2" s="2">
        <v>24</v>
      </c>
      <c r="E2" s="2">
        <v>11</v>
      </c>
      <c r="F2" s="2">
        <v>10</v>
      </c>
      <c r="G2" s="2">
        <v>57</v>
      </c>
      <c r="I2" s="2">
        <v>5</v>
      </c>
      <c r="J2" s="2">
        <v>0</v>
      </c>
      <c r="K2" s="2">
        <v>3</v>
      </c>
      <c r="L2" s="2">
        <v>122</v>
      </c>
      <c r="M2" s="6" t="s">
        <v>58</v>
      </c>
      <c r="N2" s="6">
        <f>I2+J2</f>
        <v>5</v>
      </c>
      <c r="P2" s="2">
        <v>91</v>
      </c>
      <c r="Q2" s="2">
        <v>10</v>
      </c>
      <c r="R2" s="2">
        <v>24</v>
      </c>
      <c r="S2" s="2">
        <v>29</v>
      </c>
      <c r="T2" s="15">
        <f>57 - (R2+S2)</f>
        <v>4</v>
      </c>
      <c r="W2" s="7" t="s">
        <v>46</v>
      </c>
      <c r="X2" s="2">
        <v>11</v>
      </c>
      <c r="Y2" s="2">
        <v>5</v>
      </c>
      <c r="Z2" s="2">
        <v>91</v>
      </c>
      <c r="AC2" s="7" t="s">
        <v>46</v>
      </c>
      <c r="AD2" s="2" t="str">
        <f>IF(X2&lt;=10,"0 to 10", IF(X2&lt;=20,"11 to 20", IF(X2&lt;=30,"21 to 30", "More than 30")))</f>
        <v>11 to 20</v>
      </c>
      <c r="AE2" s="2" t="str">
        <f>IF(Y2&lt;=10,"0 to 10", IF(Y2&lt;=20,"11 to 20", IF(Y2&lt;=30,"21 to 30", "More than 30")))</f>
        <v>0 to 10</v>
      </c>
      <c r="AF2" s="1" t="str">
        <f>IF(Z2&gt;=90,"More than 90", IF(Z2&gt;=80,"80 to 89", IF(Z2&gt;=70,"70 to 79", "Less than 70")))</f>
        <v>More than 90</v>
      </c>
    </row>
    <row r="3" spans="1:32" ht="51" x14ac:dyDescent="0.2">
      <c r="A3" s="7" t="s">
        <v>8</v>
      </c>
      <c r="B3" s="2" t="s">
        <v>63</v>
      </c>
      <c r="D3" s="2">
        <v>21</v>
      </c>
      <c r="E3" s="2">
        <v>17</v>
      </c>
      <c r="F3" s="2">
        <v>7</v>
      </c>
      <c r="G3" s="2">
        <v>57</v>
      </c>
      <c r="I3" s="2">
        <v>49</v>
      </c>
      <c r="J3" s="2">
        <v>1</v>
      </c>
      <c r="K3" s="2">
        <v>549</v>
      </c>
      <c r="L3" s="2">
        <v>207</v>
      </c>
      <c r="M3" s="6" t="s">
        <v>64</v>
      </c>
      <c r="N3" s="6">
        <f t="shared" ref="N3:N16" si="0">I3+J3</f>
        <v>50</v>
      </c>
      <c r="P3" s="2">
        <v>75</v>
      </c>
      <c r="Q3" s="2">
        <v>10</v>
      </c>
      <c r="R3" s="2">
        <v>23</v>
      </c>
      <c r="S3" s="2">
        <v>28</v>
      </c>
      <c r="T3" s="15">
        <f t="shared" ref="T3:T16" si="1">57 - (R3+S3)</f>
        <v>6</v>
      </c>
      <c r="W3" s="7" t="s">
        <v>8</v>
      </c>
      <c r="X3" s="2">
        <v>17</v>
      </c>
      <c r="Y3" s="2">
        <v>50</v>
      </c>
      <c r="Z3" s="2">
        <v>75</v>
      </c>
      <c r="AC3" s="7" t="s">
        <v>8</v>
      </c>
      <c r="AD3" s="2" t="str">
        <f t="shared" ref="AD3:AD16" si="2">IF(X3&lt;=10,"0 to 10", IF(X3&lt;=20,"11 to 20", IF(X3&lt;=30,"21 to 30", "More than 30")))</f>
        <v>11 to 20</v>
      </c>
      <c r="AE3" s="2" t="str">
        <f t="shared" ref="AE3:AE16" si="3">IF(Y3&lt;=10,"0 to 10", IF(Y3&lt;=20,"11 to 20", IF(Y3&lt;=30,"21 to 30", "More than 30")))</f>
        <v>More than 30</v>
      </c>
      <c r="AF3" s="1" t="str">
        <f t="shared" ref="AF3:AF16" si="4">IF(Z3&gt;=90,"More than 90", IF(Z3&gt;=80,"80 to 89", IF(Z3&gt;=70,"70 to 79", "Less than 70")))</f>
        <v>70 to 79</v>
      </c>
    </row>
    <row r="4" spans="1:32" ht="51" x14ac:dyDescent="0.2">
      <c r="A4" s="7" t="s">
        <v>11</v>
      </c>
      <c r="B4" s="2" t="s">
        <v>47</v>
      </c>
      <c r="D4" s="2">
        <v>22</v>
      </c>
      <c r="E4" s="2">
        <v>13</v>
      </c>
      <c r="F4" s="2">
        <v>12</v>
      </c>
      <c r="G4" s="2">
        <v>55</v>
      </c>
      <c r="I4" s="2">
        <v>11</v>
      </c>
      <c r="J4" s="2">
        <v>2</v>
      </c>
      <c r="K4" s="2">
        <v>27</v>
      </c>
      <c r="L4" s="2">
        <v>58</v>
      </c>
      <c r="M4" s="6" t="s">
        <v>69</v>
      </c>
      <c r="N4" s="6">
        <f t="shared" si="0"/>
        <v>13</v>
      </c>
      <c r="P4" s="2">
        <v>81</v>
      </c>
      <c r="Q4" s="2">
        <v>10</v>
      </c>
      <c r="R4" s="2">
        <v>22</v>
      </c>
      <c r="S4" s="2">
        <v>28</v>
      </c>
      <c r="T4" s="15">
        <f t="shared" si="1"/>
        <v>7</v>
      </c>
      <c r="W4" s="7" t="s">
        <v>11</v>
      </c>
      <c r="X4" s="2">
        <v>13</v>
      </c>
      <c r="Y4" s="2">
        <v>13</v>
      </c>
      <c r="Z4" s="2">
        <v>81</v>
      </c>
      <c r="AC4" s="7" t="s">
        <v>11</v>
      </c>
      <c r="AD4" s="2" t="str">
        <f t="shared" si="2"/>
        <v>11 to 20</v>
      </c>
      <c r="AE4" s="2" t="str">
        <f t="shared" si="3"/>
        <v>11 to 20</v>
      </c>
      <c r="AF4" s="1" t="str">
        <f t="shared" si="4"/>
        <v>80 to 89</v>
      </c>
    </row>
    <row r="5" spans="1:32" ht="51" x14ac:dyDescent="0.2">
      <c r="A5" s="7" t="s">
        <v>14</v>
      </c>
      <c r="B5" s="2" t="s">
        <v>71</v>
      </c>
      <c r="D5" s="2">
        <v>23</v>
      </c>
      <c r="E5" s="2">
        <v>15</v>
      </c>
      <c r="F5" s="2">
        <v>12</v>
      </c>
      <c r="G5" s="2">
        <v>52</v>
      </c>
      <c r="I5" s="2">
        <v>3</v>
      </c>
      <c r="J5" s="2">
        <v>10</v>
      </c>
      <c r="K5" s="2">
        <v>241</v>
      </c>
      <c r="L5" s="2">
        <v>40</v>
      </c>
      <c r="M5" s="6" t="s">
        <v>72</v>
      </c>
      <c r="N5" s="6">
        <f t="shared" si="0"/>
        <v>13</v>
      </c>
      <c r="P5" s="2">
        <v>85</v>
      </c>
      <c r="Q5" s="2">
        <v>10</v>
      </c>
      <c r="R5" s="2">
        <v>27</v>
      </c>
      <c r="S5" s="2">
        <v>25</v>
      </c>
      <c r="T5" s="15">
        <f t="shared" si="1"/>
        <v>5</v>
      </c>
      <c r="W5" s="7" t="s">
        <v>14</v>
      </c>
      <c r="X5" s="2">
        <v>15</v>
      </c>
      <c r="Y5" s="2">
        <v>13</v>
      </c>
      <c r="Z5" s="2">
        <v>85</v>
      </c>
      <c r="AC5" s="7" t="s">
        <v>14</v>
      </c>
      <c r="AD5" s="2" t="str">
        <f t="shared" si="2"/>
        <v>11 to 20</v>
      </c>
      <c r="AE5" s="2" t="str">
        <f t="shared" si="3"/>
        <v>11 to 20</v>
      </c>
      <c r="AF5" s="1" t="str">
        <f t="shared" si="4"/>
        <v>80 to 89</v>
      </c>
    </row>
    <row r="6" spans="1:32" ht="51" x14ac:dyDescent="0.2">
      <c r="A6" s="7" t="s">
        <v>17</v>
      </c>
      <c r="B6" s="2" t="s">
        <v>47</v>
      </c>
      <c r="D6" s="2">
        <v>22</v>
      </c>
      <c r="E6" s="2">
        <v>10</v>
      </c>
      <c r="F6" s="2">
        <v>20</v>
      </c>
      <c r="G6" s="2">
        <v>50</v>
      </c>
      <c r="I6" s="2">
        <v>17</v>
      </c>
      <c r="J6" s="2">
        <v>13</v>
      </c>
      <c r="K6" s="2">
        <v>11</v>
      </c>
      <c r="L6" s="2">
        <v>30</v>
      </c>
      <c r="M6" s="6" t="s">
        <v>73</v>
      </c>
      <c r="N6" s="6">
        <f t="shared" si="0"/>
        <v>30</v>
      </c>
      <c r="P6" s="2">
        <v>76</v>
      </c>
      <c r="Q6" s="2">
        <v>10</v>
      </c>
      <c r="R6" s="2">
        <v>24</v>
      </c>
      <c r="S6" s="2">
        <v>26</v>
      </c>
      <c r="T6" s="15">
        <f t="shared" si="1"/>
        <v>7</v>
      </c>
      <c r="W6" s="7" t="s">
        <v>17</v>
      </c>
      <c r="X6" s="2">
        <v>10</v>
      </c>
      <c r="Y6" s="2">
        <v>30</v>
      </c>
      <c r="Z6" s="2">
        <v>76</v>
      </c>
      <c r="AC6" s="7" t="s">
        <v>17</v>
      </c>
      <c r="AD6" s="2" t="str">
        <f t="shared" si="2"/>
        <v>0 to 10</v>
      </c>
      <c r="AE6" s="2" t="str">
        <f t="shared" si="3"/>
        <v>21 to 30</v>
      </c>
      <c r="AF6" s="1" t="str">
        <f t="shared" si="4"/>
        <v>70 to 79</v>
      </c>
    </row>
    <row r="7" spans="1:32" ht="51" x14ac:dyDescent="0.2">
      <c r="A7" s="7" t="s">
        <v>19</v>
      </c>
      <c r="B7" s="2" t="s">
        <v>47</v>
      </c>
      <c r="D7" s="2">
        <v>21</v>
      </c>
      <c r="E7" s="2">
        <v>6</v>
      </c>
      <c r="F7" s="2">
        <v>14</v>
      </c>
      <c r="G7" s="2">
        <v>61</v>
      </c>
      <c r="I7" s="2">
        <v>1</v>
      </c>
      <c r="J7" s="2">
        <v>3</v>
      </c>
      <c r="K7" s="2">
        <v>93</v>
      </c>
      <c r="L7" s="2">
        <v>252</v>
      </c>
      <c r="M7" s="6" t="s">
        <v>70</v>
      </c>
      <c r="N7" s="6">
        <f t="shared" si="0"/>
        <v>4</v>
      </c>
      <c r="P7" s="2">
        <v>80</v>
      </c>
      <c r="Q7" s="2">
        <v>10</v>
      </c>
      <c r="R7" s="2">
        <v>22</v>
      </c>
      <c r="S7" s="2">
        <v>29</v>
      </c>
      <c r="T7" s="15">
        <f t="shared" si="1"/>
        <v>6</v>
      </c>
      <c r="W7" s="7" t="s">
        <v>19</v>
      </c>
      <c r="X7" s="2">
        <v>6</v>
      </c>
      <c r="Y7" s="2">
        <v>4</v>
      </c>
      <c r="Z7" s="2">
        <v>80</v>
      </c>
      <c r="AC7" s="7" t="s">
        <v>19</v>
      </c>
      <c r="AD7" s="2" t="str">
        <f t="shared" si="2"/>
        <v>0 to 10</v>
      </c>
      <c r="AE7" s="2" t="str">
        <f t="shared" si="3"/>
        <v>0 to 10</v>
      </c>
      <c r="AF7" s="1" t="str">
        <f t="shared" si="4"/>
        <v>80 to 89</v>
      </c>
    </row>
    <row r="8" spans="1:32" ht="17" x14ac:dyDescent="0.2">
      <c r="A8" s="7" t="s">
        <v>21</v>
      </c>
      <c r="B8" s="2" t="s">
        <v>47</v>
      </c>
      <c r="D8" s="2">
        <v>26</v>
      </c>
      <c r="E8" s="2">
        <v>6</v>
      </c>
      <c r="F8" s="2">
        <v>14</v>
      </c>
      <c r="G8" s="2">
        <v>56</v>
      </c>
      <c r="I8" s="2">
        <v>7</v>
      </c>
      <c r="J8" s="2">
        <v>0</v>
      </c>
      <c r="K8" s="2">
        <v>48</v>
      </c>
      <c r="L8" s="2">
        <v>33</v>
      </c>
      <c r="M8" s="6" t="s">
        <v>58</v>
      </c>
      <c r="N8" s="6">
        <f t="shared" si="0"/>
        <v>7</v>
      </c>
      <c r="P8" s="2">
        <v>78</v>
      </c>
      <c r="Q8" s="2">
        <v>10</v>
      </c>
      <c r="R8" s="2">
        <v>23</v>
      </c>
      <c r="S8" s="2">
        <v>26</v>
      </c>
      <c r="T8" s="15">
        <f t="shared" si="1"/>
        <v>8</v>
      </c>
      <c r="W8" s="7" t="s">
        <v>21</v>
      </c>
      <c r="X8" s="2">
        <v>6</v>
      </c>
      <c r="Y8" s="2">
        <v>7</v>
      </c>
      <c r="Z8" s="2">
        <v>78</v>
      </c>
      <c r="AC8" s="7" t="s">
        <v>21</v>
      </c>
      <c r="AD8" s="2" t="str">
        <f t="shared" si="2"/>
        <v>0 to 10</v>
      </c>
      <c r="AE8" s="2" t="str">
        <f t="shared" si="3"/>
        <v>0 to 10</v>
      </c>
      <c r="AF8" s="1" t="str">
        <f t="shared" si="4"/>
        <v>70 to 79</v>
      </c>
    </row>
    <row r="9" spans="1:32" ht="17" x14ac:dyDescent="0.2">
      <c r="A9" s="7" t="s">
        <v>23</v>
      </c>
      <c r="B9" s="2" t="s">
        <v>47</v>
      </c>
      <c r="D9" s="2">
        <v>18</v>
      </c>
      <c r="E9" s="2">
        <v>6</v>
      </c>
      <c r="F9" s="2">
        <v>7</v>
      </c>
      <c r="G9" s="2">
        <v>71</v>
      </c>
      <c r="I9" s="2">
        <v>4</v>
      </c>
      <c r="J9" s="2">
        <v>0</v>
      </c>
      <c r="K9" s="2">
        <v>1</v>
      </c>
      <c r="L9" s="2">
        <v>0</v>
      </c>
      <c r="M9" s="6" t="s">
        <v>58</v>
      </c>
      <c r="N9" s="6">
        <f t="shared" si="0"/>
        <v>4</v>
      </c>
      <c r="P9" s="2">
        <v>82</v>
      </c>
      <c r="Q9" s="2">
        <v>10</v>
      </c>
      <c r="R9" s="2">
        <v>18</v>
      </c>
      <c r="S9" s="2">
        <v>36</v>
      </c>
      <c r="T9" s="15">
        <f t="shared" si="1"/>
        <v>3</v>
      </c>
      <c r="W9" s="7" t="s">
        <v>23</v>
      </c>
      <c r="X9" s="2">
        <v>6</v>
      </c>
      <c r="Y9" s="2">
        <v>4</v>
      </c>
      <c r="Z9" s="2">
        <v>82</v>
      </c>
      <c r="AC9" s="7" t="s">
        <v>23</v>
      </c>
      <c r="AD9" s="2" t="str">
        <f t="shared" si="2"/>
        <v>0 to 10</v>
      </c>
      <c r="AE9" s="2" t="str">
        <f t="shared" si="3"/>
        <v>0 to 10</v>
      </c>
      <c r="AF9" s="1" t="str">
        <f t="shared" si="4"/>
        <v>80 to 89</v>
      </c>
    </row>
    <row r="10" spans="1:32" ht="51" x14ac:dyDescent="0.2">
      <c r="A10" s="7" t="s">
        <v>75</v>
      </c>
      <c r="B10" s="2" t="s">
        <v>47</v>
      </c>
      <c r="D10" s="2">
        <v>21</v>
      </c>
      <c r="E10" s="2">
        <v>13</v>
      </c>
      <c r="F10" s="2">
        <v>17</v>
      </c>
      <c r="G10" s="2">
        <v>51</v>
      </c>
      <c r="I10" s="2">
        <v>15</v>
      </c>
      <c r="J10" s="2">
        <v>5</v>
      </c>
      <c r="K10" s="2">
        <v>31</v>
      </c>
      <c r="L10" s="2">
        <v>42</v>
      </c>
      <c r="M10" s="6" t="s">
        <v>77</v>
      </c>
      <c r="N10" s="6">
        <f t="shared" si="0"/>
        <v>20</v>
      </c>
      <c r="P10" s="2">
        <v>73</v>
      </c>
      <c r="Q10" s="2">
        <v>10</v>
      </c>
      <c r="R10" s="2">
        <v>22</v>
      </c>
      <c r="S10" s="2">
        <v>27</v>
      </c>
      <c r="T10" s="15">
        <f t="shared" si="1"/>
        <v>8</v>
      </c>
      <c r="W10" s="7" t="s">
        <v>75</v>
      </c>
      <c r="X10" s="2">
        <v>13</v>
      </c>
      <c r="Y10" s="2">
        <v>20</v>
      </c>
      <c r="Z10" s="2">
        <v>73</v>
      </c>
      <c r="AC10" s="7" t="s">
        <v>75</v>
      </c>
      <c r="AD10" s="2" t="str">
        <f t="shared" si="2"/>
        <v>11 to 20</v>
      </c>
      <c r="AE10" s="2" t="str">
        <f t="shared" si="3"/>
        <v>11 to 20</v>
      </c>
      <c r="AF10" s="1" t="str">
        <f t="shared" si="4"/>
        <v>70 to 79</v>
      </c>
    </row>
    <row r="11" spans="1:32" ht="51" x14ac:dyDescent="0.2">
      <c r="A11" s="7" t="s">
        <v>28</v>
      </c>
      <c r="B11" s="2" t="s">
        <v>47</v>
      </c>
      <c r="D11" s="2">
        <v>25</v>
      </c>
      <c r="E11" s="2">
        <v>8</v>
      </c>
      <c r="F11" s="2">
        <v>5</v>
      </c>
      <c r="G11" s="2">
        <v>64</v>
      </c>
      <c r="I11" s="2">
        <v>0</v>
      </c>
      <c r="J11" s="2">
        <v>1</v>
      </c>
      <c r="K11" s="2">
        <v>16</v>
      </c>
      <c r="L11" s="2">
        <v>37</v>
      </c>
      <c r="M11" s="6" t="s">
        <v>78</v>
      </c>
      <c r="N11" s="6">
        <f t="shared" si="0"/>
        <v>1</v>
      </c>
      <c r="P11" s="2">
        <v>68</v>
      </c>
      <c r="Q11" s="2">
        <v>10</v>
      </c>
      <c r="R11" s="2">
        <v>19</v>
      </c>
      <c r="S11" s="2">
        <v>31</v>
      </c>
      <c r="T11" s="15">
        <f t="shared" si="1"/>
        <v>7</v>
      </c>
      <c r="W11" s="7" t="s">
        <v>28</v>
      </c>
      <c r="X11" s="2">
        <v>8</v>
      </c>
      <c r="Y11" s="2">
        <v>1</v>
      </c>
      <c r="Z11" s="2">
        <v>68</v>
      </c>
      <c r="AC11" s="7" t="s">
        <v>28</v>
      </c>
      <c r="AD11" s="2" t="str">
        <f t="shared" si="2"/>
        <v>0 to 10</v>
      </c>
      <c r="AE11" s="2" t="str">
        <f t="shared" si="3"/>
        <v>0 to 10</v>
      </c>
      <c r="AF11" s="1" t="str">
        <f t="shared" si="4"/>
        <v>Less than 70</v>
      </c>
    </row>
    <row r="12" spans="1:32" ht="51" x14ac:dyDescent="0.2">
      <c r="A12" s="19" t="s">
        <v>30</v>
      </c>
      <c r="B12" s="2" t="s">
        <v>47</v>
      </c>
      <c r="D12" s="2">
        <v>22</v>
      </c>
      <c r="E12" s="2">
        <v>13</v>
      </c>
      <c r="F12" s="2">
        <v>12</v>
      </c>
      <c r="G12" s="2">
        <v>55</v>
      </c>
      <c r="I12" s="2">
        <v>2</v>
      </c>
      <c r="J12" s="2">
        <v>28</v>
      </c>
      <c r="K12" s="2">
        <v>193</v>
      </c>
      <c r="L12" s="2">
        <v>175</v>
      </c>
      <c r="M12" s="6" t="s">
        <v>70</v>
      </c>
      <c r="N12" s="6">
        <f t="shared" si="0"/>
        <v>30</v>
      </c>
      <c r="P12" s="2">
        <v>89</v>
      </c>
      <c r="Q12" s="2">
        <v>10</v>
      </c>
      <c r="R12" s="2">
        <v>25</v>
      </c>
      <c r="S12" s="2">
        <v>27</v>
      </c>
      <c r="T12" s="15">
        <f t="shared" si="1"/>
        <v>5</v>
      </c>
      <c r="W12" s="19" t="s">
        <v>30</v>
      </c>
      <c r="X12" s="2">
        <v>13</v>
      </c>
      <c r="Y12" s="2">
        <v>30</v>
      </c>
      <c r="Z12" s="2">
        <v>89</v>
      </c>
      <c r="AC12" s="19" t="s">
        <v>30</v>
      </c>
      <c r="AD12" s="2" t="str">
        <f t="shared" si="2"/>
        <v>11 to 20</v>
      </c>
      <c r="AE12" s="2" t="str">
        <f t="shared" si="3"/>
        <v>21 to 30</v>
      </c>
      <c r="AF12" s="1" t="str">
        <f t="shared" si="4"/>
        <v>80 to 89</v>
      </c>
    </row>
    <row r="13" spans="1:32" ht="68" x14ac:dyDescent="0.2">
      <c r="A13" s="19" t="s">
        <v>33</v>
      </c>
      <c r="B13" s="2" t="s">
        <v>47</v>
      </c>
      <c r="D13" s="2">
        <v>23</v>
      </c>
      <c r="E13" s="2">
        <v>14</v>
      </c>
      <c r="F13" s="2">
        <v>13</v>
      </c>
      <c r="G13" s="2">
        <v>52</v>
      </c>
      <c r="I13" s="2">
        <v>19</v>
      </c>
      <c r="J13" s="2">
        <v>2</v>
      </c>
      <c r="K13" s="2">
        <v>58</v>
      </c>
      <c r="L13" s="2">
        <v>26</v>
      </c>
      <c r="M13" s="6" t="s">
        <v>79</v>
      </c>
      <c r="N13" s="6">
        <f t="shared" si="0"/>
        <v>21</v>
      </c>
      <c r="P13" s="2">
        <v>89</v>
      </c>
      <c r="Q13" s="2">
        <v>10</v>
      </c>
      <c r="R13" s="2">
        <v>25</v>
      </c>
      <c r="S13" s="2">
        <v>29</v>
      </c>
      <c r="T13" s="15">
        <f t="shared" si="1"/>
        <v>3</v>
      </c>
      <c r="W13" s="19" t="s">
        <v>33</v>
      </c>
      <c r="X13" s="2">
        <v>14</v>
      </c>
      <c r="Y13" s="2">
        <v>21</v>
      </c>
      <c r="Z13" s="2">
        <v>89</v>
      </c>
      <c r="AC13" s="19" t="s">
        <v>33</v>
      </c>
      <c r="AD13" s="2" t="str">
        <f t="shared" si="2"/>
        <v>11 to 20</v>
      </c>
      <c r="AE13" s="2" t="str">
        <f>IF(Y13&lt;=10,"0 to 10", IF(Y13&lt;=20,"11 to 20", IF(Y13&lt;=30,"21 to 30", "More than 30")))</f>
        <v>21 to 30</v>
      </c>
      <c r="AF13" s="1" t="str">
        <f t="shared" si="4"/>
        <v>80 to 89</v>
      </c>
    </row>
    <row r="14" spans="1:32" ht="51" x14ac:dyDescent="0.2">
      <c r="A14" s="19" t="s">
        <v>36</v>
      </c>
      <c r="B14" s="2" t="s">
        <v>80</v>
      </c>
      <c r="D14" s="2">
        <v>24</v>
      </c>
      <c r="E14" s="2">
        <v>12</v>
      </c>
      <c r="F14" s="2">
        <v>11</v>
      </c>
      <c r="G14" s="2">
        <v>55</v>
      </c>
      <c r="I14" s="2">
        <v>29</v>
      </c>
      <c r="J14" s="2">
        <v>3</v>
      </c>
      <c r="K14" s="2">
        <v>28</v>
      </c>
      <c r="L14" s="2">
        <v>22</v>
      </c>
      <c r="M14" s="6" t="s">
        <v>81</v>
      </c>
      <c r="N14" s="6">
        <f t="shared" si="0"/>
        <v>32</v>
      </c>
      <c r="P14" s="2">
        <v>67</v>
      </c>
      <c r="Q14" s="2">
        <v>10</v>
      </c>
      <c r="R14" s="2">
        <v>22</v>
      </c>
      <c r="S14" s="2">
        <v>26</v>
      </c>
      <c r="T14" s="15">
        <f t="shared" si="1"/>
        <v>9</v>
      </c>
      <c r="W14" s="19" t="s">
        <v>36</v>
      </c>
      <c r="X14" s="2">
        <v>12</v>
      </c>
      <c r="Y14" s="2">
        <v>32</v>
      </c>
      <c r="Z14" s="2">
        <v>67</v>
      </c>
      <c r="AC14" s="19" t="s">
        <v>36</v>
      </c>
      <c r="AD14" s="2" t="str">
        <f t="shared" si="2"/>
        <v>11 to 20</v>
      </c>
      <c r="AE14" s="2" t="str">
        <f t="shared" si="3"/>
        <v>More than 30</v>
      </c>
      <c r="AF14" s="1" t="str">
        <f>IF(Z14&gt;=90,"More than 90", IF(Z14&gt;=80,"80 to 89", IF(Z14&gt;=70,"70 to 79", "Less than 70")))</f>
        <v>Less than 70</v>
      </c>
    </row>
    <row r="15" spans="1:32" ht="17" x14ac:dyDescent="0.2">
      <c r="A15" s="19" t="s">
        <v>38</v>
      </c>
      <c r="B15" s="2" t="s">
        <v>47</v>
      </c>
      <c r="D15" s="2">
        <v>17</v>
      </c>
      <c r="E15" s="2">
        <v>6</v>
      </c>
      <c r="F15" s="2">
        <v>3</v>
      </c>
      <c r="G15" s="2">
        <v>76</v>
      </c>
      <c r="I15" s="2">
        <v>9</v>
      </c>
      <c r="J15" s="2">
        <v>0</v>
      </c>
      <c r="K15" s="2">
        <v>2</v>
      </c>
      <c r="L15" s="2">
        <v>1</v>
      </c>
      <c r="N15" s="6">
        <f t="shared" si="0"/>
        <v>9</v>
      </c>
      <c r="P15" s="2">
        <v>87</v>
      </c>
      <c r="Q15" s="2">
        <v>10</v>
      </c>
      <c r="R15" s="2">
        <v>26</v>
      </c>
      <c r="S15" s="2">
        <v>28</v>
      </c>
      <c r="T15" s="15">
        <f t="shared" si="1"/>
        <v>3</v>
      </c>
      <c r="W15" s="19" t="s">
        <v>38</v>
      </c>
      <c r="X15" s="2">
        <v>6</v>
      </c>
      <c r="Y15" s="2">
        <v>9</v>
      </c>
      <c r="Z15" s="2">
        <v>87</v>
      </c>
      <c r="AC15" s="19" t="s">
        <v>38</v>
      </c>
      <c r="AD15" s="2" t="str">
        <f t="shared" si="2"/>
        <v>0 to 10</v>
      </c>
      <c r="AE15" s="2" t="str">
        <f t="shared" si="3"/>
        <v>0 to 10</v>
      </c>
      <c r="AF15" s="1" t="str">
        <f t="shared" si="4"/>
        <v>80 to 89</v>
      </c>
    </row>
    <row r="16" spans="1:32" ht="51" x14ac:dyDescent="0.2">
      <c r="A16" s="19" t="s">
        <v>40</v>
      </c>
      <c r="B16" s="2" t="s">
        <v>47</v>
      </c>
      <c r="D16" s="2">
        <v>24</v>
      </c>
      <c r="E16" s="2">
        <v>6</v>
      </c>
      <c r="F16" s="2">
        <v>10</v>
      </c>
      <c r="G16" s="2">
        <v>62</v>
      </c>
      <c r="I16" s="2">
        <v>0</v>
      </c>
      <c r="J16" s="2">
        <v>6</v>
      </c>
      <c r="K16" s="2">
        <v>41</v>
      </c>
      <c r="L16" s="2">
        <v>83</v>
      </c>
      <c r="M16" s="6" t="s">
        <v>70</v>
      </c>
      <c r="N16" s="6">
        <f t="shared" si="0"/>
        <v>6</v>
      </c>
      <c r="P16" s="2">
        <v>100</v>
      </c>
      <c r="Q16" s="2">
        <v>10</v>
      </c>
      <c r="R16" s="2">
        <v>27</v>
      </c>
      <c r="S16" s="2">
        <v>30</v>
      </c>
      <c r="T16" s="15">
        <f t="shared" si="1"/>
        <v>0</v>
      </c>
      <c r="W16" s="19" t="s">
        <v>40</v>
      </c>
      <c r="X16" s="2">
        <v>6</v>
      </c>
      <c r="Y16" s="2">
        <v>6</v>
      </c>
      <c r="Z16" s="2">
        <v>100</v>
      </c>
      <c r="AC16" s="19" t="s">
        <v>40</v>
      </c>
      <c r="AD16" s="2" t="str">
        <f t="shared" si="2"/>
        <v>0 to 10</v>
      </c>
      <c r="AE16" s="2" t="str">
        <f t="shared" si="3"/>
        <v>0 to 10</v>
      </c>
      <c r="AF16" s="1" t="str">
        <f t="shared" si="4"/>
        <v>More than 90</v>
      </c>
    </row>
    <row r="17" spans="1:38" ht="17" x14ac:dyDescent="0.2">
      <c r="A17" s="7" t="s">
        <v>84</v>
      </c>
      <c r="D17" s="2">
        <f>SUM(D2:D16)</f>
        <v>333</v>
      </c>
      <c r="E17" s="2">
        <f t="shared" ref="E17:G17" si="5">SUM(E2:E16)</f>
        <v>156</v>
      </c>
      <c r="F17" s="2">
        <f t="shared" si="5"/>
        <v>167</v>
      </c>
      <c r="G17" s="2">
        <f t="shared" si="5"/>
        <v>874</v>
      </c>
      <c r="I17" s="2">
        <f>SUM(I2:I16)</f>
        <v>171</v>
      </c>
      <c r="J17" s="2">
        <f t="shared" ref="J17:L17" si="6">SUM(J2:J16)</f>
        <v>74</v>
      </c>
      <c r="K17" s="2">
        <f t="shared" si="6"/>
        <v>1342</v>
      </c>
      <c r="L17" s="2">
        <f t="shared" si="6"/>
        <v>1128</v>
      </c>
      <c r="N17" s="2">
        <f>SUM(N2:N16)</f>
        <v>245</v>
      </c>
      <c r="Q17" s="2">
        <f t="shared" ref="Q17:S17" si="7">SUM(Q2:Q16)</f>
        <v>150</v>
      </c>
      <c r="R17" s="2">
        <f t="shared" si="7"/>
        <v>349</v>
      </c>
      <c r="S17" s="2">
        <f t="shared" si="7"/>
        <v>425</v>
      </c>
      <c r="T17" s="2">
        <f>SUM(T2:T16)</f>
        <v>81</v>
      </c>
    </row>
    <row r="19" spans="1:38" ht="34" x14ac:dyDescent="0.2">
      <c r="W19" s="7" t="s">
        <v>88</v>
      </c>
      <c r="X19" s="16">
        <f>AVERAGE(X2:X16)</f>
        <v>10.4</v>
      </c>
      <c r="Y19" s="16">
        <f>AVERAGE(Y2:Y16)</f>
        <v>16.333333333333332</v>
      </c>
      <c r="Z19" s="16">
        <f t="shared" ref="Z19" si="8">AVERAGE(Z2:Z16)</f>
        <v>81.400000000000006</v>
      </c>
      <c r="AC19" s="7" t="s">
        <v>104</v>
      </c>
      <c r="AD19" s="7" t="s">
        <v>105</v>
      </c>
      <c r="AE19" s="7" t="s">
        <v>103</v>
      </c>
      <c r="AF19" s="7"/>
      <c r="AG19" s="7" t="s">
        <v>104</v>
      </c>
      <c r="AH19" s="7" t="s">
        <v>108</v>
      </c>
      <c r="AI19" s="7"/>
      <c r="AJ19" s="7" t="s">
        <v>113</v>
      </c>
      <c r="AK19" s="7" t="s">
        <v>114</v>
      </c>
      <c r="AL19" s="7" t="s">
        <v>115</v>
      </c>
    </row>
    <row r="20" spans="1:38" ht="34" x14ac:dyDescent="0.2">
      <c r="W20" s="7" t="s">
        <v>89</v>
      </c>
      <c r="X20" s="16">
        <f>MEDIAN(X2:X16)</f>
        <v>11</v>
      </c>
      <c r="Y20" s="16">
        <f t="shared" ref="Y20:Z20" si="9">MEDIAN(Y2:Y16)</f>
        <v>13</v>
      </c>
      <c r="Z20" s="16">
        <f t="shared" si="9"/>
        <v>81</v>
      </c>
      <c r="AC20" s="2" t="s">
        <v>101</v>
      </c>
      <c r="AD20">
        <f>COUNTIFS($AD$2:$AD$16,AC20)</f>
        <v>7</v>
      </c>
      <c r="AE20">
        <f>COUNTIFS($AE$2:$AE$16,AC20)</f>
        <v>7</v>
      </c>
      <c r="AG20" s="2" t="s">
        <v>106</v>
      </c>
      <c r="AH20" s="2">
        <f>COUNTIFS($AF$2:$AF$16,AG20)</f>
        <v>2</v>
      </c>
      <c r="AJ20" s="22">
        <f>(AD20 / SUM($AD$20:$AD$23))</f>
        <v>0.46666666666666667</v>
      </c>
      <c r="AK20" s="22">
        <f>(AE20 / SUM($AE$20:$AE$23))</f>
        <v>0.46666666666666667</v>
      </c>
      <c r="AL20" s="22">
        <f>(AH20 / SUM($AH$20:$AH$23))</f>
        <v>0.13333333333333333</v>
      </c>
    </row>
    <row r="21" spans="1:38" ht="34" x14ac:dyDescent="0.2">
      <c r="W21" s="7" t="s">
        <v>90</v>
      </c>
      <c r="X21" s="16">
        <f>_xlfn.STDEV.P(X2:X16)</f>
        <v>3.6842005012394932</v>
      </c>
      <c r="Y21" s="16">
        <f t="shared" ref="Y21:Z21" si="10">_xlfn.STDEV.P(Y2:Y16)</f>
        <v>13.479202086506787</v>
      </c>
      <c r="Z21" s="16">
        <f t="shared" si="10"/>
        <v>8.7162683146707529</v>
      </c>
      <c r="AC21" s="21" t="s">
        <v>109</v>
      </c>
      <c r="AD21">
        <f t="shared" ref="AD21:AD23" si="11">COUNTIFS($AD$2:$AD$16,AC21)</f>
        <v>8</v>
      </c>
      <c r="AE21">
        <f t="shared" ref="AE21:AE23" si="12">COUNTIFS($AE$2:$AE$16,AC21)</f>
        <v>3</v>
      </c>
      <c r="AG21" s="2" t="s">
        <v>111</v>
      </c>
      <c r="AH21" s="2">
        <f t="shared" ref="AH21:AH23" si="13">COUNTIFS($AF$2:$AF$16,AG21)</f>
        <v>7</v>
      </c>
      <c r="AJ21" s="22">
        <f t="shared" ref="AJ21:AJ23" si="14">(AD21 / SUM($AD$20:$AD$23))</f>
        <v>0.53333333333333333</v>
      </c>
      <c r="AK21" s="22">
        <f t="shared" ref="AK21:AK23" si="15">(AE21 / SUM($AE$20:$AE$23))</f>
        <v>0.2</v>
      </c>
      <c r="AL21" s="22">
        <f t="shared" ref="AL21:AL23" si="16">(AH21 / SUM($AH$20:$AH$23))</f>
        <v>0.46666666666666667</v>
      </c>
    </row>
    <row r="22" spans="1:38" ht="17" x14ac:dyDescent="0.2">
      <c r="W22" s="7" t="s">
        <v>91</v>
      </c>
      <c r="X22" s="17">
        <f>MIN(X2:X16)</f>
        <v>6</v>
      </c>
      <c r="Y22" s="17">
        <f t="shared" ref="Y22:Z22" si="17">MIN(Y2:Y16)</f>
        <v>1</v>
      </c>
      <c r="Z22" s="17">
        <f t="shared" si="17"/>
        <v>67</v>
      </c>
      <c r="AC22" s="2" t="s">
        <v>110</v>
      </c>
      <c r="AD22">
        <f t="shared" si="11"/>
        <v>0</v>
      </c>
      <c r="AE22">
        <f t="shared" si="12"/>
        <v>3</v>
      </c>
      <c r="AG22" s="2" t="s">
        <v>112</v>
      </c>
      <c r="AH22" s="2">
        <f t="shared" si="13"/>
        <v>4</v>
      </c>
      <c r="AJ22" s="22">
        <f t="shared" si="14"/>
        <v>0</v>
      </c>
      <c r="AK22" s="22">
        <f t="shared" si="15"/>
        <v>0.2</v>
      </c>
      <c r="AL22" s="22">
        <f t="shared" si="16"/>
        <v>0.26666666666666666</v>
      </c>
    </row>
    <row r="23" spans="1:38" ht="34" x14ac:dyDescent="0.2">
      <c r="W23" s="7" t="s">
        <v>92</v>
      </c>
      <c r="X23" s="16">
        <f>MAX(X2:X16)</f>
        <v>17</v>
      </c>
      <c r="Y23" s="16">
        <f t="shared" ref="Y23:Z23" si="18">MAX(Y2:Y16)</f>
        <v>50</v>
      </c>
      <c r="Z23" s="16">
        <f t="shared" si="18"/>
        <v>100</v>
      </c>
      <c r="AC23" s="2" t="s">
        <v>102</v>
      </c>
      <c r="AD23">
        <f t="shared" si="11"/>
        <v>0</v>
      </c>
      <c r="AE23">
        <f t="shared" si="12"/>
        <v>2</v>
      </c>
      <c r="AG23" s="2" t="s">
        <v>107</v>
      </c>
      <c r="AH23" s="2">
        <f t="shared" si="13"/>
        <v>2</v>
      </c>
      <c r="AJ23" s="22">
        <f t="shared" si="14"/>
        <v>0</v>
      </c>
      <c r="AK23" s="22">
        <f t="shared" si="15"/>
        <v>0.13333333333333333</v>
      </c>
      <c r="AL23" s="22">
        <f t="shared" si="16"/>
        <v>0.13333333333333333</v>
      </c>
    </row>
    <row r="24" spans="1:38" x14ac:dyDescent="0.2">
      <c r="W24" s="20" t="s">
        <v>94</v>
      </c>
      <c r="X24" s="16">
        <f>SKEW(X2:X16)</f>
        <v>7.2402330189929323E-2</v>
      </c>
      <c r="Y24" s="16">
        <f t="shared" ref="Y24:Z24" si="19">SKEW(Y2:Y16)</f>
        <v>1.0943233661135359</v>
      </c>
      <c r="Z24" s="16">
        <f t="shared" si="19"/>
        <v>0.22147504352592223</v>
      </c>
    </row>
    <row r="25" spans="1:38" x14ac:dyDescent="0.2">
      <c r="W25" s="20" t="s">
        <v>95</v>
      </c>
      <c r="X25" s="16">
        <f>KURT(X2:X16)</f>
        <v>-1.3977229574475212</v>
      </c>
      <c r="Y25" s="16">
        <f t="shared" ref="Y25:Z25" si="20">KURT(Y2:Y16)</f>
        <v>0.74161750240752156</v>
      </c>
      <c r="Z25" s="16">
        <f t="shared" si="20"/>
        <v>-0.13898811196108518</v>
      </c>
    </row>
    <row r="27" spans="1:38" ht="34" x14ac:dyDescent="0.2">
      <c r="W27" s="7" t="s">
        <v>96</v>
      </c>
    </row>
    <row r="28" spans="1:38" ht="17" x14ac:dyDescent="0.2">
      <c r="W28" s="7" t="s">
        <v>97</v>
      </c>
    </row>
    <row r="29" spans="1:38" ht="17" x14ac:dyDescent="0.2">
      <c r="W29" s="2" t="s">
        <v>98</v>
      </c>
      <c r="X29" s="16">
        <f>X19-X21</f>
        <v>6.7157994987605072</v>
      </c>
      <c r="Y29" s="16">
        <f>Y19-Y21</f>
        <v>2.8541312468265456</v>
      </c>
      <c r="Z29" s="16">
        <f>Z19-Z21</f>
        <v>72.683731685329249</v>
      </c>
    </row>
    <row r="30" spans="1:38" ht="17" x14ac:dyDescent="0.2">
      <c r="W30" s="2" t="s">
        <v>99</v>
      </c>
      <c r="X30" s="16">
        <f>X19+X21</f>
        <v>14.084200501239494</v>
      </c>
      <c r="Y30" s="16">
        <f t="shared" ref="Y30:Z30" si="21">Y19+Y21</f>
        <v>29.812535419840117</v>
      </c>
      <c r="Z30" s="16">
        <f t="shared" si="21"/>
        <v>90.116268314670762</v>
      </c>
    </row>
    <row r="31" spans="1:38" ht="17" x14ac:dyDescent="0.2">
      <c r="W31" s="7" t="s">
        <v>100</v>
      </c>
    </row>
    <row r="32" spans="1:38" ht="17" x14ac:dyDescent="0.2">
      <c r="W32" s="2" t="s">
        <v>98</v>
      </c>
      <c r="X32" s="16">
        <f>X19-(2*X21)</f>
        <v>3.031598997521014</v>
      </c>
      <c r="Y32" s="16">
        <f t="shared" ref="Y32:Z32" si="22">Y19-(2*Y21)</f>
        <v>-10.625070839680241</v>
      </c>
      <c r="Z32" s="16">
        <f t="shared" si="22"/>
        <v>63.9674633706585</v>
      </c>
    </row>
    <row r="33" spans="23:26" ht="17" x14ac:dyDescent="0.2">
      <c r="W33" s="2" t="s">
        <v>99</v>
      </c>
      <c r="X33" s="16">
        <f>X19+(2*X21)</f>
        <v>17.768401002478988</v>
      </c>
      <c r="Y33" s="16">
        <f>Y19+(2*Y21)</f>
        <v>43.291737506346905</v>
      </c>
      <c r="Z33" s="16">
        <f>Z19+(2*Z21)</f>
        <v>98.832536629341519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251A-FC45-4945-AA67-8943BFC7C67E}">
  <dimension ref="A1:U58"/>
  <sheetViews>
    <sheetView workbookViewId="0">
      <selection activeCell="B5" sqref="B5"/>
    </sheetView>
  </sheetViews>
  <sheetFormatPr baseColWidth="10" defaultRowHeight="16" x14ac:dyDescent="0.2"/>
  <cols>
    <col min="1" max="1" width="16.33203125" style="1" customWidth="1"/>
    <col min="2" max="6" width="10.83203125" style="1"/>
    <col min="7" max="7" width="14.83203125" style="1" customWidth="1"/>
    <col min="8" max="16384" width="10.83203125" style="1"/>
  </cols>
  <sheetData>
    <row r="1" spans="1:21" ht="34" x14ac:dyDescent="0.2">
      <c r="A1" s="7" t="s">
        <v>0</v>
      </c>
      <c r="B1" s="7" t="s">
        <v>86</v>
      </c>
      <c r="C1" s="7" t="s">
        <v>87</v>
      </c>
      <c r="D1" s="7" t="s">
        <v>93</v>
      </c>
      <c r="G1" s="20" t="s">
        <v>0</v>
      </c>
      <c r="H1" s="20" t="s">
        <v>43</v>
      </c>
      <c r="I1" s="20" t="s">
        <v>119</v>
      </c>
      <c r="J1" s="20" t="s">
        <v>120</v>
      </c>
      <c r="K1" s="20" t="s">
        <v>121</v>
      </c>
      <c r="N1" s="20" t="s">
        <v>44</v>
      </c>
      <c r="O1" s="20" t="s">
        <v>119</v>
      </c>
      <c r="P1" s="20" t="s">
        <v>120</v>
      </c>
      <c r="S1" s="20" t="s">
        <v>45</v>
      </c>
      <c r="T1" s="20" t="s">
        <v>119</v>
      </c>
      <c r="U1" s="20" t="s">
        <v>120</v>
      </c>
    </row>
    <row r="2" spans="1:21" ht="17" x14ac:dyDescent="0.2">
      <c r="A2" s="7" t="s">
        <v>46</v>
      </c>
      <c r="B2" s="2">
        <v>11</v>
      </c>
      <c r="C2" s="2">
        <v>5</v>
      </c>
      <c r="D2" s="2">
        <v>91</v>
      </c>
      <c r="G2" s="7" t="s">
        <v>46</v>
      </c>
      <c r="H2" s="2">
        <v>11</v>
      </c>
      <c r="I2" s="23">
        <v>0</v>
      </c>
      <c r="J2" s="1">
        <f>_xlfn.NORM.DIST(I2,$B$19, $B$21, FALSE)</f>
        <v>2.0147201378100058E-3</v>
      </c>
      <c r="K2" s="1">
        <f>IF(AND(I2 &gt;= $B$29, I2 &lt;= $B$30), J2, -10)</f>
        <v>-10</v>
      </c>
      <c r="N2" s="2">
        <v>5</v>
      </c>
      <c r="O2" s="23">
        <v>0</v>
      </c>
      <c r="P2" s="1">
        <f>_xlfn.NORM.DIST(O2,$C$19,$C$21,FALSE)</f>
        <v>1.4203776437275432E-2</v>
      </c>
      <c r="S2" s="2">
        <v>91</v>
      </c>
      <c r="T2" s="23">
        <v>55</v>
      </c>
      <c r="U2" s="1">
        <f>_xlfn.NORM.DIST(T2,$D$19,$D$21,FALSE)</f>
        <v>4.6615035724982312E-4</v>
      </c>
    </row>
    <row r="3" spans="1:21" ht="17" x14ac:dyDescent="0.2">
      <c r="A3" s="7" t="s">
        <v>8</v>
      </c>
      <c r="B3" s="2">
        <v>17</v>
      </c>
      <c r="C3" s="2">
        <v>50</v>
      </c>
      <c r="D3" s="2">
        <v>75</v>
      </c>
      <c r="G3" s="7" t="s">
        <v>8</v>
      </c>
      <c r="H3" s="2">
        <v>17</v>
      </c>
      <c r="I3" s="23">
        <v>1</v>
      </c>
      <c r="J3" s="1">
        <f t="shared" ref="J3:J24" si="0">_xlfn.NORM.DIST(I3,$B$19, $B$21, FALSE)</f>
        <v>4.1780791717628508E-3</v>
      </c>
      <c r="K3" s="1">
        <f t="shared" ref="K3:K24" si="1">IF(AND(I3 &gt;= $B$29, I3 &lt;= $B$30), J3, -10)</f>
        <v>-10</v>
      </c>
      <c r="N3" s="2">
        <v>50</v>
      </c>
      <c r="O3" s="23">
        <v>1</v>
      </c>
      <c r="P3" s="1">
        <f t="shared" ref="P3:P15" si="2">_xlfn.NORM.DIST(O3,$C$19,$C$21,FALSE)</f>
        <v>1.5497104172088905E-2</v>
      </c>
      <c r="S3" s="2">
        <v>75</v>
      </c>
      <c r="T3" s="23">
        <v>56</v>
      </c>
      <c r="U3" s="1">
        <f t="shared" ref="U3:U47" si="3">_xlfn.NORM.DIST(T3,$D$19,$D$21,FALSE)</f>
        <v>6.5551247089572727E-4</v>
      </c>
    </row>
    <row r="4" spans="1:21" ht="17" x14ac:dyDescent="0.2">
      <c r="A4" s="7" t="s">
        <v>11</v>
      </c>
      <c r="B4" s="2">
        <v>13</v>
      </c>
      <c r="C4" s="2">
        <v>13</v>
      </c>
      <c r="D4" s="2">
        <v>81</v>
      </c>
      <c r="G4" s="7" t="s">
        <v>11</v>
      </c>
      <c r="H4" s="2">
        <v>13</v>
      </c>
      <c r="I4" s="23">
        <v>2</v>
      </c>
      <c r="J4" s="1">
        <f t="shared" si="0"/>
        <v>8.0490096466975473E-3</v>
      </c>
      <c r="K4" s="1">
        <f t="shared" si="1"/>
        <v>-10</v>
      </c>
      <c r="N4" s="2">
        <v>13</v>
      </c>
      <c r="O4" s="23">
        <v>2</v>
      </c>
      <c r="P4" s="1">
        <f t="shared" si="2"/>
        <v>1.6815390501025283E-2</v>
      </c>
      <c r="S4" s="2">
        <v>81</v>
      </c>
      <c r="T4" s="23">
        <v>57</v>
      </c>
      <c r="U4" s="1">
        <f t="shared" si="3"/>
        <v>9.0974460455224971E-4</v>
      </c>
    </row>
    <row r="5" spans="1:21" ht="17" x14ac:dyDescent="0.2">
      <c r="A5" s="7" t="s">
        <v>14</v>
      </c>
      <c r="B5" s="2">
        <v>15</v>
      </c>
      <c r="C5" s="2">
        <v>13</v>
      </c>
      <c r="D5" s="2">
        <v>85</v>
      </c>
      <c r="G5" s="7" t="s">
        <v>14</v>
      </c>
      <c r="H5" s="2">
        <v>15</v>
      </c>
      <c r="I5" s="23">
        <v>3</v>
      </c>
      <c r="J5" s="1">
        <f t="shared" si="0"/>
        <v>1.4404960612596262E-2</v>
      </c>
      <c r="K5" s="1">
        <f t="shared" si="1"/>
        <v>-10</v>
      </c>
      <c r="N5" s="2">
        <v>13</v>
      </c>
      <c r="O5" s="23">
        <v>3</v>
      </c>
      <c r="P5" s="1">
        <f t="shared" si="2"/>
        <v>1.8145671434927561E-2</v>
      </c>
      <c r="S5" s="2">
        <v>85</v>
      </c>
      <c r="T5" s="23">
        <v>58</v>
      </c>
      <c r="U5" s="1">
        <f t="shared" si="3"/>
        <v>1.2460676235241282E-3</v>
      </c>
    </row>
    <row r="6" spans="1:21" ht="17" x14ac:dyDescent="0.2">
      <c r="A6" s="7" t="s">
        <v>17</v>
      </c>
      <c r="B6" s="2">
        <v>10</v>
      </c>
      <c r="C6" s="2">
        <v>30</v>
      </c>
      <c r="D6" s="2">
        <v>76</v>
      </c>
      <c r="G6" s="7" t="s">
        <v>17</v>
      </c>
      <c r="H6" s="2">
        <v>10</v>
      </c>
      <c r="I6" s="23">
        <v>4</v>
      </c>
      <c r="J6" s="1">
        <f t="shared" si="0"/>
        <v>2.3948898701177938E-2</v>
      </c>
      <c r="K6" s="1">
        <f t="shared" si="1"/>
        <v>-10</v>
      </c>
      <c r="N6" s="2">
        <v>30</v>
      </c>
      <c r="O6" s="23">
        <v>4</v>
      </c>
      <c r="P6" s="1">
        <f t="shared" si="2"/>
        <v>1.9473714959619356E-2</v>
      </c>
      <c r="S6" s="2">
        <v>76</v>
      </c>
      <c r="T6" s="23">
        <v>59</v>
      </c>
      <c r="U6" s="1">
        <f t="shared" si="3"/>
        <v>1.6844081280913948E-3</v>
      </c>
    </row>
    <row r="7" spans="1:21" ht="17" x14ac:dyDescent="0.2">
      <c r="A7" s="7" t="s">
        <v>19</v>
      </c>
      <c r="B7" s="2">
        <v>6</v>
      </c>
      <c r="C7" s="2">
        <v>4</v>
      </c>
      <c r="D7" s="2">
        <v>80</v>
      </c>
      <c r="G7" s="7" t="s">
        <v>19</v>
      </c>
      <c r="H7" s="2">
        <v>6</v>
      </c>
      <c r="I7" s="23">
        <v>5</v>
      </c>
      <c r="J7" s="1">
        <f t="shared" si="0"/>
        <v>3.698817158053376E-2</v>
      </c>
      <c r="K7" s="1">
        <f t="shared" si="1"/>
        <v>-10</v>
      </c>
      <c r="N7" s="2">
        <v>4</v>
      </c>
      <c r="O7" s="23">
        <v>5</v>
      </c>
      <c r="P7" s="1">
        <f t="shared" si="2"/>
        <v>2.0784245113378629E-2</v>
      </c>
      <c r="S7" s="2">
        <v>80</v>
      </c>
      <c r="T7" s="23">
        <v>60</v>
      </c>
      <c r="U7" s="1">
        <f t="shared" si="3"/>
        <v>2.2471736725354994E-3</v>
      </c>
    </row>
    <row r="8" spans="1:21" ht="17" x14ac:dyDescent="0.2">
      <c r="A8" s="7" t="s">
        <v>21</v>
      </c>
      <c r="B8" s="2">
        <v>6</v>
      </c>
      <c r="C8" s="2">
        <v>7</v>
      </c>
      <c r="D8" s="2">
        <v>78</v>
      </c>
      <c r="G8" s="7" t="s">
        <v>21</v>
      </c>
      <c r="H8" s="2">
        <v>6</v>
      </c>
      <c r="I8" s="23">
        <v>6</v>
      </c>
      <c r="J8" s="1">
        <f t="shared" si="0"/>
        <v>5.3069381330399894E-2</v>
      </c>
      <c r="K8" s="1">
        <f t="shared" si="1"/>
        <v>-10</v>
      </c>
      <c r="N8" s="2">
        <v>7</v>
      </c>
      <c r="O8" s="23">
        <v>6</v>
      </c>
      <c r="P8" s="1">
        <f t="shared" si="2"/>
        <v>2.2061212743392247E-2</v>
      </c>
      <c r="S8" s="2">
        <v>78</v>
      </c>
      <c r="T8" s="23">
        <v>61</v>
      </c>
      <c r="U8" s="1">
        <f t="shared" si="3"/>
        <v>2.9587586523293482E-3</v>
      </c>
    </row>
    <row r="9" spans="1:21" ht="17" x14ac:dyDescent="0.2">
      <c r="A9" s="7" t="s">
        <v>23</v>
      </c>
      <c r="B9" s="2">
        <v>6</v>
      </c>
      <c r="C9" s="2">
        <v>4</v>
      </c>
      <c r="D9" s="2">
        <v>82</v>
      </c>
      <c r="G9" s="7" t="s">
        <v>23</v>
      </c>
      <c r="H9" s="2">
        <v>6</v>
      </c>
      <c r="I9" s="23">
        <v>7</v>
      </c>
      <c r="J9" s="1">
        <f t="shared" si="0"/>
        <v>7.0734132337912647E-2</v>
      </c>
      <c r="K9" s="1">
        <f t="shared" si="1"/>
        <v>7.0734132337912647E-2</v>
      </c>
      <c r="N9" s="2">
        <v>4</v>
      </c>
      <c r="O9" s="23">
        <v>7</v>
      </c>
      <c r="P9" s="1">
        <f t="shared" si="2"/>
        <v>2.3288107139026216E-2</v>
      </c>
      <c r="S9" s="2">
        <v>82</v>
      </c>
      <c r="T9" s="23">
        <v>62</v>
      </c>
      <c r="U9" s="1">
        <f t="shared" si="3"/>
        <v>3.8447316865653563E-3</v>
      </c>
    </row>
    <row r="10" spans="1:21" ht="17" x14ac:dyDescent="0.2">
      <c r="A10" s="7" t="s">
        <v>75</v>
      </c>
      <c r="B10" s="2">
        <v>13</v>
      </c>
      <c r="C10" s="2">
        <v>20</v>
      </c>
      <c r="D10" s="2">
        <v>73</v>
      </c>
      <c r="G10" s="7" t="s">
        <v>75</v>
      </c>
      <c r="H10" s="2">
        <v>13</v>
      </c>
      <c r="I10" s="23">
        <v>8</v>
      </c>
      <c r="J10" s="1">
        <f t="shared" si="0"/>
        <v>8.7582609577395901E-2</v>
      </c>
      <c r="K10" s="1">
        <f t="shared" si="1"/>
        <v>8.7582609577395901E-2</v>
      </c>
      <c r="N10" s="2">
        <v>20</v>
      </c>
      <c r="O10" s="23">
        <v>8</v>
      </c>
      <c r="P10" s="1">
        <f t="shared" si="2"/>
        <v>2.4448300715331019E-2</v>
      </c>
      <c r="S10" s="2">
        <v>73</v>
      </c>
      <c r="T10" s="23">
        <v>63</v>
      </c>
      <c r="U10" s="1">
        <f t="shared" si="3"/>
        <v>4.9306721468579413E-3</v>
      </c>
    </row>
    <row r="11" spans="1:21" ht="17" x14ac:dyDescent="0.2">
      <c r="A11" s="7" t="s">
        <v>28</v>
      </c>
      <c r="B11" s="2">
        <v>8</v>
      </c>
      <c r="C11" s="2">
        <v>1</v>
      </c>
      <c r="D11" s="2">
        <v>68</v>
      </c>
      <c r="G11" s="7" t="s">
        <v>28</v>
      </c>
      <c r="H11" s="2">
        <v>8</v>
      </c>
      <c r="I11" s="23">
        <v>9</v>
      </c>
      <c r="J11" s="1">
        <f t="shared" si="0"/>
        <v>0.10074200179879753</v>
      </c>
      <c r="K11" s="1">
        <f t="shared" si="1"/>
        <v>0.10074200179879753</v>
      </c>
      <c r="N11" s="2">
        <v>1</v>
      </c>
      <c r="O11" s="23">
        <v>9</v>
      </c>
      <c r="P11" s="1">
        <f t="shared" si="2"/>
        <v>2.5525417113345657E-2</v>
      </c>
      <c r="S11" s="2">
        <v>68</v>
      </c>
      <c r="T11" s="23">
        <v>64</v>
      </c>
      <c r="U11" s="1">
        <f t="shared" si="3"/>
        <v>6.2406497432123372E-3</v>
      </c>
    </row>
    <row r="12" spans="1:21" ht="17" x14ac:dyDescent="0.2">
      <c r="A12" s="19" t="s">
        <v>30</v>
      </c>
      <c r="B12" s="2">
        <v>13</v>
      </c>
      <c r="C12" s="2">
        <v>30</v>
      </c>
      <c r="D12" s="2">
        <v>89</v>
      </c>
      <c r="G12" s="19" t="s">
        <v>30</v>
      </c>
      <c r="H12" s="2">
        <v>13</v>
      </c>
      <c r="I12" s="23">
        <v>10</v>
      </c>
      <c r="J12" s="1">
        <f t="shared" si="0"/>
        <v>0.10764828520872001</v>
      </c>
      <c r="K12" s="1">
        <f t="shared" si="1"/>
        <v>0.10764828520872001</v>
      </c>
      <c r="N12" s="2">
        <v>30</v>
      </c>
      <c r="O12" s="23">
        <v>10</v>
      </c>
      <c r="P12" s="1">
        <f t="shared" si="2"/>
        <v>2.650371159995386E-2</v>
      </c>
      <c r="S12" s="2">
        <v>89</v>
      </c>
      <c r="T12" s="23">
        <v>65</v>
      </c>
      <c r="U12" s="1">
        <f t="shared" si="3"/>
        <v>7.7953762925351546E-3</v>
      </c>
    </row>
    <row r="13" spans="1:21" ht="17" x14ac:dyDescent="0.2">
      <c r="A13" s="19" t="s">
        <v>33</v>
      </c>
      <c r="B13" s="2">
        <v>14</v>
      </c>
      <c r="C13" s="2">
        <v>21</v>
      </c>
      <c r="D13" s="2">
        <v>89</v>
      </c>
      <c r="G13" s="19" t="s">
        <v>33</v>
      </c>
      <c r="H13" s="2">
        <v>14</v>
      </c>
      <c r="I13" s="23">
        <v>11</v>
      </c>
      <c r="J13" s="1">
        <f t="shared" si="0"/>
        <v>0.10685811295461856</v>
      </c>
      <c r="K13" s="1">
        <f t="shared" si="1"/>
        <v>0.10685811295461856</v>
      </c>
      <c r="N13" s="2">
        <v>21</v>
      </c>
      <c r="O13" s="23">
        <v>11</v>
      </c>
      <c r="P13" s="1">
        <f t="shared" si="2"/>
        <v>2.7368451583074282E-2</v>
      </c>
      <c r="S13" s="2">
        <v>89</v>
      </c>
      <c r="T13" s="23">
        <v>66</v>
      </c>
      <c r="U13" s="1">
        <f t="shared" si="3"/>
        <v>9.6101010133904461E-3</v>
      </c>
    </row>
    <row r="14" spans="1:21" ht="17" x14ac:dyDescent="0.2">
      <c r="A14" s="19" t="s">
        <v>36</v>
      </c>
      <c r="B14" s="2">
        <v>12</v>
      </c>
      <c r="C14" s="2">
        <v>32</v>
      </c>
      <c r="D14" s="2">
        <v>67</v>
      </c>
      <c r="G14" s="19" t="s">
        <v>36</v>
      </c>
      <c r="H14" s="2">
        <v>12</v>
      </c>
      <c r="I14" s="23">
        <v>12</v>
      </c>
      <c r="J14" s="1">
        <f t="shared" si="0"/>
        <v>9.8539812069328866E-2</v>
      </c>
      <c r="K14" s="1">
        <f t="shared" si="1"/>
        <v>9.8539812069328866E-2</v>
      </c>
      <c r="N14" s="2">
        <v>32</v>
      </c>
      <c r="O14" s="23">
        <v>12</v>
      </c>
      <c r="P14" s="1">
        <f t="shared" si="2"/>
        <v>2.8106284483471723E-2</v>
      </c>
      <c r="S14" s="2">
        <v>67</v>
      </c>
      <c r="T14" s="23">
        <v>67</v>
      </c>
      <c r="U14" s="1">
        <f t="shared" si="3"/>
        <v>1.1692366352091241E-2</v>
      </c>
    </row>
    <row r="15" spans="1:21" ht="17" x14ac:dyDescent="0.2">
      <c r="A15" s="19" t="s">
        <v>38</v>
      </c>
      <c r="B15" s="2">
        <v>6</v>
      </c>
      <c r="C15" s="2">
        <v>9</v>
      </c>
      <c r="D15" s="2">
        <v>87</v>
      </c>
      <c r="G15" s="19" t="s">
        <v>38</v>
      </c>
      <c r="H15" s="2">
        <v>6</v>
      </c>
      <c r="I15" s="23">
        <v>13</v>
      </c>
      <c r="J15" s="1">
        <f t="shared" si="0"/>
        <v>8.4415034722627333E-2</v>
      </c>
      <c r="K15" s="1">
        <f t="shared" si="1"/>
        <v>8.4415034722627333E-2</v>
      </c>
      <c r="N15" s="2">
        <v>9</v>
      </c>
      <c r="O15" s="23">
        <v>13</v>
      </c>
      <c r="P15" s="1">
        <f t="shared" si="2"/>
        <v>2.8705580174340179E-2</v>
      </c>
      <c r="S15" s="2">
        <v>87</v>
      </c>
      <c r="T15" s="23">
        <v>68</v>
      </c>
      <c r="U15" s="1">
        <f t="shared" si="3"/>
        <v>1.403978539586802E-2</v>
      </c>
    </row>
    <row r="16" spans="1:21" ht="17" x14ac:dyDescent="0.2">
      <c r="A16" s="19" t="s">
        <v>40</v>
      </c>
      <c r="B16" s="2">
        <v>6</v>
      </c>
      <c r="C16" s="2">
        <v>6</v>
      </c>
      <c r="D16" s="2">
        <v>100</v>
      </c>
      <c r="G16" s="19" t="s">
        <v>40</v>
      </c>
      <c r="H16" s="2">
        <v>6</v>
      </c>
      <c r="I16" s="23">
        <v>14</v>
      </c>
      <c r="J16" s="1">
        <f t="shared" si="0"/>
        <v>6.7178719564223818E-2</v>
      </c>
      <c r="K16" s="1">
        <f t="shared" si="1"/>
        <v>6.7178719564223818E-2</v>
      </c>
      <c r="N16" s="2">
        <v>6</v>
      </c>
      <c r="O16" s="23">
        <v>14</v>
      </c>
      <c r="P16" s="1">
        <f>_xlfn.NORM.DIST(O16,$C$19,$C$21,FALSE)</f>
        <v>2.9156735737868377E-2</v>
      </c>
      <c r="S16" s="2">
        <v>100</v>
      </c>
      <c r="T16" s="23">
        <v>69</v>
      </c>
      <c r="U16" s="1">
        <f t="shared" si="3"/>
        <v>1.663803822120663E-2</v>
      </c>
    </row>
    <row r="17" spans="1:21" x14ac:dyDescent="0.2">
      <c r="I17" s="23">
        <v>15</v>
      </c>
      <c r="J17" s="1">
        <f t="shared" si="0"/>
        <v>4.9664662089899628E-2</v>
      </c>
      <c r="K17" s="1">
        <f t="shared" si="1"/>
        <v>-10</v>
      </c>
      <c r="O17" s="23">
        <v>15</v>
      </c>
      <c r="P17" s="1">
        <f t="shared" ref="P17:P58" si="4">_xlfn.NORM.DIST(O17,$C$19,$C$21,FALSE)</f>
        <v>2.9452431387438065E-2</v>
      </c>
      <c r="T17" s="23">
        <v>70</v>
      </c>
      <c r="U17" s="1">
        <f t="shared" si="3"/>
        <v>1.9459306515533778E-2</v>
      </c>
    </row>
    <row r="18" spans="1:21" x14ac:dyDescent="0.2">
      <c r="I18" s="23">
        <v>16</v>
      </c>
      <c r="J18" s="1">
        <f t="shared" si="0"/>
        <v>3.4108851219203151E-2</v>
      </c>
      <c r="K18" s="1">
        <f t="shared" si="1"/>
        <v>-10</v>
      </c>
      <c r="O18" s="23">
        <v>16</v>
      </c>
      <c r="P18" s="1">
        <f t="shared" si="4"/>
        <v>2.9587828026792603E-2</v>
      </c>
      <c r="T18" s="23">
        <v>71</v>
      </c>
      <c r="U18" s="1">
        <f t="shared" si="3"/>
        <v>2.246136749352149E-2</v>
      </c>
    </row>
    <row r="19" spans="1:21" ht="17" x14ac:dyDescent="0.2">
      <c r="A19" s="7" t="s">
        <v>88</v>
      </c>
      <c r="B19" s="16">
        <f>AVERAGE(B2:B16)</f>
        <v>10.4</v>
      </c>
      <c r="C19" s="16">
        <f>AVERAGE(C2:C16)</f>
        <v>16.333333333333332</v>
      </c>
      <c r="D19" s="16">
        <f t="shared" ref="D19" si="5">AVERAGE(D2:D16)</f>
        <v>81.400000000000006</v>
      </c>
      <c r="I19" s="23">
        <v>17</v>
      </c>
      <c r="J19" s="1">
        <f t="shared" si="0"/>
        <v>2.1761586059953746E-2</v>
      </c>
      <c r="K19" s="1">
        <f t="shared" si="1"/>
        <v>-10</v>
      </c>
      <c r="O19" s="23">
        <v>17</v>
      </c>
      <c r="P19" s="1">
        <f t="shared" si="4"/>
        <v>2.9560698995386114E-2</v>
      </c>
      <c r="T19" s="23">
        <v>72</v>
      </c>
      <c r="U19" s="1">
        <f t="shared" si="3"/>
        <v>2.5587545098250362E-2</v>
      </c>
    </row>
    <row r="20" spans="1:21" ht="17" x14ac:dyDescent="0.2">
      <c r="A20" s="7" t="s">
        <v>89</v>
      </c>
      <c r="B20" s="16">
        <f>MEDIAN(B2:B16)</f>
        <v>11</v>
      </c>
      <c r="C20" s="16">
        <f t="shared" ref="C20:D20" si="6">MEDIAN(C2:C16)</f>
        <v>13</v>
      </c>
      <c r="D20" s="16">
        <f t="shared" si="6"/>
        <v>81</v>
      </c>
      <c r="I20" s="23">
        <v>18</v>
      </c>
      <c r="J20" s="1">
        <f t="shared" si="0"/>
        <v>1.2897865450785896E-2</v>
      </c>
      <c r="K20" s="1">
        <f t="shared" si="1"/>
        <v>-10</v>
      </c>
      <c r="O20" s="23">
        <v>18</v>
      </c>
      <c r="P20" s="1">
        <f t="shared" si="4"/>
        <v>2.9371490987600331E-2</v>
      </c>
      <c r="T20" s="23">
        <v>73</v>
      </c>
      <c r="U20" s="1">
        <f t="shared" si="3"/>
        <v>2.8767666936208438E-2</v>
      </c>
    </row>
    <row r="21" spans="1:21" ht="34" x14ac:dyDescent="0.2">
      <c r="A21" s="7" t="s">
        <v>90</v>
      </c>
      <c r="B21" s="16">
        <f>_xlfn.STDEV.P(B2:B16)</f>
        <v>3.6842005012394932</v>
      </c>
      <c r="C21" s="16">
        <f t="shared" ref="C21:D21" si="7">_xlfn.STDEV.P(C2:C16)</f>
        <v>13.479202086506787</v>
      </c>
      <c r="D21" s="16">
        <f t="shared" si="7"/>
        <v>8.7162683146707529</v>
      </c>
      <c r="I21" s="23">
        <v>19</v>
      </c>
      <c r="J21" s="1">
        <f t="shared" si="0"/>
        <v>7.1014818890708827E-3</v>
      </c>
      <c r="K21" s="1">
        <f t="shared" si="1"/>
        <v>-10</v>
      </c>
      <c r="O21" s="23">
        <v>19</v>
      </c>
      <c r="P21" s="1">
        <f t="shared" si="4"/>
        <v>2.902331181672483E-2</v>
      </c>
      <c r="T21" s="23">
        <v>74</v>
      </c>
      <c r="U21" s="1">
        <f t="shared" si="3"/>
        <v>3.1920100932651102E-2</v>
      </c>
    </row>
    <row r="22" spans="1:21" ht="17" x14ac:dyDescent="0.2">
      <c r="A22" s="7" t="s">
        <v>91</v>
      </c>
      <c r="B22" s="17">
        <f>MIN(B2:B16)</f>
        <v>6</v>
      </c>
      <c r="C22" s="17">
        <f t="shared" ref="C22:D22" si="8">MIN(C2:C16)</f>
        <v>1</v>
      </c>
      <c r="D22" s="17">
        <f t="shared" si="8"/>
        <v>67</v>
      </c>
      <c r="I22" s="23">
        <v>20</v>
      </c>
      <c r="J22" s="1">
        <f t="shared" si="0"/>
        <v>3.6323188972836474E-3</v>
      </c>
      <c r="K22" s="1">
        <f t="shared" si="1"/>
        <v>-10</v>
      </c>
      <c r="O22" s="23">
        <v>20</v>
      </c>
      <c r="P22" s="1">
        <f>_xlfn.NORM.DIST(O22,$C$19,$C$21,FALSE)</f>
        <v>2.8521845492086226E-2</v>
      </c>
      <c r="T22" s="23">
        <v>75</v>
      </c>
      <c r="U22" s="1">
        <f t="shared" si="3"/>
        <v>3.4954851633274664E-2</v>
      </c>
    </row>
    <row r="23" spans="1:21" ht="17" x14ac:dyDescent="0.2">
      <c r="A23" s="7" t="s">
        <v>92</v>
      </c>
      <c r="B23" s="16">
        <f>MAX(B2:B16)</f>
        <v>17</v>
      </c>
      <c r="C23" s="16">
        <f t="shared" ref="C23:D23" si="9">MAX(C2:C16)</f>
        <v>50</v>
      </c>
      <c r="D23" s="16">
        <f t="shared" si="9"/>
        <v>100</v>
      </c>
      <c r="I23" s="23">
        <v>21</v>
      </c>
      <c r="J23" s="1">
        <f>_xlfn.NORM.DIST(I23,$B$19, $B$21, FALSE)</f>
        <v>1.7259285035976285E-3</v>
      </c>
      <c r="K23" s="1">
        <f t="shared" si="1"/>
        <v>-10</v>
      </c>
      <c r="O23" s="23">
        <v>21</v>
      </c>
      <c r="P23" s="1">
        <f t="shared" si="4"/>
        <v>2.7875197852191683E-2</v>
      </c>
      <c r="T23" s="23">
        <v>76</v>
      </c>
      <c r="U23" s="1">
        <f t="shared" si="3"/>
        <v>3.7777591263050352E-2</v>
      </c>
    </row>
    <row r="24" spans="1:21" x14ac:dyDescent="0.2">
      <c r="A24" s="20" t="s">
        <v>94</v>
      </c>
      <c r="B24" s="16">
        <f>SKEW(B2:B16)</f>
        <v>7.2402330189929323E-2</v>
      </c>
      <c r="C24" s="16">
        <f t="shared" ref="C24:D24" si="10">SKEW(C2:C16)</f>
        <v>1.0943233661135359</v>
      </c>
      <c r="D24" s="16">
        <f t="shared" si="10"/>
        <v>0.22147504352592223</v>
      </c>
      <c r="I24" s="23">
        <v>22</v>
      </c>
      <c r="J24" s="1">
        <f t="shared" si="0"/>
        <v>7.6184299176374761E-4</v>
      </c>
      <c r="K24" s="1">
        <f t="shared" si="1"/>
        <v>-10</v>
      </c>
      <c r="O24" s="23">
        <v>22</v>
      </c>
      <c r="P24" s="1">
        <f t="shared" si="4"/>
        <v>2.7093678612309449E-2</v>
      </c>
      <c r="T24" s="23">
        <v>77</v>
      </c>
      <c r="U24" s="1">
        <f t="shared" si="3"/>
        <v>4.0294396620220177E-2</v>
      </c>
    </row>
    <row r="25" spans="1:21" x14ac:dyDescent="0.2">
      <c r="A25" s="20" t="s">
        <v>95</v>
      </c>
      <c r="B25" s="16">
        <f>KURT(B2:B16)</f>
        <v>-1.3977229574475212</v>
      </c>
      <c r="C25" s="16">
        <f t="shared" ref="C25:D25" si="11">KURT(C2:C16)</f>
        <v>0.74161750240752156</v>
      </c>
      <c r="D25" s="16">
        <f t="shared" si="11"/>
        <v>-0.13898811196108518</v>
      </c>
      <c r="O25" s="23">
        <v>23</v>
      </c>
      <c r="P25" s="1">
        <f t="shared" si="4"/>
        <v>2.6189528015133759E-2</v>
      </c>
      <c r="T25" s="23">
        <v>78</v>
      </c>
      <c r="U25" s="1">
        <f t="shared" si="3"/>
        <v>4.2416872480248953E-2</v>
      </c>
    </row>
    <row r="26" spans="1:21" x14ac:dyDescent="0.2">
      <c r="A26" s="2"/>
      <c r="B26" s="2"/>
      <c r="C26" s="2"/>
      <c r="D26" s="2"/>
      <c r="O26" s="23">
        <v>24</v>
      </c>
      <c r="P26" s="1">
        <f t="shared" si="4"/>
        <v>2.5176598208616251E-2</v>
      </c>
      <c r="T26" s="23">
        <v>79</v>
      </c>
      <c r="U26" s="1">
        <f t="shared" si="3"/>
        <v>4.4067277803265519E-2</v>
      </c>
    </row>
    <row r="27" spans="1:21" ht="34" x14ac:dyDescent="0.2">
      <c r="A27" s="7" t="s">
        <v>96</v>
      </c>
      <c r="B27" s="2"/>
      <c r="C27" s="2"/>
      <c r="D27" s="2"/>
      <c r="O27" s="23">
        <v>25</v>
      </c>
      <c r="P27" s="1">
        <f t="shared" si="4"/>
        <v>2.4070000929453189E-2</v>
      </c>
      <c r="T27" s="23">
        <v>80</v>
      </c>
      <c r="U27" s="1">
        <f t="shared" si="3"/>
        <v>4.5183242733650583E-2</v>
      </c>
    </row>
    <row r="28" spans="1:21" ht="17" x14ac:dyDescent="0.2">
      <c r="A28" s="7" t="s">
        <v>97</v>
      </c>
      <c r="B28" s="2"/>
      <c r="C28" s="2"/>
      <c r="D28" s="2"/>
      <c r="O28" s="23">
        <v>26</v>
      </c>
      <c r="P28" s="1">
        <f t="shared" si="4"/>
        <v>2.2885733985729909E-2</v>
      </c>
      <c r="T28" s="23">
        <v>81</v>
      </c>
      <c r="U28" s="1">
        <f t="shared" si="3"/>
        <v>4.5721678185094115E-2</v>
      </c>
    </row>
    <row r="29" spans="1:21" ht="17" x14ac:dyDescent="0.2">
      <c r="A29" s="2" t="s">
        <v>98</v>
      </c>
      <c r="B29" s="16">
        <f>B19-B21</f>
        <v>6.7157994987605072</v>
      </c>
      <c r="C29" s="16">
        <f>C19-C21</f>
        <v>2.8541312468265456</v>
      </c>
      <c r="D29" s="16">
        <f>D19-D21</f>
        <v>72.683731685329249</v>
      </c>
      <c r="O29" s="23">
        <v>27</v>
      </c>
      <c r="P29" s="1">
        <f t="shared" si="4"/>
        <v>2.1640299380095644E-2</v>
      </c>
      <c r="T29" s="23">
        <v>82</v>
      </c>
      <c r="U29" s="1">
        <f t="shared" si="3"/>
        <v>4.5661536555434402E-2</v>
      </c>
    </row>
    <row r="30" spans="1:21" ht="17" x14ac:dyDescent="0.2">
      <c r="A30" s="2" t="s">
        <v>99</v>
      </c>
      <c r="B30" s="16">
        <f>B19+B21</f>
        <v>14.084200501239494</v>
      </c>
      <c r="C30" s="16">
        <f t="shared" ref="C30:D30" si="12">C19+C21</f>
        <v>29.812535419840117</v>
      </c>
      <c r="D30" s="16">
        <f t="shared" si="12"/>
        <v>90.116268314670762</v>
      </c>
      <c r="O30" s="23">
        <v>28</v>
      </c>
      <c r="P30" s="1">
        <f t="shared" si="4"/>
        <v>2.0350325699147943E-2</v>
      </c>
      <c r="T30" s="23">
        <v>83</v>
      </c>
      <c r="U30" s="1">
        <f t="shared" si="3"/>
        <v>4.5005177025698694E-2</v>
      </c>
    </row>
    <row r="31" spans="1:21" ht="17" x14ac:dyDescent="0.2">
      <c r="A31" s="7" t="s">
        <v>100</v>
      </c>
      <c r="B31" s="2"/>
      <c r="C31" s="2"/>
      <c r="D31" s="2"/>
      <c r="O31" s="23">
        <v>29</v>
      </c>
      <c r="P31" s="1">
        <f t="shared" si="4"/>
        <v>1.903220664901193E-2</v>
      </c>
      <c r="T31" s="23">
        <v>84</v>
      </c>
      <c r="U31" s="1">
        <f t="shared" si="3"/>
        <v>4.3778211992695569E-2</v>
      </c>
    </row>
    <row r="32" spans="1:21" ht="17" x14ac:dyDescent="0.2">
      <c r="A32" s="2" t="s">
        <v>98</v>
      </c>
      <c r="B32" s="16">
        <f>B19-(2*B21)</f>
        <v>3.031598997521014</v>
      </c>
      <c r="C32" s="16">
        <f t="shared" ref="C32:D32" si="13">C19-(2*C21)</f>
        <v>-10.625070839680241</v>
      </c>
      <c r="D32" s="16">
        <f t="shared" si="13"/>
        <v>63.9674633706585</v>
      </c>
      <c r="O32" s="23">
        <v>30</v>
      </c>
      <c r="P32" s="1">
        <f t="shared" si="4"/>
        <v>1.7701766401755369E-2</v>
      </c>
      <c r="T32" s="23">
        <v>85</v>
      </c>
      <c r="U32" s="1">
        <f t="shared" si="3"/>
        <v>4.2027848569063248E-2</v>
      </c>
    </row>
    <row r="33" spans="1:21" ht="17" x14ac:dyDescent="0.2">
      <c r="A33" s="2" t="s">
        <v>99</v>
      </c>
      <c r="B33" s="16">
        <f>B19+(2*B21)</f>
        <v>17.768401002478988</v>
      </c>
      <c r="C33" s="16">
        <f>C19+(2*C21)</f>
        <v>43.291737506346905</v>
      </c>
      <c r="D33" s="16">
        <f>D19+(2*D21)</f>
        <v>98.832536629341519</v>
      </c>
      <c r="O33" s="23">
        <v>31</v>
      </c>
      <c r="P33" s="1">
        <f t="shared" si="4"/>
        <v>1.6373960814650937E-2</v>
      </c>
      <c r="T33" s="23">
        <v>86</v>
      </c>
      <c r="U33" s="1">
        <f t="shared" si="3"/>
        <v>3.9819874850764984E-2</v>
      </c>
    </row>
    <row r="34" spans="1:21" x14ac:dyDescent="0.2">
      <c r="A34" s="20" t="s">
        <v>116</v>
      </c>
      <c r="O34" s="23">
        <v>32</v>
      </c>
      <c r="P34" s="1">
        <f t="shared" si="4"/>
        <v>1.5062621692819453E-2</v>
      </c>
      <c r="T34" s="23">
        <v>87</v>
      </c>
      <c r="U34" s="1">
        <f t="shared" si="3"/>
        <v>3.72345591203221E-2</v>
      </c>
    </row>
    <row r="35" spans="1:21" ht="17" x14ac:dyDescent="0.2">
      <c r="A35" s="2" t="s">
        <v>98</v>
      </c>
      <c r="B35" s="23">
        <f>B19-(3*B21)</f>
        <v>-0.65260150371847914</v>
      </c>
      <c r="C35" s="16">
        <f>C19-(3*C21)</f>
        <v>-24.104272926187026</v>
      </c>
      <c r="D35" s="16">
        <f>D19-(3*D21)</f>
        <v>55.25119505598775</v>
      </c>
      <c r="O35" s="23">
        <v>33</v>
      </c>
      <c r="P35" s="1">
        <f t="shared" si="4"/>
        <v>1.3780249193330613E-2</v>
      </c>
      <c r="T35" s="23">
        <v>88</v>
      </c>
      <c r="U35" s="1">
        <f t="shared" si="3"/>
        <v>3.4361818077654996E-2</v>
      </c>
    </row>
    <row r="36" spans="1:21" ht="17" x14ac:dyDescent="0.2">
      <c r="A36" s="2" t="s">
        <v>99</v>
      </c>
      <c r="B36" s="23">
        <f>B19+(3*B21)</f>
        <v>21.45260150371848</v>
      </c>
      <c r="C36" s="16">
        <f>C19+(3*C21)</f>
        <v>56.770939592853694</v>
      </c>
      <c r="D36" s="16">
        <f>D19+(3*D21)</f>
        <v>107.54880494401226</v>
      </c>
      <c r="O36" s="23">
        <v>34</v>
      </c>
      <c r="P36" s="1">
        <f t="shared" si="4"/>
        <v>1.2537855325859472E-2</v>
      </c>
      <c r="T36" s="23">
        <v>89</v>
      </c>
      <c r="U36" s="1">
        <f t="shared" si="3"/>
        <v>3.1296058555838023E-2</v>
      </c>
    </row>
    <row r="37" spans="1:21" x14ac:dyDescent="0.2">
      <c r="A37" s="1" t="s">
        <v>117</v>
      </c>
      <c r="B37" s="23">
        <v>14</v>
      </c>
      <c r="C37" s="23">
        <v>14</v>
      </c>
      <c r="D37" s="23">
        <v>14</v>
      </c>
      <c r="O37" s="23">
        <v>35</v>
      </c>
      <c r="P37" s="1">
        <f t="shared" si="4"/>
        <v>1.134485939797557E-2</v>
      </c>
      <c r="T37" s="23">
        <v>90</v>
      </c>
      <c r="U37" s="1">
        <f t="shared" si="3"/>
        <v>2.8131102317172259E-2</v>
      </c>
    </row>
    <row r="38" spans="1:21" x14ac:dyDescent="0.2">
      <c r="A38" s="1" t="s">
        <v>118</v>
      </c>
      <c r="B38" s="23">
        <f>(B36-B35) / B37</f>
        <v>1.5789430719597828</v>
      </c>
      <c r="C38" s="23">
        <f t="shared" ref="C38:D38" si="14">(C36-C35) / C37</f>
        <v>5.7768008942171942</v>
      </c>
      <c r="D38" s="23">
        <f t="shared" si="14"/>
        <v>3.7355435634303222</v>
      </c>
      <c r="O38" s="23">
        <v>36</v>
      </c>
      <c r="P38" s="1">
        <f t="shared" si="4"/>
        <v>1.0209034278718864E-2</v>
      </c>
      <c r="T38" s="23">
        <v>91</v>
      </c>
      <c r="U38" s="1">
        <f t="shared" si="3"/>
        <v>2.4955567372512106E-2</v>
      </c>
    </row>
    <row r="39" spans="1:21" x14ac:dyDescent="0.2">
      <c r="O39" s="23">
        <v>37</v>
      </c>
      <c r="P39" s="1">
        <f t="shared" si="4"/>
        <v>9.1365005942917396E-3</v>
      </c>
      <c r="T39" s="23">
        <v>92</v>
      </c>
      <c r="U39" s="1">
        <f t="shared" si="3"/>
        <v>2.1849008775495653E-2</v>
      </c>
    </row>
    <row r="40" spans="1:21" x14ac:dyDescent="0.2">
      <c r="O40" s="23">
        <v>38</v>
      </c>
      <c r="P40" s="1">
        <f t="shared" si="4"/>
        <v>8.1317644883223354E-3</v>
      </c>
      <c r="T40" s="23">
        <v>93</v>
      </c>
      <c r="U40" s="1">
        <f t="shared" si="3"/>
        <v>1.887902768097461E-2</v>
      </c>
    </row>
    <row r="41" spans="1:21" x14ac:dyDescent="0.2">
      <c r="O41" s="23">
        <v>39</v>
      </c>
      <c r="P41" s="1">
        <f t="shared" si="4"/>
        <v>7.1977934198664412E-3</v>
      </c>
      <c r="T41" s="23">
        <v>94</v>
      </c>
      <c r="U41" s="1">
        <f t="shared" si="3"/>
        <v>1.6099452258111942E-2</v>
      </c>
    </row>
    <row r="42" spans="1:21" x14ac:dyDescent="0.2">
      <c r="O42" s="23">
        <v>40</v>
      </c>
      <c r="P42" s="1">
        <f t="shared" si="4"/>
        <v>6.3361236579006471E-3</v>
      </c>
      <c r="T42" s="23">
        <v>95</v>
      </c>
      <c r="U42" s="1">
        <f t="shared" si="3"/>
        <v>1.3549590530901958E-2</v>
      </c>
    </row>
    <row r="43" spans="1:21" x14ac:dyDescent="0.2">
      <c r="O43" s="23">
        <v>41</v>
      </c>
      <c r="P43" s="1">
        <f t="shared" si="4"/>
        <v>5.5469926641889423E-3</v>
      </c>
      <c r="T43" s="23">
        <v>96</v>
      </c>
      <c r="U43" s="1">
        <f t="shared" si="3"/>
        <v>1.125446447504995E-2</v>
      </c>
    </row>
    <row r="44" spans="1:21" x14ac:dyDescent="0.2">
      <c r="O44" s="23">
        <v>42</v>
      </c>
      <c r="P44" s="1">
        <f t="shared" si="4"/>
        <v>4.8294894215321939E-3</v>
      </c>
      <c r="T44" s="23">
        <v>97</v>
      </c>
      <c r="U44" s="1">
        <f t="shared" si="3"/>
        <v>9.2258649163553252E-3</v>
      </c>
    </row>
    <row r="45" spans="1:21" x14ac:dyDescent="0.2">
      <c r="O45" s="23">
        <v>43</v>
      </c>
      <c r="P45" s="1">
        <f t="shared" si="4"/>
        <v>4.1817159306031075E-3</v>
      </c>
      <c r="T45" s="23">
        <v>98</v>
      </c>
      <c r="U45" s="1">
        <f t="shared" si="3"/>
        <v>7.4640225259425385E-3</v>
      </c>
    </row>
    <row r="46" spans="1:21" x14ac:dyDescent="0.2">
      <c r="O46" s="23">
        <v>44</v>
      </c>
      <c r="P46" s="1">
        <f t="shared" si="4"/>
        <v>3.6009535229792841E-3</v>
      </c>
      <c r="T46" s="23">
        <v>99</v>
      </c>
      <c r="U46" s="1">
        <f t="shared" si="3"/>
        <v>5.9596723599692368E-3</v>
      </c>
    </row>
    <row r="47" spans="1:21" x14ac:dyDescent="0.2">
      <c r="O47" s="23">
        <v>45</v>
      </c>
      <c r="P47" s="1">
        <f t="shared" si="4"/>
        <v>3.0838282696526299E-3</v>
      </c>
      <c r="T47" s="23">
        <v>100</v>
      </c>
      <c r="U47" s="1">
        <f t="shared" si="3"/>
        <v>4.6962955550628651E-3</v>
      </c>
    </row>
    <row r="48" spans="1:21" x14ac:dyDescent="0.2">
      <c r="O48" s="23">
        <v>46</v>
      </c>
      <c r="P48" s="1">
        <f t="shared" si="4"/>
        <v>2.6264705479912653E-3</v>
      </c>
    </row>
    <row r="49" spans="15:16" x14ac:dyDescent="0.2">
      <c r="O49" s="23">
        <v>47</v>
      </c>
      <c r="P49" s="1">
        <f t="shared" si="4"/>
        <v>2.2246647100078129E-3</v>
      </c>
    </row>
    <row r="50" spans="15:16" x14ac:dyDescent="0.2">
      <c r="O50" s="23">
        <v>48</v>
      </c>
      <c r="P50" s="1">
        <f t="shared" si="4"/>
        <v>1.8739857175676851E-3</v>
      </c>
    </row>
    <row r="51" spans="15:16" x14ac:dyDescent="0.2">
      <c r="O51" s="23">
        <v>49</v>
      </c>
      <c r="P51" s="1">
        <f t="shared" si="4"/>
        <v>1.5699205277703145E-3</v>
      </c>
    </row>
    <row r="52" spans="15:16" x14ac:dyDescent="0.2">
      <c r="O52" s="23">
        <v>50</v>
      </c>
      <c r="P52" s="1">
        <f t="shared" si="4"/>
        <v>1.3079728832100705E-3</v>
      </c>
    </row>
    <row r="53" spans="15:16" x14ac:dyDescent="0.2">
      <c r="O53" s="23">
        <v>51</v>
      </c>
      <c r="P53" s="1">
        <f t="shared" si="4"/>
        <v>1.0837509545969929E-3</v>
      </c>
    </row>
    <row r="54" spans="15:16" x14ac:dyDescent="0.2">
      <c r="O54" s="23">
        <v>52</v>
      </c>
      <c r="P54" s="1">
        <f t="shared" si="4"/>
        <v>8.9303797363363851E-4</v>
      </c>
    </row>
    <row r="55" spans="15:16" x14ac:dyDescent="0.2">
      <c r="O55" s="23">
        <v>53</v>
      </c>
      <c r="P55" s="1">
        <f t="shared" si="4"/>
        <v>7.3184656728775927E-4</v>
      </c>
    </row>
    <row r="56" spans="15:16" x14ac:dyDescent="0.2">
      <c r="O56" s="23">
        <v>54</v>
      </c>
      <c r="P56" s="1">
        <f t="shared" si="4"/>
        <v>5.9645795410734695E-4</v>
      </c>
    </row>
    <row r="57" spans="15:16" x14ac:dyDescent="0.2">
      <c r="O57" s="23">
        <v>55</v>
      </c>
      <c r="P57" s="1">
        <f t="shared" si="4"/>
        <v>4.8344748968828484E-4</v>
      </c>
    </row>
    <row r="58" spans="15:16" x14ac:dyDescent="0.2">
      <c r="O58" s="23">
        <v>56</v>
      </c>
      <c r="P58" s="1">
        <f t="shared" si="4"/>
        <v>3.896982585185095E-4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EB83-DB6E-B743-AD1B-153AB550597B}">
  <dimension ref="A1:R33"/>
  <sheetViews>
    <sheetView workbookViewId="0">
      <selection activeCell="B25" sqref="B25"/>
    </sheetView>
  </sheetViews>
  <sheetFormatPr baseColWidth="10" defaultRowHeight="16" x14ac:dyDescent="0.2"/>
  <cols>
    <col min="1" max="16384" width="10.83203125" style="1"/>
  </cols>
  <sheetData>
    <row r="1" spans="1:18" ht="35" thickBot="1" x14ac:dyDescent="0.25">
      <c r="A1" s="24" t="s">
        <v>0</v>
      </c>
      <c r="B1" s="24" t="s">
        <v>86</v>
      </c>
      <c r="C1" s="24" t="s">
        <v>87</v>
      </c>
      <c r="D1" s="24" t="s">
        <v>93</v>
      </c>
      <c r="G1" s="1" t="s">
        <v>137</v>
      </c>
      <c r="H1" s="1" t="s">
        <v>137</v>
      </c>
      <c r="I1" s="1" t="s">
        <v>137</v>
      </c>
    </row>
    <row r="2" spans="1:18" ht="17" x14ac:dyDescent="0.2">
      <c r="A2" s="24" t="s">
        <v>46</v>
      </c>
      <c r="B2" s="25">
        <v>11</v>
      </c>
      <c r="C2" s="25">
        <v>5</v>
      </c>
      <c r="D2" s="25">
        <v>91</v>
      </c>
      <c r="G2" s="1">
        <v>4</v>
      </c>
      <c r="H2" s="1">
        <v>0</v>
      </c>
      <c r="I2" s="1">
        <v>60</v>
      </c>
      <c r="L2" s="28" t="s">
        <v>138</v>
      </c>
      <c r="M2" s="28" t="s">
        <v>139</v>
      </c>
    </row>
    <row r="3" spans="1:18" ht="17" x14ac:dyDescent="0.2">
      <c r="A3" s="24" t="s">
        <v>8</v>
      </c>
      <c r="B3" s="25">
        <v>17</v>
      </c>
      <c r="C3" s="25">
        <v>50</v>
      </c>
      <c r="D3" s="25">
        <v>75</v>
      </c>
      <c r="G3" s="1">
        <v>6</v>
      </c>
      <c r="H3" s="1">
        <v>5</v>
      </c>
      <c r="I3" s="1">
        <v>70</v>
      </c>
      <c r="L3" s="32" t="s">
        <v>149</v>
      </c>
      <c r="M3">
        <v>2</v>
      </c>
    </row>
    <row r="4" spans="1:18" ht="17" x14ac:dyDescent="0.2">
      <c r="A4" s="24" t="s">
        <v>11</v>
      </c>
      <c r="B4" s="25">
        <v>13</v>
      </c>
      <c r="C4" s="25">
        <v>13</v>
      </c>
      <c r="D4" s="25">
        <v>81</v>
      </c>
      <c r="G4" s="1">
        <v>8</v>
      </c>
      <c r="H4" s="1">
        <v>10</v>
      </c>
      <c r="I4" s="1">
        <v>80</v>
      </c>
      <c r="L4" s="32" t="s">
        <v>150</v>
      </c>
      <c r="M4">
        <v>5</v>
      </c>
    </row>
    <row r="5" spans="1:18" ht="17" x14ac:dyDescent="0.2">
      <c r="A5" s="24" t="s">
        <v>14</v>
      </c>
      <c r="B5" s="25">
        <v>15</v>
      </c>
      <c r="C5" s="25">
        <v>13</v>
      </c>
      <c r="D5" s="25">
        <v>85</v>
      </c>
      <c r="G5" s="1">
        <v>10</v>
      </c>
      <c r="H5" s="1">
        <v>15</v>
      </c>
      <c r="I5" s="1">
        <v>90</v>
      </c>
      <c r="L5" s="32" t="s">
        <v>151</v>
      </c>
      <c r="M5">
        <v>6</v>
      </c>
    </row>
    <row r="6" spans="1:18" ht="17" x14ac:dyDescent="0.2">
      <c r="A6" s="24" t="s">
        <v>17</v>
      </c>
      <c r="B6" s="25">
        <v>10</v>
      </c>
      <c r="C6" s="25">
        <v>30</v>
      </c>
      <c r="D6" s="25">
        <v>76</v>
      </c>
      <c r="G6" s="1">
        <v>12</v>
      </c>
      <c r="H6" s="1">
        <v>20</v>
      </c>
      <c r="I6" s="1">
        <v>100</v>
      </c>
      <c r="L6" s="32" t="s">
        <v>152</v>
      </c>
      <c r="M6">
        <v>2</v>
      </c>
    </row>
    <row r="7" spans="1:18" ht="18" thickBot="1" x14ac:dyDescent="0.25">
      <c r="A7" s="24" t="s">
        <v>19</v>
      </c>
      <c r="B7" s="25">
        <v>6</v>
      </c>
      <c r="C7" s="25">
        <v>4</v>
      </c>
      <c r="D7" s="25">
        <v>80</v>
      </c>
      <c r="G7" s="1">
        <v>14</v>
      </c>
      <c r="H7" s="1">
        <v>25</v>
      </c>
      <c r="I7" s="1">
        <v>110</v>
      </c>
      <c r="L7" s="27"/>
      <c r="M7" s="27"/>
    </row>
    <row r="8" spans="1:18" ht="17" x14ac:dyDescent="0.2">
      <c r="A8" s="24" t="s">
        <v>21</v>
      </c>
      <c r="B8" s="25">
        <v>6</v>
      </c>
      <c r="C8" s="25">
        <v>7</v>
      </c>
      <c r="D8" s="25">
        <v>78</v>
      </c>
      <c r="G8" s="1">
        <v>16</v>
      </c>
      <c r="H8" s="1">
        <v>30</v>
      </c>
      <c r="L8"/>
      <c r="M8"/>
    </row>
    <row r="9" spans="1:18" ht="17" x14ac:dyDescent="0.2">
      <c r="A9" s="24" t="s">
        <v>23</v>
      </c>
      <c r="B9" s="25">
        <v>6</v>
      </c>
      <c r="C9" s="25">
        <v>4</v>
      </c>
      <c r="D9" s="25">
        <v>82</v>
      </c>
      <c r="G9" s="1">
        <v>18</v>
      </c>
      <c r="H9" s="1">
        <v>35</v>
      </c>
      <c r="L9"/>
      <c r="M9"/>
    </row>
    <row r="10" spans="1:18" ht="17" x14ac:dyDescent="0.2">
      <c r="A10" s="24" t="s">
        <v>75</v>
      </c>
      <c r="B10" s="25">
        <v>13</v>
      </c>
      <c r="C10" s="25">
        <v>20</v>
      </c>
      <c r="D10" s="25">
        <v>73</v>
      </c>
      <c r="G10" s="1">
        <v>20</v>
      </c>
      <c r="L10"/>
      <c r="M10"/>
    </row>
    <row r="11" spans="1:18" ht="18" thickBot="1" x14ac:dyDescent="0.25">
      <c r="A11" s="24" t="s">
        <v>28</v>
      </c>
      <c r="B11" s="25">
        <v>8</v>
      </c>
      <c r="C11" s="25">
        <v>1</v>
      </c>
      <c r="D11" s="25">
        <v>68</v>
      </c>
      <c r="L11" s="27"/>
      <c r="M11" s="27"/>
    </row>
    <row r="12" spans="1:18" ht="17" x14ac:dyDescent="0.2">
      <c r="A12" s="26" t="s">
        <v>30</v>
      </c>
      <c r="B12" s="25">
        <v>13</v>
      </c>
      <c r="C12" s="25">
        <v>30</v>
      </c>
      <c r="D12" s="25">
        <v>89</v>
      </c>
      <c r="L12"/>
    </row>
    <row r="13" spans="1:18" ht="17" x14ac:dyDescent="0.2">
      <c r="A13" s="26" t="s">
        <v>33</v>
      </c>
      <c r="B13" s="25">
        <v>14</v>
      </c>
      <c r="C13" s="25">
        <v>21</v>
      </c>
      <c r="D13" s="25">
        <v>89</v>
      </c>
      <c r="L13" s="31"/>
    </row>
    <row r="14" spans="1:18" ht="34" x14ac:dyDescent="0.2">
      <c r="A14" s="26" t="s">
        <v>36</v>
      </c>
      <c r="B14" s="25">
        <v>12</v>
      </c>
      <c r="C14" s="25">
        <v>32</v>
      </c>
      <c r="D14" s="25">
        <v>67</v>
      </c>
      <c r="L14" s="31"/>
    </row>
    <row r="15" spans="1:18" ht="18" thickBot="1" x14ac:dyDescent="0.25">
      <c r="A15" s="26" t="s">
        <v>38</v>
      </c>
      <c r="B15" s="25">
        <v>6</v>
      </c>
      <c r="C15" s="25">
        <v>9</v>
      </c>
      <c r="D15" s="25">
        <v>87</v>
      </c>
      <c r="G15"/>
      <c r="J15"/>
      <c r="K15"/>
      <c r="L15" s="31"/>
    </row>
    <row r="16" spans="1:18" ht="18" thickBot="1" x14ac:dyDescent="0.25">
      <c r="A16" s="26" t="s">
        <v>40</v>
      </c>
      <c r="B16" s="25">
        <v>6</v>
      </c>
      <c r="C16" s="25">
        <v>6</v>
      </c>
      <c r="D16" s="25">
        <v>100</v>
      </c>
      <c r="G16"/>
      <c r="H16"/>
      <c r="I16"/>
      <c r="J16"/>
      <c r="K16"/>
      <c r="L16" s="31"/>
      <c r="Q16" s="28" t="s">
        <v>138</v>
      </c>
      <c r="R16" s="28" t="s">
        <v>139</v>
      </c>
    </row>
    <row r="17" spans="1:18" ht="17" thickBot="1" x14ac:dyDescent="0.25">
      <c r="G17" s="28"/>
      <c r="H17"/>
      <c r="I17" s="31"/>
      <c r="J17"/>
      <c r="K17"/>
      <c r="L17" s="31"/>
      <c r="Q17" s="32" t="s">
        <v>153</v>
      </c>
      <c r="R17">
        <v>4</v>
      </c>
    </row>
    <row r="18" spans="1:18" x14ac:dyDescent="0.2">
      <c r="G18" s="28" t="s">
        <v>138</v>
      </c>
      <c r="H18" s="28" t="s">
        <v>139</v>
      </c>
      <c r="I18" s="31"/>
      <c r="J18"/>
      <c r="K18"/>
      <c r="L18" s="31"/>
      <c r="Q18" s="32" t="s">
        <v>154</v>
      </c>
      <c r="R18">
        <v>3</v>
      </c>
    </row>
    <row r="19" spans="1:18" ht="17" x14ac:dyDescent="0.2">
      <c r="A19" s="7" t="s">
        <v>88</v>
      </c>
      <c r="B19" s="16">
        <f>AVERAGE(B2:B16)</f>
        <v>10.4</v>
      </c>
      <c r="C19" s="16">
        <f>AVERAGE(C2:C16)</f>
        <v>16.333333333333332</v>
      </c>
      <c r="D19" s="16">
        <f t="shared" ref="D19" si="0">AVERAGE(D2:D16)</f>
        <v>81.400000000000006</v>
      </c>
      <c r="F19" s="1" t="s">
        <v>141</v>
      </c>
      <c r="G19" s="32" t="s">
        <v>142</v>
      </c>
      <c r="H19">
        <v>5</v>
      </c>
      <c r="I19" s="31"/>
      <c r="J19"/>
      <c r="K19"/>
      <c r="L19" s="31"/>
      <c r="Q19" s="32" t="s">
        <v>155</v>
      </c>
      <c r="R19">
        <v>2</v>
      </c>
    </row>
    <row r="20" spans="1:18" ht="17" x14ac:dyDescent="0.2">
      <c r="A20" s="7" t="s">
        <v>89</v>
      </c>
      <c r="B20" s="16">
        <f>MEDIAN(B2:B16)</f>
        <v>11</v>
      </c>
      <c r="C20" s="16">
        <f t="shared" ref="C20:D20" si="1">MEDIAN(C2:C16)</f>
        <v>13</v>
      </c>
      <c r="D20" s="16">
        <f t="shared" si="1"/>
        <v>81</v>
      </c>
      <c r="G20" s="32" t="s">
        <v>143</v>
      </c>
      <c r="H20">
        <v>1</v>
      </c>
      <c r="I20" s="31"/>
      <c r="J20"/>
      <c r="K20"/>
      <c r="L20" s="31"/>
      <c r="Q20" s="32" t="s">
        <v>156</v>
      </c>
      <c r="R20">
        <v>1</v>
      </c>
    </row>
    <row r="21" spans="1:18" ht="34" x14ac:dyDescent="0.2">
      <c r="A21" s="7" t="s">
        <v>90</v>
      </c>
      <c r="B21" s="16">
        <f>_xlfn.STDEV.P(B2:B16)</f>
        <v>3.6842005012394932</v>
      </c>
      <c r="C21" s="16">
        <f t="shared" ref="C21:D21" si="2">_xlfn.STDEV.P(C2:C16)</f>
        <v>13.479202086506787</v>
      </c>
      <c r="D21" s="16">
        <f t="shared" si="2"/>
        <v>8.7162683146707529</v>
      </c>
      <c r="G21" s="32" t="s">
        <v>144</v>
      </c>
      <c r="H21">
        <v>1</v>
      </c>
      <c r="I21" s="31"/>
      <c r="J21"/>
      <c r="K21"/>
      <c r="L21" s="31"/>
      <c r="Q21" s="32" t="s">
        <v>157</v>
      </c>
      <c r="R21">
        <v>1</v>
      </c>
    </row>
    <row r="22" spans="1:18" ht="17" x14ac:dyDescent="0.2">
      <c r="A22" s="7" t="s">
        <v>91</v>
      </c>
      <c r="B22" s="23">
        <f>MIN(B2:B16)</f>
        <v>6</v>
      </c>
      <c r="C22" s="23">
        <f t="shared" ref="C22:D22" si="3">MIN(C2:C16)</f>
        <v>1</v>
      </c>
      <c r="D22" s="23">
        <f t="shared" si="3"/>
        <v>67</v>
      </c>
      <c r="G22" s="32" t="s">
        <v>145</v>
      </c>
      <c r="H22">
        <v>2</v>
      </c>
      <c r="I22" s="31"/>
      <c r="J22"/>
      <c r="K22"/>
      <c r="L22" s="31"/>
      <c r="Q22" s="32" t="s">
        <v>158</v>
      </c>
      <c r="R22">
        <v>2</v>
      </c>
    </row>
    <row r="23" spans="1:18" ht="17" x14ac:dyDescent="0.2">
      <c r="A23" s="7" t="s">
        <v>92</v>
      </c>
      <c r="B23" s="16">
        <f>MAX(B2:B16)</f>
        <v>17</v>
      </c>
      <c r="C23" s="16">
        <f t="shared" ref="C23:D23" si="4">MAX(C2:C16)</f>
        <v>50</v>
      </c>
      <c r="D23" s="16">
        <f t="shared" si="4"/>
        <v>100</v>
      </c>
      <c r="G23" s="32" t="s">
        <v>146</v>
      </c>
      <c r="H23">
        <v>4</v>
      </c>
      <c r="I23" s="31"/>
      <c r="J23"/>
      <c r="K23"/>
      <c r="L23" s="31"/>
      <c r="Q23" s="32" t="s">
        <v>159</v>
      </c>
      <c r="R23">
        <v>1</v>
      </c>
    </row>
    <row r="24" spans="1:18" ht="17" thickBot="1" x14ac:dyDescent="0.25">
      <c r="A24" s="20" t="s">
        <v>94</v>
      </c>
      <c r="B24" s="16">
        <f>SKEW(B2:B16)</f>
        <v>7.2402330189929323E-2</v>
      </c>
      <c r="C24" s="16">
        <f t="shared" ref="C24:D24" si="5">SKEW(C2:C16)</f>
        <v>1.0943233661135359</v>
      </c>
      <c r="D24" s="16">
        <f t="shared" si="5"/>
        <v>0.22147504352592223</v>
      </c>
      <c r="G24" s="32" t="s">
        <v>147</v>
      </c>
      <c r="H24">
        <v>1</v>
      </c>
      <c r="I24" s="31"/>
      <c r="J24"/>
      <c r="K24"/>
      <c r="L24" s="31"/>
      <c r="Q24" s="33" t="s">
        <v>140</v>
      </c>
      <c r="R24" s="27">
        <v>1</v>
      </c>
    </row>
    <row r="25" spans="1:18" x14ac:dyDescent="0.2">
      <c r="A25" s="20" t="s">
        <v>95</v>
      </c>
      <c r="B25" s="16">
        <f>KURT(B2:B16)</f>
        <v>-1.3977229574475212</v>
      </c>
      <c r="C25" s="16">
        <f t="shared" ref="C25:D25" si="6">KURT(C2:C16)</f>
        <v>0.74161750240752156</v>
      </c>
      <c r="D25" s="16">
        <f t="shared" si="6"/>
        <v>-0.13898811196108518</v>
      </c>
      <c r="G25" s="32" t="s">
        <v>148</v>
      </c>
      <c r="H25">
        <v>1</v>
      </c>
      <c r="I25" s="31"/>
      <c r="J25"/>
      <c r="K25"/>
      <c r="Q25"/>
      <c r="R25"/>
    </row>
    <row r="26" spans="1:18" ht="17" thickBot="1" x14ac:dyDescent="0.25">
      <c r="H26"/>
      <c r="I26" s="31"/>
      <c r="J26"/>
      <c r="K26"/>
      <c r="Q26" s="27"/>
      <c r="R26" s="27"/>
    </row>
    <row r="27" spans="1:18" x14ac:dyDescent="0.2">
      <c r="A27" s="20" t="s">
        <v>136</v>
      </c>
      <c r="I27" s="31"/>
      <c r="J27"/>
      <c r="K27"/>
    </row>
    <row r="28" spans="1:18" x14ac:dyDescent="0.2">
      <c r="A28" s="20" t="s">
        <v>130</v>
      </c>
      <c r="B28" s="1">
        <f>PERCENTILE($B$2:$B$16,E28)</f>
        <v>6</v>
      </c>
      <c r="C28" s="1">
        <f>PERCENTILE($C$2:$C$16,E28)</f>
        <v>4</v>
      </c>
      <c r="D28" s="1">
        <f>PERCENTILE($D$2:$D$16,E28)</f>
        <v>70</v>
      </c>
      <c r="E28" s="30">
        <v>0.1</v>
      </c>
      <c r="I28" s="31"/>
    </row>
    <row r="29" spans="1:18" x14ac:dyDescent="0.2">
      <c r="A29" s="20" t="s">
        <v>131</v>
      </c>
      <c r="B29" s="1">
        <f t="shared" ref="B29:B33" si="7">PERCENTILE($B$2:$B$16,E29)</f>
        <v>6</v>
      </c>
      <c r="C29" s="1">
        <f t="shared" ref="C29:C32" si="8">PERCENTILE($C$2:$C$16,E29)</f>
        <v>5.5</v>
      </c>
      <c r="D29" s="1">
        <f t="shared" ref="D29:D33" si="9">PERCENTILE($D$2:$D$16,E29)</f>
        <v>75.5</v>
      </c>
      <c r="E29" s="30">
        <v>0.25</v>
      </c>
    </row>
    <row r="30" spans="1:18" x14ac:dyDescent="0.2">
      <c r="A30" s="20" t="s">
        <v>132</v>
      </c>
      <c r="B30" s="1">
        <f t="shared" si="7"/>
        <v>11</v>
      </c>
      <c r="C30" s="1">
        <f t="shared" si="8"/>
        <v>13</v>
      </c>
      <c r="D30" s="1">
        <f t="shared" si="9"/>
        <v>81</v>
      </c>
      <c r="E30" s="30">
        <v>0.5</v>
      </c>
    </row>
    <row r="31" spans="1:18" x14ac:dyDescent="0.2">
      <c r="A31" s="20" t="s">
        <v>133</v>
      </c>
      <c r="B31" s="1">
        <f t="shared" si="7"/>
        <v>13</v>
      </c>
      <c r="C31" s="1">
        <f t="shared" si="8"/>
        <v>25.5</v>
      </c>
      <c r="D31" s="1">
        <f t="shared" si="9"/>
        <v>88</v>
      </c>
      <c r="E31" s="30">
        <v>0.75</v>
      </c>
    </row>
    <row r="32" spans="1:18" x14ac:dyDescent="0.2">
      <c r="A32" s="20" t="s">
        <v>134</v>
      </c>
      <c r="B32" s="1">
        <f t="shared" si="7"/>
        <v>14.6</v>
      </c>
      <c r="C32" s="1">
        <f t="shared" si="8"/>
        <v>31.2</v>
      </c>
      <c r="D32" s="1">
        <f t="shared" si="9"/>
        <v>90.2</v>
      </c>
      <c r="E32" s="30">
        <v>0.9</v>
      </c>
    </row>
    <row r="33" spans="1:5" x14ac:dyDescent="0.2">
      <c r="A33" s="20" t="s">
        <v>135</v>
      </c>
      <c r="B33" s="1">
        <f t="shared" si="7"/>
        <v>16.72</v>
      </c>
      <c r="C33" s="1">
        <f>PERCENTILE($C$2:$C$16,E33)</f>
        <v>47.47999999999999</v>
      </c>
      <c r="D33" s="1">
        <f t="shared" si="9"/>
        <v>98.74</v>
      </c>
      <c r="E33" s="30">
        <v>0.99</v>
      </c>
    </row>
  </sheetData>
  <pageMargins left="0.7" right="0.7" top="0.75" bottom="0.75" header="0.3" footer="0.3"/>
  <ignoredErrors>
    <ignoredError sqref="Q19" twoDigitTextYear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C2F4-D911-5E49-B858-F065A4236077}">
  <dimension ref="A1:J42"/>
  <sheetViews>
    <sheetView workbookViewId="0">
      <selection activeCell="F11" sqref="F11"/>
    </sheetView>
  </sheetViews>
  <sheetFormatPr baseColWidth="10" defaultRowHeight="16" x14ac:dyDescent="0.2"/>
  <sheetData>
    <row r="1" spans="1:4" ht="34" x14ac:dyDescent="0.2">
      <c r="A1" s="24" t="s">
        <v>0</v>
      </c>
      <c r="B1" s="24" t="s">
        <v>86</v>
      </c>
      <c r="C1" s="24" t="s">
        <v>87</v>
      </c>
      <c r="D1" s="24" t="s">
        <v>93</v>
      </c>
    </row>
    <row r="2" spans="1:4" ht="17" x14ac:dyDescent="0.2">
      <c r="A2" s="24" t="s">
        <v>46</v>
      </c>
      <c r="B2" s="25">
        <v>11</v>
      </c>
      <c r="C2" s="25">
        <v>5</v>
      </c>
      <c r="D2" s="25">
        <v>91</v>
      </c>
    </row>
    <row r="3" spans="1:4" ht="17" x14ac:dyDescent="0.2">
      <c r="A3" s="24" t="s">
        <v>8</v>
      </c>
      <c r="B3" s="25">
        <v>17</v>
      </c>
      <c r="C3" s="25">
        <v>50</v>
      </c>
      <c r="D3" s="25">
        <v>75</v>
      </c>
    </row>
    <row r="4" spans="1:4" ht="17" x14ac:dyDescent="0.2">
      <c r="A4" s="24" t="s">
        <v>11</v>
      </c>
      <c r="B4" s="25">
        <v>13</v>
      </c>
      <c r="C4" s="25">
        <v>13</v>
      </c>
      <c r="D4" s="25">
        <v>81</v>
      </c>
    </row>
    <row r="5" spans="1:4" ht="17" x14ac:dyDescent="0.2">
      <c r="A5" s="24" t="s">
        <v>14</v>
      </c>
      <c r="B5" s="25">
        <v>15</v>
      </c>
      <c r="C5" s="25">
        <v>13</v>
      </c>
      <c r="D5" s="25">
        <v>85</v>
      </c>
    </row>
    <row r="6" spans="1:4" ht="17" x14ac:dyDescent="0.2">
      <c r="A6" s="24" t="s">
        <v>17</v>
      </c>
      <c r="B6" s="25">
        <v>10</v>
      </c>
      <c r="C6" s="25">
        <v>30</v>
      </c>
      <c r="D6" s="25">
        <v>76</v>
      </c>
    </row>
    <row r="7" spans="1:4" ht="17" x14ac:dyDescent="0.2">
      <c r="A7" s="24" t="s">
        <v>19</v>
      </c>
      <c r="B7" s="25">
        <v>6</v>
      </c>
      <c r="C7" s="25">
        <v>4</v>
      </c>
      <c r="D7" s="25">
        <v>80</v>
      </c>
    </row>
    <row r="8" spans="1:4" ht="17" x14ac:dyDescent="0.2">
      <c r="A8" s="24" t="s">
        <v>21</v>
      </c>
      <c r="B8" s="25">
        <v>6</v>
      </c>
      <c r="C8" s="25">
        <v>7</v>
      </c>
      <c r="D8" s="25">
        <v>78</v>
      </c>
    </row>
    <row r="9" spans="1:4" ht="17" x14ac:dyDescent="0.2">
      <c r="A9" s="24" t="s">
        <v>23</v>
      </c>
      <c r="B9" s="25">
        <v>6</v>
      </c>
      <c r="C9" s="25">
        <v>4</v>
      </c>
      <c r="D9" s="25">
        <v>82</v>
      </c>
    </row>
    <row r="10" spans="1:4" ht="17" x14ac:dyDescent="0.2">
      <c r="A10" s="24" t="s">
        <v>75</v>
      </c>
      <c r="B10" s="25">
        <v>13</v>
      </c>
      <c r="C10" s="25">
        <v>20</v>
      </c>
      <c r="D10" s="25">
        <v>73</v>
      </c>
    </row>
    <row r="11" spans="1:4" ht="17" x14ac:dyDescent="0.2">
      <c r="A11" s="24" t="s">
        <v>28</v>
      </c>
      <c r="B11" s="25">
        <v>8</v>
      </c>
      <c r="C11" s="25">
        <v>1</v>
      </c>
      <c r="D11" s="25">
        <v>68</v>
      </c>
    </row>
    <row r="12" spans="1:4" ht="17" x14ac:dyDescent="0.2">
      <c r="A12" s="26" t="s">
        <v>30</v>
      </c>
      <c r="B12" s="25">
        <v>13</v>
      </c>
      <c r="C12" s="25">
        <v>30</v>
      </c>
      <c r="D12" s="25">
        <v>89</v>
      </c>
    </row>
    <row r="13" spans="1:4" ht="17" x14ac:dyDescent="0.2">
      <c r="A13" s="26" t="s">
        <v>33</v>
      </c>
      <c r="B13" s="25">
        <v>14</v>
      </c>
      <c r="C13" s="25">
        <v>21</v>
      </c>
      <c r="D13" s="25">
        <v>89</v>
      </c>
    </row>
    <row r="14" spans="1:4" ht="34" x14ac:dyDescent="0.2">
      <c r="A14" s="26" t="s">
        <v>36</v>
      </c>
      <c r="B14" s="25">
        <v>12</v>
      </c>
      <c r="C14" s="25">
        <v>32</v>
      </c>
      <c r="D14" s="25">
        <v>67</v>
      </c>
    </row>
    <row r="15" spans="1:4" ht="17" x14ac:dyDescent="0.2">
      <c r="A15" s="26" t="s">
        <v>38</v>
      </c>
      <c r="B15" s="25">
        <v>6</v>
      </c>
      <c r="C15" s="25">
        <v>9</v>
      </c>
      <c r="D15" s="25">
        <v>87</v>
      </c>
    </row>
    <row r="16" spans="1:4" ht="17" x14ac:dyDescent="0.2">
      <c r="A16" s="26" t="s">
        <v>40</v>
      </c>
      <c r="B16" s="25">
        <v>6</v>
      </c>
      <c r="C16" s="25">
        <v>6</v>
      </c>
      <c r="D16" s="25">
        <v>100</v>
      </c>
    </row>
    <row r="17" spans="1:10" x14ac:dyDescent="0.2">
      <c r="A17" s="1"/>
      <c r="B17" s="1"/>
      <c r="C17" s="1"/>
      <c r="D17" s="1"/>
    </row>
    <row r="18" spans="1:10" x14ac:dyDescent="0.2">
      <c r="A18" s="1"/>
      <c r="B18" s="1"/>
      <c r="C18" s="1"/>
      <c r="D18" s="1"/>
    </row>
    <row r="19" spans="1:10" ht="17" x14ac:dyDescent="0.2">
      <c r="A19" s="7" t="s">
        <v>88</v>
      </c>
      <c r="B19" s="16">
        <f>AVERAGE(B2:B16)</f>
        <v>10.4</v>
      </c>
      <c r="C19" s="16">
        <f>AVERAGE(C2:C16)</f>
        <v>16.333333333333332</v>
      </c>
      <c r="D19" s="16">
        <f t="shared" ref="D19" si="0">AVERAGE(D2:D16)</f>
        <v>81.400000000000006</v>
      </c>
    </row>
    <row r="20" spans="1:10" ht="17" x14ac:dyDescent="0.2">
      <c r="A20" s="7" t="s">
        <v>89</v>
      </c>
      <c r="B20" s="16">
        <f>MEDIAN(B2:B16)</f>
        <v>11</v>
      </c>
      <c r="C20" s="16">
        <f t="shared" ref="C20:D20" si="1">MEDIAN(C2:C16)</f>
        <v>13</v>
      </c>
      <c r="D20" s="16">
        <f t="shared" si="1"/>
        <v>81</v>
      </c>
    </row>
    <row r="21" spans="1:10" ht="34" x14ac:dyDescent="0.2">
      <c r="A21" s="7" t="s">
        <v>90</v>
      </c>
      <c r="B21" s="16">
        <f>_xlfn.STDEV.P(B2:B16)</f>
        <v>3.6842005012394932</v>
      </c>
      <c r="C21" s="16">
        <f t="shared" ref="C21:D21" si="2">_xlfn.STDEV.P(C2:C16)</f>
        <v>13.479202086506787</v>
      </c>
      <c r="D21" s="16">
        <f t="shared" si="2"/>
        <v>8.7162683146707529</v>
      </c>
    </row>
    <row r="22" spans="1:10" ht="17" x14ac:dyDescent="0.2">
      <c r="A22" s="7" t="s">
        <v>91</v>
      </c>
      <c r="B22" s="23">
        <f>MIN(B2:B16)</f>
        <v>6</v>
      </c>
      <c r="C22" s="23">
        <f t="shared" ref="C22:D22" si="3">MIN(C2:C16)</f>
        <v>1</v>
      </c>
      <c r="D22" s="23">
        <f t="shared" si="3"/>
        <v>67</v>
      </c>
    </row>
    <row r="23" spans="1:10" ht="17" x14ac:dyDescent="0.2">
      <c r="A23" s="7" t="s">
        <v>92</v>
      </c>
      <c r="B23" s="16">
        <f>MAX(B2:B16)</f>
        <v>17</v>
      </c>
      <c r="C23" s="16">
        <f t="shared" ref="C23:D23" si="4">MAX(C2:C16)</f>
        <v>50</v>
      </c>
      <c r="D23" s="16">
        <f t="shared" si="4"/>
        <v>100</v>
      </c>
    </row>
    <row r="24" spans="1:10" x14ac:dyDescent="0.2">
      <c r="A24" s="20" t="s">
        <v>94</v>
      </c>
      <c r="B24" s="16">
        <f>SKEW(B2:B16)</f>
        <v>7.2402330189929323E-2</v>
      </c>
      <c r="C24" s="16">
        <f t="shared" ref="C24:D24" si="5">SKEW(C2:C16)</f>
        <v>1.0943233661135359</v>
      </c>
      <c r="D24" s="16">
        <f t="shared" si="5"/>
        <v>0.22147504352592223</v>
      </c>
    </row>
    <row r="25" spans="1:10" x14ac:dyDescent="0.2">
      <c r="A25" s="20" t="s">
        <v>95</v>
      </c>
      <c r="B25" s="16">
        <f>KURT(B2:B16)</f>
        <v>-1.3977229574475212</v>
      </c>
      <c r="C25" s="16">
        <f t="shared" ref="C25:D25" si="6">KURT(C2:C16)</f>
        <v>0.74161750240752156</v>
      </c>
      <c r="D25" s="16">
        <f t="shared" si="6"/>
        <v>-0.13898811196108518</v>
      </c>
    </row>
    <row r="27" spans="1:10" ht="17" thickBot="1" x14ac:dyDescent="0.25"/>
    <row r="28" spans="1:10" x14ac:dyDescent="0.2">
      <c r="A28" s="29" t="s">
        <v>122</v>
      </c>
      <c r="B28" s="29"/>
      <c r="E28" s="29" t="s">
        <v>122</v>
      </c>
      <c r="F28" s="29"/>
      <c r="I28" s="29" t="s">
        <v>122</v>
      </c>
      <c r="J28" s="29"/>
    </row>
    <row r="30" spans="1:10" x14ac:dyDescent="0.2">
      <c r="A30" t="s">
        <v>88</v>
      </c>
      <c r="B30">
        <v>10.4</v>
      </c>
      <c r="E30" t="s">
        <v>88</v>
      </c>
      <c r="F30">
        <v>16.333333333333332</v>
      </c>
      <c r="I30" t="s">
        <v>88</v>
      </c>
      <c r="J30">
        <v>81.400000000000006</v>
      </c>
    </row>
    <row r="31" spans="1:10" x14ac:dyDescent="0.2">
      <c r="A31" t="s">
        <v>123</v>
      </c>
      <c r="B31">
        <v>0.98464400141564312</v>
      </c>
      <c r="E31" t="s">
        <v>123</v>
      </c>
      <c r="F31">
        <v>3.6024682896283458</v>
      </c>
      <c r="I31" t="s">
        <v>123</v>
      </c>
      <c r="J31">
        <v>2.3295206946208258</v>
      </c>
    </row>
    <row r="32" spans="1:10" x14ac:dyDescent="0.2">
      <c r="A32" t="s">
        <v>89</v>
      </c>
      <c r="B32">
        <v>11</v>
      </c>
      <c r="E32" t="s">
        <v>89</v>
      </c>
      <c r="F32">
        <v>13</v>
      </c>
      <c r="I32" t="s">
        <v>89</v>
      </c>
      <c r="J32">
        <v>81</v>
      </c>
    </row>
    <row r="33" spans="1:10" x14ac:dyDescent="0.2">
      <c r="A33" t="s">
        <v>124</v>
      </c>
      <c r="B33">
        <v>6</v>
      </c>
      <c r="E33" t="s">
        <v>124</v>
      </c>
      <c r="F33">
        <v>13</v>
      </c>
      <c r="I33" t="s">
        <v>124</v>
      </c>
      <c r="J33">
        <v>89</v>
      </c>
    </row>
    <row r="34" spans="1:10" x14ac:dyDescent="0.2">
      <c r="A34" t="s">
        <v>90</v>
      </c>
      <c r="B34">
        <v>3.8135098194258181</v>
      </c>
      <c r="E34" t="s">
        <v>90</v>
      </c>
      <c r="F34">
        <v>13.9522996909709</v>
      </c>
      <c r="I34" t="s">
        <v>90</v>
      </c>
      <c r="J34">
        <v>9.0221948549119926</v>
      </c>
    </row>
    <row r="35" spans="1:10" x14ac:dyDescent="0.2">
      <c r="A35" t="s">
        <v>125</v>
      </c>
      <c r="B35">
        <v>14.542857142857136</v>
      </c>
      <c r="E35" t="s">
        <v>125</v>
      </c>
      <c r="F35">
        <v>194.66666666666669</v>
      </c>
      <c r="I35" t="s">
        <v>125</v>
      </c>
      <c r="J35">
        <v>81.400000000000418</v>
      </c>
    </row>
    <row r="36" spans="1:10" x14ac:dyDescent="0.2">
      <c r="A36" t="s">
        <v>95</v>
      </c>
      <c r="B36">
        <v>-1.3977229574475212</v>
      </c>
      <c r="E36" t="s">
        <v>95</v>
      </c>
      <c r="F36">
        <v>0.74161750240752156</v>
      </c>
      <c r="I36" t="s">
        <v>95</v>
      </c>
      <c r="J36">
        <v>-0.13898811196108518</v>
      </c>
    </row>
    <row r="37" spans="1:10" x14ac:dyDescent="0.2">
      <c r="A37" t="s">
        <v>94</v>
      </c>
      <c r="B37">
        <v>7.2402330189929323E-2</v>
      </c>
      <c r="E37" t="s">
        <v>94</v>
      </c>
      <c r="F37">
        <v>1.0943233661135359</v>
      </c>
      <c r="I37" t="s">
        <v>94</v>
      </c>
      <c r="J37">
        <v>0.22147504352592223</v>
      </c>
    </row>
    <row r="38" spans="1:10" x14ac:dyDescent="0.2">
      <c r="A38" t="s">
        <v>97</v>
      </c>
      <c r="B38">
        <v>11</v>
      </c>
      <c r="E38" t="s">
        <v>97</v>
      </c>
      <c r="F38">
        <v>49</v>
      </c>
      <c r="I38" t="s">
        <v>97</v>
      </c>
      <c r="J38">
        <v>33</v>
      </c>
    </row>
    <row r="39" spans="1:10" x14ac:dyDescent="0.2">
      <c r="A39" t="s">
        <v>126</v>
      </c>
      <c r="B39">
        <v>6</v>
      </c>
      <c r="E39" t="s">
        <v>126</v>
      </c>
      <c r="F39">
        <v>1</v>
      </c>
      <c r="I39" t="s">
        <v>126</v>
      </c>
      <c r="J39">
        <v>67</v>
      </c>
    </row>
    <row r="40" spans="1:10" x14ac:dyDescent="0.2">
      <c r="A40" t="s">
        <v>127</v>
      </c>
      <c r="B40">
        <v>17</v>
      </c>
      <c r="E40" t="s">
        <v>127</v>
      </c>
      <c r="F40">
        <v>50</v>
      </c>
      <c r="I40" t="s">
        <v>127</v>
      </c>
      <c r="J40">
        <v>100</v>
      </c>
    </row>
    <row r="41" spans="1:10" x14ac:dyDescent="0.2">
      <c r="A41" t="s">
        <v>128</v>
      </c>
      <c r="B41">
        <v>156</v>
      </c>
      <c r="E41" t="s">
        <v>128</v>
      </c>
      <c r="F41">
        <v>245</v>
      </c>
      <c r="I41" t="s">
        <v>128</v>
      </c>
      <c r="J41">
        <v>1221</v>
      </c>
    </row>
    <row r="42" spans="1:10" ht="17" thickBot="1" x14ac:dyDescent="0.25">
      <c r="A42" s="27" t="s">
        <v>129</v>
      </c>
      <c r="B42" s="27">
        <v>15</v>
      </c>
      <c r="E42" s="27" t="s">
        <v>129</v>
      </c>
      <c r="F42" s="27">
        <v>15</v>
      </c>
      <c r="I42" s="27" t="s">
        <v>129</v>
      </c>
      <c r="J42" s="27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4C32-899A-6244-BBA5-64C988082522}">
  <dimension ref="A1:T81"/>
  <sheetViews>
    <sheetView zoomScale="109" zoomScaleNormal="193" workbookViewId="0">
      <selection activeCell="D67" sqref="D67:D81"/>
    </sheetView>
  </sheetViews>
  <sheetFormatPr baseColWidth="10" defaultRowHeight="16" x14ac:dyDescent="0.2"/>
  <cols>
    <col min="1" max="1" width="20.5" customWidth="1"/>
    <col min="3" max="3" width="13" customWidth="1"/>
    <col min="4" max="4" width="15.1640625" customWidth="1"/>
    <col min="5" max="5" width="18.33203125" customWidth="1"/>
    <col min="8" max="8" width="13.6640625" customWidth="1"/>
    <col min="9" max="9" width="19.83203125" bestFit="1" customWidth="1"/>
    <col min="10" max="10" width="15.33203125" bestFit="1" customWidth="1"/>
    <col min="11" max="11" width="16.6640625" bestFit="1" customWidth="1"/>
    <col min="12" max="12" width="21.6640625" bestFit="1" customWidth="1"/>
    <col min="13" max="13" width="12.5" bestFit="1" customWidth="1"/>
    <col min="14" max="14" width="19.83203125" bestFit="1" customWidth="1"/>
    <col min="15" max="15" width="19.5" bestFit="1" customWidth="1"/>
    <col min="16" max="16" width="19.6640625" bestFit="1" customWidth="1"/>
    <col min="17" max="17" width="24.6640625" bestFit="1" customWidth="1"/>
    <col min="18" max="18" width="10.5" bestFit="1" customWidth="1"/>
    <col min="19" max="19" width="6.5" bestFit="1" customWidth="1"/>
    <col min="20" max="20" width="9.6640625" bestFit="1" customWidth="1"/>
    <col min="21" max="21" width="9.33203125" bestFit="1" customWidth="1"/>
    <col min="22" max="22" width="3.1640625" bestFit="1" customWidth="1"/>
    <col min="23" max="23" width="6.83203125" bestFit="1" customWidth="1"/>
    <col min="24" max="24" width="8" bestFit="1" customWidth="1"/>
    <col min="25" max="25" width="10.5" bestFit="1" customWidth="1"/>
  </cols>
  <sheetData>
    <row r="1" spans="1:20" ht="17" x14ac:dyDescent="0.2">
      <c r="A1" s="34" t="s">
        <v>104</v>
      </c>
      <c r="B1" s="24" t="s">
        <v>0</v>
      </c>
      <c r="C1" s="24" t="s">
        <v>86</v>
      </c>
      <c r="D1" s="24" t="s">
        <v>87</v>
      </c>
      <c r="E1" s="24" t="s">
        <v>93</v>
      </c>
      <c r="N1" s="36" t="s">
        <v>165</v>
      </c>
      <c r="O1" t="s">
        <v>169</v>
      </c>
      <c r="P1" t="s">
        <v>167</v>
      </c>
      <c r="Q1" t="s">
        <v>168</v>
      </c>
    </row>
    <row r="2" spans="1:20" ht="34" x14ac:dyDescent="0.2">
      <c r="A2" s="35" t="s">
        <v>163</v>
      </c>
      <c r="B2" s="24" t="s">
        <v>14</v>
      </c>
      <c r="C2" s="25">
        <v>15</v>
      </c>
      <c r="D2" s="25">
        <v>13</v>
      </c>
      <c r="E2" s="25">
        <v>85</v>
      </c>
      <c r="H2" s="40" t="s">
        <v>163</v>
      </c>
      <c r="I2">
        <v>15</v>
      </c>
      <c r="J2">
        <v>13</v>
      </c>
      <c r="K2">
        <v>85</v>
      </c>
      <c r="N2" s="37" t="s">
        <v>163</v>
      </c>
      <c r="O2">
        <v>15</v>
      </c>
      <c r="P2">
        <v>13</v>
      </c>
      <c r="Q2">
        <v>85</v>
      </c>
    </row>
    <row r="3" spans="1:20" ht="17" x14ac:dyDescent="0.2">
      <c r="A3" s="35" t="s">
        <v>32</v>
      </c>
      <c r="B3" s="26" t="s">
        <v>30</v>
      </c>
      <c r="C3" s="25">
        <v>13</v>
      </c>
      <c r="D3" s="25">
        <v>30</v>
      </c>
      <c r="E3" s="25">
        <v>89</v>
      </c>
      <c r="H3" s="40" t="s">
        <v>32</v>
      </c>
      <c r="I3">
        <v>13</v>
      </c>
      <c r="J3">
        <v>30</v>
      </c>
      <c r="K3">
        <v>89</v>
      </c>
      <c r="N3" s="37" t="s">
        <v>32</v>
      </c>
      <c r="O3">
        <v>13</v>
      </c>
      <c r="P3">
        <v>30</v>
      </c>
      <c r="Q3">
        <v>89</v>
      </c>
    </row>
    <row r="4" spans="1:20" ht="17" x14ac:dyDescent="0.2">
      <c r="A4" s="35" t="s">
        <v>164</v>
      </c>
      <c r="B4" s="26" t="s">
        <v>33</v>
      </c>
      <c r="C4" s="25">
        <v>14</v>
      </c>
      <c r="D4" s="25">
        <v>21</v>
      </c>
      <c r="E4" s="25">
        <v>89</v>
      </c>
      <c r="H4" s="41" t="s">
        <v>164</v>
      </c>
      <c r="I4">
        <v>20</v>
      </c>
      <c r="J4">
        <v>30</v>
      </c>
      <c r="K4">
        <v>176</v>
      </c>
      <c r="N4" s="37" t="s">
        <v>164</v>
      </c>
      <c r="O4">
        <v>10</v>
      </c>
      <c r="P4">
        <v>15</v>
      </c>
      <c r="Q4">
        <v>88</v>
      </c>
    </row>
    <row r="5" spans="1:20" ht="17" x14ac:dyDescent="0.2">
      <c r="A5" s="35" t="s">
        <v>164</v>
      </c>
      <c r="B5" s="26" t="s">
        <v>38</v>
      </c>
      <c r="C5" s="25">
        <v>6</v>
      </c>
      <c r="D5" s="25">
        <v>9</v>
      </c>
      <c r="E5" s="25">
        <v>87</v>
      </c>
      <c r="H5" s="41" t="s">
        <v>160</v>
      </c>
      <c r="I5">
        <v>6</v>
      </c>
      <c r="J5">
        <v>4</v>
      </c>
      <c r="K5">
        <v>82</v>
      </c>
      <c r="N5" s="37" t="s">
        <v>160</v>
      </c>
      <c r="O5">
        <v>6</v>
      </c>
      <c r="P5">
        <v>4</v>
      </c>
      <c r="Q5">
        <v>82</v>
      </c>
    </row>
    <row r="6" spans="1:20" ht="17" x14ac:dyDescent="0.2">
      <c r="A6" s="35" t="s">
        <v>160</v>
      </c>
      <c r="B6" s="24" t="s">
        <v>23</v>
      </c>
      <c r="C6" s="25">
        <v>6</v>
      </c>
      <c r="D6" s="25">
        <v>4</v>
      </c>
      <c r="E6" s="25">
        <v>82</v>
      </c>
      <c r="H6" s="40" t="s">
        <v>7</v>
      </c>
      <c r="I6">
        <v>29</v>
      </c>
      <c r="J6">
        <v>44</v>
      </c>
      <c r="K6">
        <v>236</v>
      </c>
      <c r="N6" s="37" t="s">
        <v>7</v>
      </c>
      <c r="O6">
        <v>9.6666666666666661</v>
      </c>
      <c r="P6">
        <v>14.666666666666666</v>
      </c>
      <c r="Q6">
        <v>78.666666666666671</v>
      </c>
    </row>
    <row r="7" spans="1:20" ht="17" x14ac:dyDescent="0.2">
      <c r="A7" s="35" t="s">
        <v>7</v>
      </c>
      <c r="B7" s="24" t="s">
        <v>46</v>
      </c>
      <c r="C7" s="25">
        <v>11</v>
      </c>
      <c r="D7" s="25">
        <v>5</v>
      </c>
      <c r="E7" s="25">
        <v>91</v>
      </c>
      <c r="H7" s="41" t="s">
        <v>13</v>
      </c>
      <c r="I7">
        <v>50</v>
      </c>
      <c r="J7">
        <v>68</v>
      </c>
      <c r="K7">
        <v>378</v>
      </c>
      <c r="N7" s="37" t="s">
        <v>13</v>
      </c>
      <c r="O7">
        <v>10</v>
      </c>
      <c r="P7">
        <v>13.6</v>
      </c>
      <c r="Q7">
        <v>75.599999999999994</v>
      </c>
    </row>
    <row r="8" spans="1:20" ht="17" x14ac:dyDescent="0.2">
      <c r="A8" s="35" t="s">
        <v>7</v>
      </c>
      <c r="B8" s="24" t="s">
        <v>21</v>
      </c>
      <c r="C8" s="25">
        <v>6</v>
      </c>
      <c r="D8" s="25">
        <v>7</v>
      </c>
      <c r="E8" s="25">
        <v>78</v>
      </c>
      <c r="H8" s="41" t="s">
        <v>161</v>
      </c>
      <c r="I8">
        <v>6</v>
      </c>
      <c r="J8">
        <v>6</v>
      </c>
      <c r="K8">
        <v>100</v>
      </c>
      <c r="N8" s="37" t="s">
        <v>161</v>
      </c>
      <c r="O8">
        <v>6</v>
      </c>
      <c r="P8">
        <v>6</v>
      </c>
      <c r="Q8">
        <v>100</v>
      </c>
    </row>
    <row r="9" spans="1:20" ht="34" x14ac:dyDescent="0.2">
      <c r="A9" s="35" t="s">
        <v>7</v>
      </c>
      <c r="B9" s="26" t="s">
        <v>36</v>
      </c>
      <c r="C9" s="25">
        <v>12</v>
      </c>
      <c r="D9" s="25">
        <v>32</v>
      </c>
      <c r="E9" s="25">
        <v>67</v>
      </c>
      <c r="H9" s="41" t="s">
        <v>162</v>
      </c>
      <c r="I9">
        <v>17</v>
      </c>
      <c r="J9">
        <v>50</v>
      </c>
      <c r="K9">
        <v>75</v>
      </c>
      <c r="N9" s="37" t="s">
        <v>162</v>
      </c>
      <c r="O9">
        <v>17</v>
      </c>
      <c r="P9">
        <v>50</v>
      </c>
      <c r="Q9">
        <v>75</v>
      </c>
    </row>
    <row r="10" spans="1:20" ht="17" x14ac:dyDescent="0.2">
      <c r="A10" s="35" t="s">
        <v>13</v>
      </c>
      <c r="B10" s="24" t="s">
        <v>11</v>
      </c>
      <c r="C10" s="25">
        <v>13</v>
      </c>
      <c r="D10" s="25">
        <v>13</v>
      </c>
      <c r="E10" s="25">
        <v>81</v>
      </c>
      <c r="H10" s="41"/>
      <c r="N10" s="37" t="s">
        <v>166</v>
      </c>
      <c r="O10">
        <v>10.4</v>
      </c>
      <c r="P10">
        <v>16.333333333333332</v>
      </c>
      <c r="Q10">
        <v>81.400000000000006</v>
      </c>
    </row>
    <row r="11" spans="1:20" ht="17" x14ac:dyDescent="0.2">
      <c r="A11" s="35" t="s">
        <v>13</v>
      </c>
      <c r="B11" s="24" t="s">
        <v>17</v>
      </c>
      <c r="C11" s="25">
        <v>10</v>
      </c>
      <c r="D11" s="25">
        <v>30</v>
      </c>
      <c r="E11" s="25">
        <v>76</v>
      </c>
      <c r="H11" s="41"/>
    </row>
    <row r="12" spans="1:20" ht="17" x14ac:dyDescent="0.2">
      <c r="A12" s="35" t="s">
        <v>13</v>
      </c>
      <c r="B12" s="24" t="s">
        <v>19</v>
      </c>
      <c r="C12" s="25">
        <v>6</v>
      </c>
      <c r="D12" s="25">
        <v>4</v>
      </c>
      <c r="E12" s="25">
        <v>80</v>
      </c>
      <c r="H12" s="41"/>
    </row>
    <row r="13" spans="1:20" ht="17" x14ac:dyDescent="0.2">
      <c r="A13" s="35" t="s">
        <v>13</v>
      </c>
      <c r="B13" s="24" t="s">
        <v>75</v>
      </c>
      <c r="C13" s="25">
        <v>13</v>
      </c>
      <c r="D13" s="25">
        <v>20</v>
      </c>
      <c r="E13" s="25">
        <v>73</v>
      </c>
      <c r="H13" s="41"/>
    </row>
    <row r="14" spans="1:20" ht="17" x14ac:dyDescent="0.2">
      <c r="A14" s="35" t="s">
        <v>13</v>
      </c>
      <c r="B14" s="24" t="s">
        <v>28</v>
      </c>
      <c r="C14" s="25">
        <v>8</v>
      </c>
      <c r="D14" s="25">
        <v>1</v>
      </c>
      <c r="E14" s="25">
        <v>68</v>
      </c>
      <c r="H14" s="41"/>
    </row>
    <row r="15" spans="1:20" ht="17" x14ac:dyDescent="0.2">
      <c r="A15" s="35" t="s">
        <v>161</v>
      </c>
      <c r="B15" s="26" t="s">
        <v>40</v>
      </c>
      <c r="C15" s="25">
        <v>6</v>
      </c>
      <c r="D15" s="25">
        <v>6</v>
      </c>
      <c r="E15" s="25">
        <v>100</v>
      </c>
      <c r="H15" s="40"/>
      <c r="N15" t="s">
        <v>104</v>
      </c>
      <c r="O15" t="s">
        <v>105</v>
      </c>
      <c r="P15" t="s">
        <v>170</v>
      </c>
      <c r="Q15" t="s">
        <v>87</v>
      </c>
      <c r="R15" t="s">
        <v>170</v>
      </c>
      <c r="S15" t="s">
        <v>93</v>
      </c>
      <c r="T15" t="s">
        <v>170</v>
      </c>
    </row>
    <row r="16" spans="1:20" ht="17" x14ac:dyDescent="0.2">
      <c r="A16" s="35" t="s">
        <v>162</v>
      </c>
      <c r="B16" s="24" t="s">
        <v>8</v>
      </c>
      <c r="C16" s="25">
        <v>17</v>
      </c>
      <c r="D16" s="25">
        <v>50</v>
      </c>
      <c r="E16" s="25">
        <v>75</v>
      </c>
      <c r="H16" s="40"/>
      <c r="N16" s="37" t="s">
        <v>163</v>
      </c>
      <c r="O16">
        <v>15</v>
      </c>
      <c r="P16" s="31">
        <f>O16/$O$24</f>
        <v>0.1730769230769231</v>
      </c>
      <c r="Q16">
        <v>13</v>
      </c>
      <c r="R16" s="31">
        <f>Q16/$Q$24</f>
        <v>8.8878760255241579E-2</v>
      </c>
      <c r="S16">
        <v>85</v>
      </c>
      <c r="T16" s="31">
        <f>S16/$S$24</f>
        <v>0.12625012377463116</v>
      </c>
    </row>
    <row r="17" spans="1:20" x14ac:dyDescent="0.2">
      <c r="N17" s="37" t="s">
        <v>32</v>
      </c>
      <c r="O17">
        <v>13</v>
      </c>
      <c r="P17" s="31">
        <f t="shared" ref="P17:P23" si="0">O17/$O$24</f>
        <v>0.15000000000000002</v>
      </c>
      <c r="Q17">
        <v>30</v>
      </c>
      <c r="R17" s="31">
        <f t="shared" ref="R17:R23" si="1">Q17/$Q$24</f>
        <v>0.20510483135824981</v>
      </c>
      <c r="S17">
        <v>89</v>
      </c>
      <c r="T17" s="31">
        <f t="shared" ref="T17:T24" si="2">S17/$S$24</f>
        <v>0.13219130606990792</v>
      </c>
    </row>
    <row r="18" spans="1:20" x14ac:dyDescent="0.2">
      <c r="N18" s="37" t="s">
        <v>164</v>
      </c>
      <c r="O18">
        <v>10</v>
      </c>
      <c r="P18" s="31">
        <f t="shared" si="0"/>
        <v>0.11538461538461539</v>
      </c>
      <c r="Q18">
        <v>15</v>
      </c>
      <c r="R18" s="31">
        <f t="shared" si="1"/>
        <v>0.1025524156791249</v>
      </c>
      <c r="S18">
        <v>88</v>
      </c>
      <c r="T18" s="31">
        <f t="shared" si="2"/>
        <v>0.13070601049608874</v>
      </c>
    </row>
    <row r="19" spans="1:20" x14ac:dyDescent="0.2">
      <c r="N19" s="37" t="s">
        <v>160</v>
      </c>
      <c r="O19">
        <v>6</v>
      </c>
      <c r="P19" s="31">
        <f t="shared" si="0"/>
        <v>6.9230769230769235E-2</v>
      </c>
      <c r="Q19">
        <v>4</v>
      </c>
      <c r="R19" s="31">
        <f t="shared" si="1"/>
        <v>2.7347310847766638E-2</v>
      </c>
      <c r="S19">
        <v>82</v>
      </c>
      <c r="T19" s="31">
        <f t="shared" si="2"/>
        <v>0.12179423705317359</v>
      </c>
    </row>
    <row r="20" spans="1:20" x14ac:dyDescent="0.2">
      <c r="N20" s="37" t="s">
        <v>7</v>
      </c>
      <c r="O20" s="17">
        <v>9.6666666666666661</v>
      </c>
      <c r="P20" s="31">
        <f t="shared" si="0"/>
        <v>0.11153846153846154</v>
      </c>
      <c r="Q20" s="17">
        <v>14.666666666666666</v>
      </c>
      <c r="R20" s="31">
        <f t="shared" si="1"/>
        <v>0.10027347310847767</v>
      </c>
      <c r="S20" s="17">
        <v>78.666666666666671</v>
      </c>
      <c r="T20" s="31">
        <f t="shared" si="2"/>
        <v>0.11684325180710962</v>
      </c>
    </row>
    <row r="21" spans="1:20" x14ac:dyDescent="0.2">
      <c r="A21" t="s">
        <v>163</v>
      </c>
      <c r="B21" t="s">
        <v>14</v>
      </c>
      <c r="C21" s="31">
        <f>C2/I2</f>
        <v>1</v>
      </c>
      <c r="D21" s="31">
        <f t="shared" ref="D21:E21" si="3">D2/J2</f>
        <v>1</v>
      </c>
      <c r="E21" s="31">
        <f t="shared" si="3"/>
        <v>1</v>
      </c>
      <c r="N21" s="37" t="s">
        <v>13</v>
      </c>
      <c r="O21">
        <v>10</v>
      </c>
      <c r="P21" s="31">
        <f t="shared" si="0"/>
        <v>0.11538461538461539</v>
      </c>
      <c r="Q21">
        <v>13.6</v>
      </c>
      <c r="R21" s="31">
        <f t="shared" si="1"/>
        <v>9.2980856882406565E-2</v>
      </c>
      <c r="S21">
        <v>75.599999999999994</v>
      </c>
      <c r="T21" s="31">
        <f t="shared" si="2"/>
        <v>0.11228834538073076</v>
      </c>
    </row>
    <row r="22" spans="1:20" x14ac:dyDescent="0.2">
      <c r="A22" t="s">
        <v>32</v>
      </c>
      <c r="B22" t="s">
        <v>30</v>
      </c>
      <c r="C22" s="31">
        <f>C3/I3</f>
        <v>1</v>
      </c>
      <c r="D22" s="31">
        <f t="shared" ref="D22:E22" si="4">D3/J3</f>
        <v>1</v>
      </c>
      <c r="E22" s="31">
        <f t="shared" si="4"/>
        <v>1</v>
      </c>
      <c r="N22" s="37" t="s">
        <v>161</v>
      </c>
      <c r="O22">
        <v>6</v>
      </c>
      <c r="P22" s="31">
        <f t="shared" si="0"/>
        <v>6.9230769230769235E-2</v>
      </c>
      <c r="Q22">
        <v>6</v>
      </c>
      <c r="R22" s="31">
        <f t="shared" si="1"/>
        <v>4.1020966271649958E-2</v>
      </c>
      <c r="S22">
        <v>100</v>
      </c>
      <c r="T22" s="31">
        <f t="shared" si="2"/>
        <v>0.148529557381919</v>
      </c>
    </row>
    <row r="23" spans="1:20" x14ac:dyDescent="0.2">
      <c r="A23" t="s">
        <v>164</v>
      </c>
      <c r="B23" t="s">
        <v>33</v>
      </c>
      <c r="C23" s="31">
        <f>C4/I4</f>
        <v>0.7</v>
      </c>
      <c r="D23" s="31">
        <f t="shared" ref="D23:E23" si="5">D4/J4</f>
        <v>0.7</v>
      </c>
      <c r="E23" s="31">
        <f t="shared" si="5"/>
        <v>0.50568181818181823</v>
      </c>
      <c r="N23" s="37" t="s">
        <v>162</v>
      </c>
      <c r="O23">
        <v>17</v>
      </c>
      <c r="P23" s="31">
        <f t="shared" si="0"/>
        <v>0.19615384615384618</v>
      </c>
      <c r="Q23">
        <v>50</v>
      </c>
      <c r="R23" s="31">
        <f t="shared" si="1"/>
        <v>0.34184138559708299</v>
      </c>
      <c r="S23">
        <v>75</v>
      </c>
      <c r="T23" s="31">
        <f t="shared" si="2"/>
        <v>0.11139716803643926</v>
      </c>
    </row>
    <row r="24" spans="1:20" x14ac:dyDescent="0.2">
      <c r="A24" t="s">
        <v>164</v>
      </c>
      <c r="B24" t="s">
        <v>38</v>
      </c>
      <c r="C24" s="31">
        <f>C5/I4</f>
        <v>0.3</v>
      </c>
      <c r="D24" s="31">
        <f t="shared" ref="D24:E24" si="6">D5/J4</f>
        <v>0.3</v>
      </c>
      <c r="E24" s="31">
        <f t="shared" si="6"/>
        <v>0.49431818181818182</v>
      </c>
      <c r="O24">
        <f>SUM(O16:O23)</f>
        <v>86.666666666666657</v>
      </c>
      <c r="P24" s="31">
        <f>SUM(P16:P23)</f>
        <v>1.0000000000000002</v>
      </c>
      <c r="Q24">
        <f t="shared" ref="Q24:S24" si="7">SUM(Q16:Q23)</f>
        <v>146.26666666666665</v>
      </c>
      <c r="R24" s="31">
        <f t="shared" si="7"/>
        <v>1</v>
      </c>
      <c r="S24">
        <f t="shared" si="7"/>
        <v>673.26666666666665</v>
      </c>
      <c r="T24" s="31">
        <f t="shared" si="2"/>
        <v>1</v>
      </c>
    </row>
    <row r="25" spans="1:20" x14ac:dyDescent="0.2">
      <c r="A25" t="s">
        <v>160</v>
      </c>
      <c r="B25" t="s">
        <v>23</v>
      </c>
      <c r="C25" s="31">
        <f>C6/I5</f>
        <v>1</v>
      </c>
      <c r="D25" s="31">
        <f t="shared" ref="D25:E25" si="8">D6/J5</f>
        <v>1</v>
      </c>
      <c r="E25" s="31">
        <f t="shared" si="8"/>
        <v>1</v>
      </c>
    </row>
    <row r="26" spans="1:20" x14ac:dyDescent="0.2">
      <c r="A26" t="s">
        <v>7</v>
      </c>
      <c r="B26" t="s">
        <v>46</v>
      </c>
      <c r="C26" s="31">
        <f>C7/I$6</f>
        <v>0.37931034482758619</v>
      </c>
      <c r="D26" s="31">
        <f t="shared" ref="D26:E26" si="9">D7/J$6</f>
        <v>0.11363636363636363</v>
      </c>
      <c r="E26" s="31">
        <f t="shared" si="9"/>
        <v>0.38559322033898308</v>
      </c>
    </row>
    <row r="27" spans="1:20" x14ac:dyDescent="0.2">
      <c r="A27" t="s">
        <v>7</v>
      </c>
      <c r="B27" t="s">
        <v>21</v>
      </c>
      <c r="C27" s="31">
        <f>C8/I$6</f>
        <v>0.20689655172413793</v>
      </c>
      <c r="D27" s="31">
        <f t="shared" ref="D27:E27" si="10">D8/J$6</f>
        <v>0.15909090909090909</v>
      </c>
      <c r="E27" s="31">
        <f t="shared" si="10"/>
        <v>0.33050847457627119</v>
      </c>
    </row>
    <row r="28" spans="1:20" x14ac:dyDescent="0.2">
      <c r="A28" t="s">
        <v>7</v>
      </c>
      <c r="B28" t="s">
        <v>36</v>
      </c>
      <c r="C28" s="31">
        <f>C9/I$6</f>
        <v>0.41379310344827586</v>
      </c>
      <c r="D28" s="31">
        <f t="shared" ref="D28:E28" si="11">D9/J$6</f>
        <v>0.72727272727272729</v>
      </c>
      <c r="E28" s="31">
        <f t="shared" si="11"/>
        <v>0.28389830508474578</v>
      </c>
    </row>
    <row r="29" spans="1:20" x14ac:dyDescent="0.2">
      <c r="A29" t="s">
        <v>13</v>
      </c>
      <c r="B29" t="s">
        <v>11</v>
      </c>
      <c r="C29" s="31">
        <f>C10/I$7</f>
        <v>0.26</v>
      </c>
      <c r="D29" s="31">
        <f t="shared" ref="D29:E33" si="12">D10/J$7</f>
        <v>0.19117647058823528</v>
      </c>
      <c r="E29" s="31">
        <f t="shared" si="12"/>
        <v>0.21428571428571427</v>
      </c>
    </row>
    <row r="30" spans="1:20" x14ac:dyDescent="0.2">
      <c r="A30" t="s">
        <v>13</v>
      </c>
      <c r="B30" t="s">
        <v>17</v>
      </c>
      <c r="C30" s="31">
        <f t="shared" ref="C30:C33" si="13">C11/I$7</f>
        <v>0.2</v>
      </c>
      <c r="D30" s="31">
        <f t="shared" si="12"/>
        <v>0.44117647058823528</v>
      </c>
      <c r="E30" s="31">
        <f t="shared" si="12"/>
        <v>0.20105820105820105</v>
      </c>
    </row>
    <row r="31" spans="1:20" x14ac:dyDescent="0.2">
      <c r="A31" t="s">
        <v>13</v>
      </c>
      <c r="B31" t="s">
        <v>19</v>
      </c>
      <c r="C31" s="31">
        <f t="shared" si="13"/>
        <v>0.12</v>
      </c>
      <c r="D31" s="31">
        <f t="shared" si="12"/>
        <v>5.8823529411764705E-2</v>
      </c>
      <c r="E31" s="31">
        <f t="shared" si="12"/>
        <v>0.21164021164021163</v>
      </c>
    </row>
    <row r="32" spans="1:20" x14ac:dyDescent="0.2">
      <c r="A32" t="s">
        <v>13</v>
      </c>
      <c r="B32" t="s">
        <v>75</v>
      </c>
      <c r="C32" s="31">
        <f t="shared" si="13"/>
        <v>0.26</v>
      </c>
      <c r="D32" s="31">
        <f t="shared" si="12"/>
        <v>0.29411764705882354</v>
      </c>
      <c r="E32" s="31">
        <f t="shared" si="12"/>
        <v>0.19312169312169311</v>
      </c>
    </row>
    <row r="33" spans="1:5" x14ac:dyDescent="0.2">
      <c r="A33" t="s">
        <v>13</v>
      </c>
      <c r="B33" t="s">
        <v>28</v>
      </c>
      <c r="C33" s="31">
        <f t="shared" si="13"/>
        <v>0.16</v>
      </c>
      <c r="D33" s="31">
        <f t="shared" si="12"/>
        <v>1.4705882352941176E-2</v>
      </c>
      <c r="E33" s="31">
        <f t="shared" si="12"/>
        <v>0.17989417989417988</v>
      </c>
    </row>
    <row r="34" spans="1:5" x14ac:dyDescent="0.2">
      <c r="A34" t="s">
        <v>161</v>
      </c>
      <c r="B34" t="s">
        <v>40</v>
      </c>
      <c r="C34" s="31">
        <f>C15/I8</f>
        <v>1</v>
      </c>
      <c r="D34" s="31">
        <f t="shared" ref="D34:E34" si="14">D15/J8</f>
        <v>1</v>
      </c>
      <c r="E34" s="31">
        <f t="shared" si="14"/>
        <v>1</v>
      </c>
    </row>
    <row r="35" spans="1:5" x14ac:dyDescent="0.2">
      <c r="A35" t="s">
        <v>162</v>
      </c>
      <c r="B35" t="s">
        <v>8</v>
      </c>
      <c r="C35" s="31">
        <f>C16/I9</f>
        <v>1</v>
      </c>
      <c r="D35" s="31">
        <f t="shared" ref="D35:E35" si="15">D16/J9</f>
        <v>1</v>
      </c>
      <c r="E35" s="31">
        <f t="shared" si="15"/>
        <v>1</v>
      </c>
    </row>
    <row r="67" spans="3:4" x14ac:dyDescent="0.2">
      <c r="C67" s="38">
        <v>13</v>
      </c>
      <c r="D67">
        <f>C67+5</f>
        <v>18</v>
      </c>
    </row>
    <row r="68" spans="3:4" x14ac:dyDescent="0.2">
      <c r="C68" s="39">
        <v>30</v>
      </c>
      <c r="D68">
        <f t="shared" ref="D68:D81" si="16">C68+5</f>
        <v>35</v>
      </c>
    </row>
    <row r="69" spans="3:4" x14ac:dyDescent="0.2">
      <c r="C69" s="38">
        <v>21</v>
      </c>
      <c r="D69">
        <f t="shared" si="16"/>
        <v>26</v>
      </c>
    </row>
    <row r="70" spans="3:4" x14ac:dyDescent="0.2">
      <c r="C70" s="39">
        <v>9</v>
      </c>
      <c r="D70">
        <f t="shared" si="16"/>
        <v>14</v>
      </c>
    </row>
    <row r="71" spans="3:4" x14ac:dyDescent="0.2">
      <c r="C71" s="38">
        <v>4</v>
      </c>
      <c r="D71">
        <f t="shared" si="16"/>
        <v>9</v>
      </c>
    </row>
    <row r="72" spans="3:4" x14ac:dyDescent="0.2">
      <c r="C72" s="39">
        <v>5</v>
      </c>
      <c r="D72">
        <f t="shared" si="16"/>
        <v>10</v>
      </c>
    </row>
    <row r="73" spans="3:4" x14ac:dyDescent="0.2">
      <c r="C73" s="38">
        <v>7</v>
      </c>
      <c r="D73">
        <f t="shared" si="16"/>
        <v>12</v>
      </c>
    </row>
    <row r="74" spans="3:4" x14ac:dyDescent="0.2">
      <c r="C74" s="39">
        <v>32</v>
      </c>
      <c r="D74">
        <f t="shared" si="16"/>
        <v>37</v>
      </c>
    </row>
    <row r="75" spans="3:4" x14ac:dyDescent="0.2">
      <c r="C75" s="38">
        <v>13</v>
      </c>
      <c r="D75">
        <f t="shared" si="16"/>
        <v>18</v>
      </c>
    </row>
    <row r="76" spans="3:4" x14ac:dyDescent="0.2">
      <c r="C76" s="39">
        <v>30</v>
      </c>
      <c r="D76">
        <f t="shared" si="16"/>
        <v>35</v>
      </c>
    </row>
    <row r="77" spans="3:4" x14ac:dyDescent="0.2">
      <c r="C77" s="38">
        <v>4</v>
      </c>
      <c r="D77">
        <f t="shared" si="16"/>
        <v>9</v>
      </c>
    </row>
    <row r="78" spans="3:4" x14ac:dyDescent="0.2">
      <c r="C78" s="39">
        <v>20</v>
      </c>
      <c r="D78">
        <f t="shared" si="16"/>
        <v>25</v>
      </c>
    </row>
    <row r="79" spans="3:4" x14ac:dyDescent="0.2">
      <c r="C79" s="38">
        <v>1</v>
      </c>
      <c r="D79">
        <f t="shared" si="16"/>
        <v>6</v>
      </c>
    </row>
    <row r="80" spans="3:4" x14ac:dyDescent="0.2">
      <c r="C80" s="39">
        <v>6</v>
      </c>
      <c r="D80">
        <f t="shared" si="16"/>
        <v>11</v>
      </c>
    </row>
    <row r="81" spans="3:4" x14ac:dyDescent="0.2">
      <c r="C81" s="38">
        <v>50</v>
      </c>
      <c r="D81">
        <f t="shared" si="16"/>
        <v>55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C A A B Q S w M E F A A A C A g A 7 n w h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D u f C F a K I p H u A 4 A A A A R A A A A E w A A A E Z v c m 1 1 b G F z L 1 N l Y 3 R p b 2 4 x L m 0 r T k 0 u y c z P U w i G 0 I b W A F B L A w Q U A A A I C A D u f C F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5 8 I V r p i 7 4 G p A A A A P c A A A A S A A A A A A A A A A A A A A C k g Q A A A A B D b 2 5 m a W c v U G F j a 2 F n Z S 5 4 b W x Q S w E C F A M U A A A I C A D u f C F a K I p H u A 4 A A A A R A A A A E w A A A A A A A A A A A A A A p I H U A A A A R m 9 y b X V s Y X M v U 2 V j d G l v b j E u b V B L A Q I U A x Q A A A g I A O 5 8 I V o P y u m r p A A A A O k A A A A T A A A A A A A A A A A A A A C k g R M B A A B b Q 2 9 u d G V u d F 9 U e X B l c 1 0 u e G 1 s U E s F B g A A A A A D A A M A w g A A A O g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B A A A A A A A A q g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Z A A A A B C H 6 u H a u f h q s F 8 I 1 u z 8 z i N F t L 9 i 5 m b b F W Y G w k O M / B V y I P S Y d V x + M L L S G k W m 8 6 h x 8 2 W 8 d M 9 6 C W 5 l D N r W q S v R M H U p r K x U Y z l F + N j z P n b c h o B 9 7 J 4 j d c 1 W f m x M C q j o P Z z 7 N d + X 4 d k = < / D a t a M a s h u p > 
</file>

<file path=customXml/itemProps1.xml><?xml version="1.0" encoding="utf-8"?>
<ds:datastoreItem xmlns:ds="http://schemas.openxmlformats.org/officeDocument/2006/customXml" ds:itemID="{070FB7B4-E6D5-2847-BA71-0A72E43FF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Websites</vt:lpstr>
      <vt:lpstr>Data</vt:lpstr>
      <vt:lpstr>Filtered Data</vt:lpstr>
      <vt:lpstr>Bell Curve Data</vt:lpstr>
      <vt:lpstr>Statistics</vt:lpstr>
      <vt:lpstr>Statistics test</vt:lpstr>
      <vt:lpstr>Categorical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Vaibhav</dc:creator>
  <cp:lastModifiedBy>Agrawal, Vaibhav</cp:lastModifiedBy>
  <dcterms:created xsi:type="dcterms:W3CDTF">2024-12-21T10:56:11Z</dcterms:created>
  <dcterms:modified xsi:type="dcterms:W3CDTF">2025-01-09T10:46:19Z</dcterms:modified>
</cp:coreProperties>
</file>