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vaibhav\Downloads\Assignments Placement\"/>
    </mc:Choice>
  </mc:AlternateContent>
  <xr:revisionPtr revIDLastSave="0" documentId="8_{9A785286-F3F5-4E2F-86B7-27FE8368EA0F}" xr6:coauthVersionLast="47" xr6:coauthVersionMax="47" xr10:uidLastSave="{00000000-0000-0000-0000-000000000000}"/>
  <bookViews>
    <workbookView xWindow="-105" yWindow="2745" windowWidth="15555" windowHeight="8100" firstSheet="1" activeTab="1" xr2:uid="{00000000-000D-0000-FFFF-FFFF00000000}"/>
  </bookViews>
  <sheets>
    <sheet name="Raw data" sheetId="1" r:id="rId1"/>
    <sheet name="Working sheet" sheetId="2" r:id="rId2"/>
    <sheet name="Ans(2)" sheetId="3" r:id="rId3"/>
    <sheet name="Ans(5)" sheetId="4" r:id="rId4"/>
    <sheet name="Working Explanation" sheetId="5" r:id="rId5"/>
  </sheets>
  <definedNames>
    <definedName name="_xlnm._FilterDatabase" localSheetId="0" hidden="1">'Raw data'!$A$2:$U$72</definedName>
  </definedNames>
  <calcPr calcId="191029"/>
  <pivotCaches>
    <pivotCache cacheId="6" r:id="rId6"/>
  </pivotCaches>
</workbook>
</file>

<file path=xl/calcChain.xml><?xml version="1.0" encoding="utf-8"?>
<calcChain xmlns="http://schemas.openxmlformats.org/spreadsheetml/2006/main">
  <c r="M12" i="2" l="1"/>
  <c r="M9" i="2"/>
  <c r="H56" i="3"/>
  <c r="H61" i="3"/>
  <c r="H6" i="3"/>
  <c r="H7" i="3"/>
  <c r="H20" i="3"/>
  <c r="H9" i="3"/>
  <c r="H30" i="3"/>
  <c r="H11" i="3"/>
  <c r="H12" i="3"/>
  <c r="H13" i="3"/>
  <c r="H65" i="3"/>
  <c r="H8" i="3"/>
  <c r="H16" i="3"/>
  <c r="I16" i="3" s="1"/>
  <c r="H17" i="3"/>
  <c r="H31" i="3"/>
  <c r="H19" i="3"/>
  <c r="H3" i="3"/>
  <c r="H4" i="3"/>
  <c r="H22" i="3"/>
  <c r="H23" i="3"/>
  <c r="H38" i="3"/>
  <c r="H25" i="3"/>
  <c r="H26" i="3"/>
  <c r="H27" i="3"/>
  <c r="H28" i="3"/>
  <c r="H29" i="3"/>
  <c r="H18" i="3"/>
  <c r="H44" i="3"/>
  <c r="H32" i="3"/>
  <c r="I32" i="3" s="1"/>
  <c r="H33" i="3"/>
  <c r="H14" i="3"/>
  <c r="H35" i="3"/>
  <c r="H36" i="3"/>
  <c r="H37" i="3"/>
  <c r="H68" i="3"/>
  <c r="H39" i="3"/>
  <c r="H40" i="3"/>
  <c r="H41" i="3"/>
  <c r="H42" i="3"/>
  <c r="H21" i="3"/>
  <c r="H5" i="3"/>
  <c r="H43" i="3"/>
  <c r="H15" i="3"/>
  <c r="H47" i="3"/>
  <c r="H48" i="3"/>
  <c r="H49" i="3"/>
  <c r="H50" i="3"/>
  <c r="H51" i="3"/>
  <c r="H52" i="3"/>
  <c r="H53" i="3"/>
  <c r="H54" i="3"/>
  <c r="H55" i="3"/>
  <c r="H24" i="3"/>
  <c r="H57" i="3"/>
  <c r="H58" i="3"/>
  <c r="H59" i="3"/>
  <c r="H60" i="3"/>
  <c r="H46" i="3"/>
  <c r="H62" i="3"/>
  <c r="H63" i="3"/>
  <c r="H64" i="3"/>
  <c r="H10" i="3"/>
  <c r="H66" i="3"/>
  <c r="H67" i="3"/>
  <c r="H34" i="3"/>
  <c r="H69" i="3"/>
  <c r="I69" i="3" s="1"/>
  <c r="H70" i="3"/>
  <c r="H71" i="3"/>
  <c r="H72" i="3"/>
  <c r="I72" i="3" s="1"/>
  <c r="H45" i="3"/>
  <c r="G56" i="3"/>
  <c r="G61" i="3"/>
  <c r="G6" i="3"/>
  <c r="G7" i="3"/>
  <c r="I7" i="3" s="1"/>
  <c r="G20" i="3"/>
  <c r="G9" i="3"/>
  <c r="G30" i="3"/>
  <c r="G11" i="3"/>
  <c r="I11" i="3" s="1"/>
  <c r="G12" i="3"/>
  <c r="G13" i="3"/>
  <c r="G65" i="3"/>
  <c r="G8" i="3"/>
  <c r="I8" i="3" s="1"/>
  <c r="G16" i="3"/>
  <c r="G17" i="3"/>
  <c r="G31" i="3"/>
  <c r="G19" i="3"/>
  <c r="I19" i="3" s="1"/>
  <c r="G3" i="3"/>
  <c r="G4" i="3"/>
  <c r="G22" i="3"/>
  <c r="G23" i="3"/>
  <c r="I23" i="3" s="1"/>
  <c r="G38" i="3"/>
  <c r="G25" i="3"/>
  <c r="G26" i="3"/>
  <c r="G27" i="3"/>
  <c r="I27" i="3" s="1"/>
  <c r="G28" i="3"/>
  <c r="G29" i="3"/>
  <c r="G18" i="3"/>
  <c r="G44" i="3"/>
  <c r="I44" i="3" s="1"/>
  <c r="G32" i="3"/>
  <c r="G33" i="3"/>
  <c r="G14" i="3"/>
  <c r="G35" i="3"/>
  <c r="I35" i="3" s="1"/>
  <c r="G36" i="3"/>
  <c r="G37" i="3"/>
  <c r="G68" i="3"/>
  <c r="G39" i="3"/>
  <c r="I39" i="3" s="1"/>
  <c r="G40" i="3"/>
  <c r="G41" i="3"/>
  <c r="G42" i="3"/>
  <c r="G21" i="3"/>
  <c r="I21" i="3" s="1"/>
  <c r="G5" i="3"/>
  <c r="G43" i="3"/>
  <c r="G15" i="3"/>
  <c r="G47" i="3"/>
  <c r="I47" i="3" s="1"/>
  <c r="G48" i="3"/>
  <c r="I48" i="3" s="1"/>
  <c r="G49" i="3"/>
  <c r="G50" i="3"/>
  <c r="G51" i="3"/>
  <c r="I51" i="3" s="1"/>
  <c r="G52" i="3"/>
  <c r="G53" i="3"/>
  <c r="G54" i="3"/>
  <c r="G55" i="3"/>
  <c r="I55" i="3" s="1"/>
  <c r="G24" i="3"/>
  <c r="G57" i="3"/>
  <c r="G58" i="3"/>
  <c r="G59" i="3"/>
  <c r="I59" i="3" s="1"/>
  <c r="G60" i="3"/>
  <c r="G46" i="3"/>
  <c r="G62" i="3"/>
  <c r="G63" i="3"/>
  <c r="I63" i="3" s="1"/>
  <c r="G64" i="3"/>
  <c r="I64" i="3" s="1"/>
  <c r="G10" i="3"/>
  <c r="G66" i="3"/>
  <c r="G67" i="3"/>
  <c r="I67" i="3" s="1"/>
  <c r="G34" i="3"/>
  <c r="G69" i="3"/>
  <c r="G70" i="3"/>
  <c r="G71" i="3"/>
  <c r="I71" i="3" s="1"/>
  <c r="G72" i="3"/>
  <c r="G45" i="3"/>
  <c r="J5" i="2"/>
  <c r="J6" i="2"/>
  <c r="J7" i="2"/>
  <c r="J8" i="2"/>
  <c r="J9" i="2"/>
  <c r="J10" i="2"/>
  <c r="J11" i="2"/>
  <c r="J12" i="2"/>
  <c r="J13" i="2"/>
  <c r="J14" i="2"/>
  <c r="J15" i="2"/>
  <c r="T73" i="1"/>
  <c r="T74" i="1"/>
  <c r="F74" i="1"/>
  <c r="G74" i="1"/>
  <c r="H74" i="1"/>
  <c r="I74" i="1"/>
  <c r="J74" i="1"/>
  <c r="K74" i="1"/>
  <c r="L74" i="1"/>
  <c r="M74" i="1"/>
  <c r="N74" i="1"/>
  <c r="O74" i="1"/>
  <c r="P74" i="1"/>
  <c r="E74" i="1"/>
  <c r="F73" i="1"/>
  <c r="G73" i="1"/>
  <c r="H73" i="1"/>
  <c r="I73" i="1"/>
  <c r="J73" i="1"/>
  <c r="K73" i="1"/>
  <c r="L73" i="1"/>
  <c r="M73" i="1"/>
  <c r="N73" i="1"/>
  <c r="O73" i="1"/>
  <c r="P73" i="1"/>
  <c r="E73" i="1"/>
  <c r="M3" i="2"/>
  <c r="J4" i="2"/>
  <c r="I5" i="2"/>
  <c r="I6" i="2"/>
  <c r="I7" i="2"/>
  <c r="I8" i="2"/>
  <c r="I9" i="2"/>
  <c r="I10" i="2"/>
  <c r="I11" i="2"/>
  <c r="I12" i="2"/>
  <c r="I13" i="2"/>
  <c r="I14" i="2"/>
  <c r="I15" i="2"/>
  <c r="I4" i="2"/>
  <c r="H5" i="2"/>
  <c r="H6" i="2"/>
  <c r="H7" i="2"/>
  <c r="H8" i="2"/>
  <c r="H9" i="2"/>
  <c r="H10" i="2"/>
  <c r="H11" i="2"/>
  <c r="H12" i="2"/>
  <c r="H13" i="2"/>
  <c r="H14" i="2"/>
  <c r="H15" i="2"/>
  <c r="H4" i="2"/>
  <c r="E5" i="2"/>
  <c r="E6" i="2"/>
  <c r="E7" i="2"/>
  <c r="E8" i="2"/>
  <c r="E9" i="2"/>
  <c r="E10" i="2"/>
  <c r="E11" i="2"/>
  <c r="E12" i="2"/>
  <c r="E13" i="2"/>
  <c r="E14" i="2"/>
  <c r="E15" i="2"/>
  <c r="E4" i="2"/>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3" i="1"/>
  <c r="D5" i="2"/>
  <c r="D6" i="2"/>
  <c r="D7" i="2"/>
  <c r="D8" i="2"/>
  <c r="D9" i="2"/>
  <c r="D10" i="2"/>
  <c r="D11" i="2"/>
  <c r="D12" i="2"/>
  <c r="D13" i="2"/>
  <c r="D14" i="2"/>
  <c r="D15" i="2"/>
  <c r="D4" i="2"/>
  <c r="C5" i="2"/>
  <c r="C6" i="2"/>
  <c r="C7" i="2"/>
  <c r="C8" i="2"/>
  <c r="C9" i="2"/>
  <c r="C10" i="2"/>
  <c r="C11" i="2"/>
  <c r="C12" i="2"/>
  <c r="C13" i="2"/>
  <c r="C14" i="2"/>
  <c r="C15" i="2"/>
  <c r="C4" i="2"/>
  <c r="I45" i="3" l="1"/>
  <c r="I10" i="3"/>
  <c r="I46" i="3"/>
  <c r="I57" i="3"/>
  <c r="I53" i="3"/>
  <c r="I49" i="3"/>
  <c r="I43" i="3"/>
  <c r="I41" i="3"/>
  <c r="I37" i="3"/>
  <c r="I33" i="3"/>
  <c r="I29" i="3"/>
  <c r="I25" i="3"/>
  <c r="I4" i="3"/>
  <c r="I17" i="3"/>
  <c r="I13" i="3"/>
  <c r="I9" i="3"/>
  <c r="I61" i="3"/>
  <c r="I34" i="3"/>
  <c r="I60" i="3"/>
  <c r="I24" i="3"/>
  <c r="I52" i="3"/>
  <c r="I5" i="3"/>
  <c r="I40" i="3"/>
  <c r="I36" i="3"/>
  <c r="I28" i="3"/>
  <c r="I38" i="3"/>
  <c r="I3" i="3"/>
  <c r="I12" i="3"/>
  <c r="I20" i="3"/>
  <c r="I56" i="3"/>
  <c r="I70" i="3"/>
  <c r="I66" i="3"/>
  <c r="I62" i="3"/>
  <c r="I58" i="3"/>
  <c r="I54" i="3"/>
  <c r="I50" i="3"/>
  <c r="I15" i="3"/>
  <c r="I42" i="3"/>
  <c r="I68" i="3"/>
  <c r="I14" i="3"/>
  <c r="I18" i="3"/>
  <c r="I26" i="3"/>
  <c r="I22" i="3"/>
  <c r="I31" i="3"/>
  <c r="I65" i="3"/>
  <c r="I30" i="3"/>
  <c r="I6" i="3"/>
</calcChain>
</file>

<file path=xl/sharedStrings.xml><?xml version="1.0" encoding="utf-8"?>
<sst xmlns="http://schemas.openxmlformats.org/spreadsheetml/2006/main" count="549" uniqueCount="158">
  <si>
    <t>SKU Code</t>
  </si>
  <si>
    <t>Status</t>
  </si>
  <si>
    <t>Category</t>
  </si>
  <si>
    <t>MRP</t>
  </si>
  <si>
    <t>GHE005</t>
  </si>
  <si>
    <t>Active</t>
  </si>
  <si>
    <t>GHEE</t>
  </si>
  <si>
    <t>JUI001</t>
  </si>
  <si>
    <t>Juices 1</t>
  </si>
  <si>
    <t>TEA008</t>
  </si>
  <si>
    <t>TEA</t>
  </si>
  <si>
    <t>JUI029</t>
  </si>
  <si>
    <t>JUI003</t>
  </si>
  <si>
    <t>JUI004</t>
  </si>
  <si>
    <t>JUI032</t>
  </si>
  <si>
    <t>JUI033</t>
  </si>
  <si>
    <t>JUI007</t>
  </si>
  <si>
    <t>CAP001</t>
  </si>
  <si>
    <t>Inactive</t>
  </si>
  <si>
    <t>Capsules 1</t>
  </si>
  <si>
    <t>JUI002</t>
  </si>
  <si>
    <t>JUI041</t>
  </si>
  <si>
    <t>JUI067</t>
  </si>
  <si>
    <t>COS002</t>
  </si>
  <si>
    <t>Cosmetics</t>
  </si>
  <si>
    <t>COS003</t>
  </si>
  <si>
    <t>JUI012</t>
  </si>
  <si>
    <t>JUI005</t>
  </si>
  <si>
    <t>JUI042</t>
  </si>
  <si>
    <t>JUI006</t>
  </si>
  <si>
    <t>TEA009</t>
  </si>
  <si>
    <t>JUI037</t>
  </si>
  <si>
    <t>Juices 2</t>
  </si>
  <si>
    <t>JUI038</t>
  </si>
  <si>
    <t>GUM002</t>
  </si>
  <si>
    <t>Gummies</t>
  </si>
  <si>
    <t>GUM003</t>
  </si>
  <si>
    <t>JUI047</t>
  </si>
  <si>
    <t>JUI017</t>
  </si>
  <si>
    <t>CAP013</t>
  </si>
  <si>
    <t>Capsules 2</t>
  </si>
  <si>
    <t>GUM004</t>
  </si>
  <si>
    <t>GUM006</t>
  </si>
  <si>
    <t>GUM007</t>
  </si>
  <si>
    <t>JUI009</t>
  </si>
  <si>
    <t>JUI019</t>
  </si>
  <si>
    <t>CAP014</t>
  </si>
  <si>
    <t>CAP023</t>
  </si>
  <si>
    <t>MIS005</t>
  </si>
  <si>
    <t>Miscellaneuos 1</t>
  </si>
  <si>
    <t>CAP015</t>
  </si>
  <si>
    <t>JUI052</t>
  </si>
  <si>
    <t>JUI022</t>
  </si>
  <si>
    <t>POW009</t>
  </si>
  <si>
    <t>Powder 3</t>
  </si>
  <si>
    <t>POW010</t>
  </si>
  <si>
    <t>POW032</t>
  </si>
  <si>
    <t>CAP016</t>
  </si>
  <si>
    <t>TEA010</t>
  </si>
  <si>
    <t>TEA001</t>
  </si>
  <si>
    <t>JUI023</t>
  </si>
  <si>
    <t>JUI055</t>
  </si>
  <si>
    <t>HON001</t>
  </si>
  <si>
    <t>Honey</t>
  </si>
  <si>
    <t>POW011</t>
  </si>
  <si>
    <t>POW012</t>
  </si>
  <si>
    <t>MIS013</t>
  </si>
  <si>
    <t>Miscellaneuos 3</t>
  </si>
  <si>
    <t>JUI056</t>
  </si>
  <si>
    <t>POW013</t>
  </si>
  <si>
    <t>MIS002</t>
  </si>
  <si>
    <t>MIS004</t>
  </si>
  <si>
    <t>BKF007</t>
  </si>
  <si>
    <t>Breakfast</t>
  </si>
  <si>
    <t>JUI014</t>
  </si>
  <si>
    <t>JUI015</t>
  </si>
  <si>
    <t>JUI060</t>
  </si>
  <si>
    <t>JUI026</t>
  </si>
  <si>
    <t>JUI076</t>
  </si>
  <si>
    <t>JUI027</t>
  </si>
  <si>
    <t>TEA002</t>
  </si>
  <si>
    <t>JUI078</t>
  </si>
  <si>
    <t>TEA011</t>
  </si>
  <si>
    <t>BKF006</t>
  </si>
  <si>
    <t>BKF005</t>
  </si>
  <si>
    <t>BKF003</t>
  </si>
  <si>
    <t>TEA003</t>
  </si>
  <si>
    <t>JUI059</t>
  </si>
  <si>
    <t>CAP017</t>
  </si>
  <si>
    <t>Warehouse</t>
  </si>
  <si>
    <t>Out of those SKU's which have leass than 5 days Inventory, which are top 5 you target to fill at the earliest?</t>
  </si>
  <si>
    <t>Oils 1</t>
  </si>
  <si>
    <t>Q 1</t>
  </si>
  <si>
    <t>Q 2</t>
  </si>
  <si>
    <t>Fill this table:</t>
  </si>
  <si>
    <t>Q 3</t>
  </si>
  <si>
    <t>Out of Kolkata, Mumbai, Delhi, Jodhpur, Bangalore which warehouse location holds highest stock holding wrt Rs value?</t>
  </si>
  <si>
    <t>Answer:</t>
  </si>
  <si>
    <t>Unique SKU Count</t>
  </si>
  <si>
    <t>Inactive Unique SKU count</t>
  </si>
  <si>
    <t>Q 4</t>
  </si>
  <si>
    <t>Which SKU Code has the 2nd highest inventory in Rs Value across all warehouses?</t>
  </si>
  <si>
    <t>Q 5</t>
  </si>
  <si>
    <t>Which Inactive SKU Code has the highest inventory in Units across all warehouses and how many units?</t>
  </si>
  <si>
    <t>Inventory holding across warehouses (number of Units)</t>
  </si>
  <si>
    <t>Mumbai Main Warehouse</t>
  </si>
  <si>
    <t>Mumbai Website Warehouse</t>
  </si>
  <si>
    <t>Mumbai MP PO Warehouse</t>
  </si>
  <si>
    <t>Bengaluru Main Warehouse</t>
  </si>
  <si>
    <t>Bengaluru MP PO Warehouse</t>
  </si>
  <si>
    <t>Bengaluru Website Warehouse</t>
  </si>
  <si>
    <t>Delhi Main Warehouse</t>
  </si>
  <si>
    <t>Jodhpur Main Warehouse</t>
  </si>
  <si>
    <t>Kolkata MP PO Warehouse</t>
  </si>
  <si>
    <t>Kolkata Main Warehouse</t>
  </si>
  <si>
    <t>Delhi Website Warehouse</t>
  </si>
  <si>
    <t>Delhi MP PO Warehouse</t>
  </si>
  <si>
    <t>Mumbai Website - Daily Unit Sale (i.e daily Run Rate)</t>
  </si>
  <si>
    <t>Total Inventory holding (units)</t>
  </si>
  <si>
    <t>Inactive Unique SKU count (where stock is &gt;0)</t>
  </si>
  <si>
    <t>Unique SKU Count (i.e where stock is &gt;0)</t>
  </si>
  <si>
    <t>Number of Active SKU's have &lt;5 days of inventory in Mumbai Website Warehouse?</t>
  </si>
  <si>
    <t>Total</t>
  </si>
  <si>
    <t>Stock Left(Days)</t>
  </si>
  <si>
    <t>Inventory Value (Rs)</t>
  </si>
  <si>
    <t>Days of stock left for Mumbai website warehouse</t>
  </si>
  <si>
    <t>Total Inventory holding (in units)</t>
  </si>
  <si>
    <t>Total Inventory Value (Rs)</t>
  </si>
  <si>
    <t>Revenue Generated</t>
  </si>
  <si>
    <t>Revenue Generated if sold for 5 days</t>
  </si>
  <si>
    <t>Loss</t>
  </si>
  <si>
    <t>This finds the warehouse with the highest stock value in Rs by matching the maximum value in row 74 of the 'Raw data' sheet with the corresponding warehouse name in row 2.</t>
  </si>
  <si>
    <t>This retrieves the SKU code with the second highest inventory value in Rs across all warehouses by matching the second largest value in column S of the 'Raw data' with its corresponding SKU code in column A.</t>
  </si>
  <si>
    <t>This formula identifies the SKU code for the inactive item with the highest inventory in units across all warehouses by finding the maximum inventory value (from column Q) where the status is "Inactive" (from column B) in the 'Raw data' sheet.</t>
  </si>
  <si>
    <t>Refer Sheet (Ans 5) for the pivot table.</t>
  </si>
  <si>
    <t>Refer Sheet (Ans2)</t>
  </si>
  <si>
    <t>New Column Created in Raw data</t>
  </si>
  <si>
    <t>Description</t>
  </si>
  <si>
    <t>Sum of all inventory holdings</t>
  </si>
  <si>
    <t>Days of stock left</t>
  </si>
  <si>
    <t>Day of stock present(Considered the DRR of Mumbai website warehouse and rounded it off to the nearest decimals.</t>
  </si>
  <si>
    <t>Value of the present inventory (in Rs)</t>
  </si>
  <si>
    <t>Table 1</t>
  </si>
  <si>
    <t>Table 2</t>
  </si>
  <si>
    <t>Column</t>
  </si>
  <si>
    <t>Explaination</t>
  </si>
  <si>
    <t>This formula counts how many times the category name in B4 appears in the SKU codes column C3:C72 on the 'Raw data' sheet, indicating the unique SKU count for that category.</t>
  </si>
  <si>
    <t>This formula uses the INDEX and MATCH functions to find the column in the 'Raw data' sheet that corresponds to the warehouse specified in cell G4 of the 'Working sheet'. It then counts the number of SKUs with stock greater than zero in that specific warehouse column.</t>
  </si>
  <si>
    <t>This formula counts the number of times the status "Inactive" appears in column B of the 'Raw data' while also matching the category in B4 of the 'Working sheet', giving the count of inactive SKUs for that category.</t>
  </si>
  <si>
    <t>This formula counts the number of times the status "Inactive" appears in column B of the 'Raw data' while also matching the category in G4 of the 'Working sheet', giving the count of inactive SKUs for that category.</t>
  </si>
  <si>
    <t>This formula calculates the total inventory holding units by summing the inventory from each corresponding column in the 'Raw data' sheet based on the category specified in cell B4 of the 'Working sheet'.</t>
  </si>
  <si>
    <t>This formula calculates the total inventory holding units from the column totals of all the warehouses that has been calculated in the end of the Raw data sheet.</t>
  </si>
  <si>
    <t>Inventory value (Rs)</t>
  </si>
  <si>
    <t>Row Labels</t>
  </si>
  <si>
    <t>Grand Total</t>
  </si>
  <si>
    <t>Sum of Total</t>
  </si>
  <si>
    <t>JUI015 - 4409</t>
  </si>
  <si>
    <t>BKF003,BKF005,BKF006,CAP013,CAP015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</si>
</sst>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u/>
      <sz val="9"/>
      <color rgb="FF000000"/>
      <name val="Calibri"/>
      <family val="2"/>
    </font>
    <font>
      <b/>
      <sz val="9"/>
      <color rgb="FF000000"/>
      <name val="Calibri"/>
      <family val="2"/>
    </font>
    <font>
      <sz val="9"/>
      <color rgb="FF000000"/>
      <name val="Calibri"/>
      <family val="2"/>
    </font>
    <font>
      <sz val="9"/>
      <color theme="1"/>
      <name val="Calibri"/>
      <family val="2"/>
    </font>
    <font>
      <b/>
      <sz val="9"/>
      <color theme="0"/>
      <name val="Calibri"/>
      <family val="2"/>
    </font>
    <font>
      <b/>
      <sz val="9"/>
      <color theme="1"/>
      <name val="Calibri"/>
      <family val="2"/>
    </font>
    <font>
      <b/>
      <sz val="9"/>
      <name val="Calibri"/>
      <family val="2"/>
    </font>
    <font>
      <b/>
      <sz val="11"/>
      <color rgb="FF000000"/>
      <name val="Calibri"/>
      <family val="2"/>
    </font>
    <font>
      <sz val="10"/>
      <color rgb="FF000000"/>
      <name val="Calibri"/>
      <family val="2"/>
    </font>
    <font>
      <b/>
      <sz val="10"/>
      <color rgb="FF000000"/>
      <name val="Calibri"/>
      <family val="2"/>
    </font>
    <font>
      <sz val="10"/>
      <color theme="1"/>
      <name val="Calibri"/>
      <family val="2"/>
    </font>
  </fonts>
  <fills count="11">
    <fill>
      <patternFill patternType="none"/>
    </fill>
    <fill>
      <patternFill patternType="gray125"/>
    </fill>
    <fill>
      <patternFill patternType="solid">
        <fgColor rgb="FFB4C6E7"/>
        <bgColor rgb="FFB4C6E7"/>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rgb="FFB4C6E7"/>
      </patternFill>
    </fill>
    <fill>
      <patternFill patternType="solid">
        <fgColor theme="3" tint="0.249977111117893"/>
        <bgColor rgb="FFB4C6E7"/>
      </patternFill>
    </fill>
    <fill>
      <patternFill patternType="solid">
        <fgColor rgb="FF002060"/>
        <bgColor indexed="64"/>
      </patternFill>
    </fill>
    <fill>
      <patternFill patternType="solid">
        <fgColor rgb="FF002060"/>
        <bgColor rgb="FFB4C6E7"/>
      </patternFill>
    </fill>
    <fill>
      <patternFill patternType="solid">
        <fgColor theme="9"/>
        <bgColor indexed="64"/>
      </patternFill>
    </fill>
    <fill>
      <patternFill patternType="solid">
        <fgColor theme="7" tint="0.59999389629810485"/>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1">
    <xf numFmtId="0" fontId="0" fillId="0" borderId="0"/>
  </cellStyleXfs>
  <cellXfs count="74">
    <xf numFmtId="0" fontId="0" fillId="0" borderId="0" xfId="0"/>
    <xf numFmtId="0" fontId="3" fillId="0" borderId="1" xfId="0" applyFont="1" applyBorder="1" applyAlignment="1">
      <alignment horizontal="left" vertical="center"/>
    </xf>
    <xf numFmtId="0" fontId="3" fillId="0" borderId="0" xfId="0" applyFont="1" applyAlignment="1">
      <alignment horizontal="center" vertical="center" wrapText="1"/>
    </xf>
    <xf numFmtId="0" fontId="2" fillId="5"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5" fillId="6" borderId="2" xfId="0" applyFont="1" applyFill="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5" fillId="8" borderId="2" xfId="0" applyFont="1" applyFill="1" applyBorder="1" applyAlignment="1">
      <alignment horizontal="left" vertical="center" wrapText="1"/>
    </xf>
    <xf numFmtId="0" fontId="6" fillId="0" borderId="2" xfId="0" applyFont="1" applyBorder="1" applyAlignment="1">
      <alignment horizontal="left" vertical="center" wrapText="1"/>
    </xf>
    <xf numFmtId="0" fontId="2" fillId="2" borderId="3" xfId="0" applyFont="1" applyFill="1" applyBorder="1" applyAlignment="1">
      <alignment horizontal="left" vertical="center" wrapText="1"/>
    </xf>
    <xf numFmtId="0" fontId="2" fillId="0" borderId="2" xfId="0" applyFont="1" applyBorder="1" applyAlignment="1">
      <alignment vertical="center"/>
    </xf>
    <xf numFmtId="0" fontId="4" fillId="0" borderId="1" xfId="0" applyFont="1" applyBorder="1" applyAlignment="1">
      <alignment horizontal="left" vertical="center"/>
    </xf>
    <xf numFmtId="0" fontId="3" fillId="0" borderId="1" xfId="0" applyFont="1" applyBorder="1" applyAlignment="1">
      <alignment horizontal="left" vertical="center" wrapText="1"/>
    </xf>
    <xf numFmtId="0" fontId="7" fillId="0" borderId="2" xfId="0" applyFont="1" applyBorder="1" applyAlignment="1">
      <alignment horizontal="left" vertical="center" wrapText="1"/>
    </xf>
    <xf numFmtId="0" fontId="2" fillId="0" borderId="2" xfId="0" applyFont="1" applyBorder="1" applyAlignment="1">
      <alignment horizontal="left" vertical="center"/>
    </xf>
    <xf numFmtId="0" fontId="5" fillId="8" borderId="2" xfId="0" applyFont="1" applyFill="1" applyBorder="1" applyAlignment="1">
      <alignment vertical="center" wrapText="1"/>
    </xf>
    <xf numFmtId="0" fontId="7" fillId="0" borderId="2" xfId="0" applyFont="1" applyBorder="1" applyAlignment="1">
      <alignment vertical="center" wrapText="1"/>
    </xf>
    <xf numFmtId="0" fontId="5" fillId="7" borderId="2"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1" fontId="3" fillId="0" borderId="2" xfId="0" applyNumberFormat="1" applyFont="1" applyBorder="1" applyAlignment="1">
      <alignment horizontal="center" vertical="center" wrapText="1"/>
    </xf>
    <xf numFmtId="0" fontId="2" fillId="0" borderId="2" xfId="0" applyFont="1" applyBorder="1" applyAlignment="1">
      <alignment horizontal="center" vertical="center"/>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2" xfId="0" applyFont="1" applyFill="1" applyBorder="1" applyAlignment="1">
      <alignment horizontal="center" vertical="center" wrapText="1"/>
    </xf>
    <xf numFmtId="1" fontId="0" fillId="0" borderId="2" xfId="0" applyNumberFormat="1" applyBorder="1"/>
    <xf numFmtId="0" fontId="0" fillId="0" borderId="2" xfId="0" applyBorder="1"/>
    <xf numFmtId="0" fontId="0" fillId="0" borderId="5" xfId="0" applyBorder="1"/>
    <xf numFmtId="0" fontId="0" fillId="0" borderId="4" xfId="0" applyBorder="1"/>
    <xf numFmtId="0" fontId="0" fillId="0" borderId="12" xfId="0" applyBorder="1"/>
    <xf numFmtId="0" fontId="7" fillId="5" borderId="10"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3" fillId="0" borderId="7" xfId="0" applyFont="1" applyBorder="1" applyAlignment="1">
      <alignment horizontal="center" vertical="center" wrapText="1"/>
    </xf>
    <xf numFmtId="0" fontId="5" fillId="6" borderId="9" xfId="0" applyFont="1" applyFill="1" applyBorder="1" applyAlignment="1">
      <alignment horizontal="center" vertical="center" wrapText="1"/>
    </xf>
    <xf numFmtId="0" fontId="3" fillId="0" borderId="11" xfId="0" applyFont="1" applyBorder="1" applyAlignment="1">
      <alignment horizontal="center" vertical="center" wrapText="1"/>
    </xf>
    <xf numFmtId="0" fontId="3" fillId="0" borderId="4" xfId="0" applyFont="1" applyBorder="1" applyAlignment="1">
      <alignment horizontal="center" vertical="center" wrapText="1"/>
    </xf>
    <xf numFmtId="0" fontId="4" fillId="0" borderId="4" xfId="0" applyFont="1" applyBorder="1" applyAlignment="1">
      <alignment horizontal="center" vertical="center" wrapText="1"/>
    </xf>
    <xf numFmtId="1" fontId="0" fillId="0" borderId="4" xfId="0" applyNumberFormat="1" applyBorder="1"/>
    <xf numFmtId="0" fontId="7" fillId="5"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8" fillId="3" borderId="2"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xf>
    <xf numFmtId="0" fontId="9" fillId="0" borderId="4" xfId="0" applyFont="1" applyBorder="1" applyAlignment="1">
      <alignment horizontal="center" vertical="center"/>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9" xfId="0" applyFont="1" applyBorder="1" applyAlignment="1">
      <alignment horizontal="center" vertical="center"/>
    </xf>
    <xf numFmtId="0" fontId="9" fillId="0" borderId="10"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8" xfId="0" applyFont="1" applyBorder="1" applyAlignment="1">
      <alignment horizontal="center" vertical="center" wrapText="1"/>
    </xf>
    <xf numFmtId="0" fontId="9" fillId="0" borderId="0" xfId="0" applyFont="1"/>
    <xf numFmtId="0" fontId="10" fillId="9" borderId="2" xfId="0" applyFont="1" applyFill="1" applyBorder="1" applyAlignment="1">
      <alignment horizontal="center"/>
    </xf>
    <xf numFmtId="0" fontId="8" fillId="3" borderId="2" xfId="0" applyFont="1" applyFill="1" applyBorder="1" applyAlignment="1">
      <alignment horizontal="center"/>
    </xf>
    <xf numFmtId="0" fontId="8" fillId="3" borderId="2" xfId="0" applyFont="1" applyFill="1" applyBorder="1" applyAlignment="1">
      <alignment horizontal="center"/>
    </xf>
    <xf numFmtId="0" fontId="2"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9" fillId="0" borderId="2" xfId="0" applyFont="1" applyBorder="1" applyAlignment="1">
      <alignment horizontal="center" wrapText="1"/>
    </xf>
    <xf numFmtId="0" fontId="11" fillId="0" borderId="2" xfId="0" applyFont="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2" fillId="0" borderId="2" xfId="0" applyFont="1" applyBorder="1" applyAlignment="1">
      <alignment horizontal="center" vertical="center" wrapText="1"/>
    </xf>
    <xf numFmtId="0" fontId="3" fillId="0" borderId="2" xfId="0" applyFont="1" applyBorder="1" applyAlignment="1">
      <alignment horizontal="left" vertical="center"/>
    </xf>
    <xf numFmtId="0" fontId="3" fillId="10" borderId="2" xfId="0" applyFont="1" applyFill="1" applyBorder="1" applyAlignment="1">
      <alignment horizontal="center" vertical="center" wrapText="1"/>
    </xf>
  </cellXfs>
  <cellStyles count="1">
    <cellStyle name="Normal" xfId="0" builtinId="0"/>
  </cellStyles>
  <dxfs count="12">
    <dxf>
      <font>
        <b/>
        <i val="0"/>
        <strike val="0"/>
        <condense val="0"/>
        <extend val="0"/>
        <outline val="0"/>
        <shadow val="0"/>
        <u val="none"/>
        <vertAlign val="baseline"/>
        <sz val="9"/>
        <color auto="1"/>
        <name val="Calibri"/>
        <family val="2"/>
        <scheme val="none"/>
      </font>
      <fill>
        <patternFill patternType="solid">
          <fgColor rgb="FFB4C6E7"/>
          <bgColor theme="6"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refreshedDate="45440.825824074076" createdVersion="8" refreshedVersion="8" minRefreshableVersion="3" recordCount="72" xr:uid="{D9603019-8258-4791-B595-71B5E459E2B0}">
  <cacheSource type="worksheet">
    <worksheetSource ref="A2:U74" sheet="Raw data"/>
  </cacheSource>
  <cacheFields count="21">
    <cacheField name="SKU Code" numFmtId="0">
      <sharedItems count="72">
        <s v="BKF003"/>
        <s v="BKF005"/>
        <s v="BKF006"/>
        <s v="BKF007"/>
        <s v="CAP001"/>
        <s v="CAP013"/>
        <s v="CAP014"/>
        <s v="CAP015"/>
        <s v="CAP016"/>
        <s v="CAP017"/>
        <s v="CAP023"/>
        <s v="COS002"/>
        <s v="COS003"/>
        <s v="GHE005"/>
        <s v="GUM002"/>
        <s v="GUM003"/>
        <s v="GUM004"/>
        <s v="GUM006"/>
        <s v="GUM007"/>
        <s v="HON001"/>
        <s v="JUI001"/>
        <s v="JUI002"/>
        <s v="JUI003"/>
        <s v="JUI004"/>
        <s v="JUI005"/>
        <s v="JUI006"/>
        <s v="JUI007"/>
        <s v="JUI009"/>
        <s v="JUI012"/>
        <s v="JUI014"/>
        <s v="JUI015"/>
        <s v="JUI017"/>
        <s v="JUI019"/>
        <s v="JUI022"/>
        <s v="JUI023"/>
        <s v="JUI026"/>
        <s v="JUI027"/>
        <s v="JUI029"/>
        <s v="JUI032"/>
        <s v="JUI033"/>
        <s v="JUI037"/>
        <s v="JUI038"/>
        <s v="JUI041"/>
        <s v="JUI042"/>
        <s v="JUI047"/>
        <s v="JUI052"/>
        <s v="JUI055"/>
        <s v="JUI056"/>
        <s v="JUI059"/>
        <s v="JUI060"/>
        <s v="JUI067"/>
        <s v="JUI076"/>
        <s v="JUI078"/>
        <s v="MIS002"/>
        <s v="MIS004"/>
        <s v="MIS005"/>
        <s v="MIS013"/>
        <s v="POW009"/>
        <s v="POW010"/>
        <s v="POW011"/>
        <s v="POW012"/>
        <s v="POW013"/>
        <s v="POW032"/>
        <s v="TEA001"/>
        <s v="TEA002"/>
        <s v="TEA003"/>
        <s v="TEA008"/>
        <s v="TEA009"/>
        <s v="TEA010"/>
        <s v="TEA011"/>
        <s v="Total Inventory holding (in units)"/>
        <s v="Total Inventory Value (Rs)"/>
      </sharedItems>
    </cacheField>
    <cacheField name="Status" numFmtId="0">
      <sharedItems containsBlank="1" count="3">
        <s v="Active"/>
        <s v="Inactive"/>
        <m/>
      </sharedItems>
    </cacheField>
    <cacheField name="Category" numFmtId="0">
      <sharedItems containsBlank="1"/>
    </cacheField>
    <cacheField name="MRP" numFmtId="0">
      <sharedItems containsString="0" containsBlank="1" containsNumber="1" containsInteger="1" minValue="110" maxValue="2499"/>
    </cacheField>
    <cacheField name="Mumbai Main Warehouse" numFmtId="0">
      <sharedItems containsSemiMixedTypes="0" containsString="0" containsNumber="1" containsInteger="1" minValue="0" maxValue="11910307"/>
    </cacheField>
    <cacheField name="Mumbai Website Warehouse" numFmtId="0">
      <sharedItems containsSemiMixedTypes="0" containsString="0" containsNumber="1" containsInteger="1" minValue="0" maxValue="5291165"/>
    </cacheField>
    <cacheField name="Mumbai MP PO Warehouse" numFmtId="0">
      <sharedItems containsSemiMixedTypes="0" containsString="0" containsNumber="1" containsInteger="1" minValue="0" maxValue="2696796"/>
    </cacheField>
    <cacheField name="Bengaluru Main Warehouse" numFmtId="0">
      <sharedItems containsSemiMixedTypes="0" containsString="0" containsNumber="1" containsInteger="1" minValue="0" maxValue="3647320"/>
    </cacheField>
    <cacheField name="Bengaluru MP PO Warehouse" numFmtId="0">
      <sharedItems containsSemiMixedTypes="0" containsString="0" containsNumber="1" containsInteger="1" minValue="0" maxValue="1810622"/>
    </cacheField>
    <cacheField name="Bengaluru Website Warehouse" numFmtId="0">
      <sharedItems containsSemiMixedTypes="0" containsString="0" containsNumber="1" containsInteger="1" minValue="0" maxValue="1161351"/>
    </cacheField>
    <cacheField name="Delhi Main Warehouse" numFmtId="0">
      <sharedItems containsSemiMixedTypes="0" containsString="0" containsNumber="1" containsInteger="1" minValue="0" maxValue="5893799"/>
    </cacheField>
    <cacheField name="Delhi MP PO Warehouse" numFmtId="0">
      <sharedItems containsSemiMixedTypes="0" containsString="0" containsNumber="1" containsInteger="1" minValue="0" maxValue="3825361"/>
    </cacheField>
    <cacheField name="Delhi Website Warehouse" numFmtId="0">
      <sharedItems containsSemiMixedTypes="0" containsString="0" containsNumber="1" containsInteger="1" minValue="0" maxValue="2201481"/>
    </cacheField>
    <cacheField name="Kolkata Main Warehouse" numFmtId="0">
      <sharedItems containsSemiMixedTypes="0" containsString="0" containsNumber="1" containsInteger="1" minValue="0" maxValue="2530525"/>
    </cacheField>
    <cacheField name="Kolkata MP PO Warehouse" numFmtId="0">
      <sharedItems containsSemiMixedTypes="0" containsString="0" containsNumber="1" containsInteger="1" minValue="0" maxValue="2210949"/>
    </cacheField>
    <cacheField name="Jodhpur Main Warehouse" numFmtId="0">
      <sharedItems containsSemiMixedTypes="0" containsString="0" containsNumber="1" containsInteger="1" minValue="0" maxValue="2538089"/>
    </cacheField>
    <cacheField name="Total" numFmtId="0">
      <sharedItems containsString="0" containsBlank="1" containsNumber="1" containsInteger="1" minValue="0" maxValue="7653"/>
    </cacheField>
    <cacheField name="Stock Left(Days)" numFmtId="0">
      <sharedItems containsString="0" containsBlank="1" containsNumber="1" minValue="0" maxValue="927.33333333333337"/>
    </cacheField>
    <cacheField name="Inventory Value (Rs)" numFmtId="0">
      <sharedItems containsString="0" containsBlank="1" containsNumber="1" containsInteger="1" minValue="0" maxValue="3401231"/>
    </cacheField>
    <cacheField name="Days of stock left for Mumbai website warehouse" numFmtId="1">
      <sharedItems containsSemiMixedTypes="0" containsString="0" containsNumber="1" minValue="0" maxValue="5291165"/>
    </cacheField>
    <cacheField name="Mumbai Website - Daily Unit Sale (i.e daily Run Rate)" numFmtId="0">
      <sharedItems containsString="0" containsBlank="1" containsNumber="1" containsInteger="1" minValue="0" maxValue="2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s v="Breakfast"/>
    <n v="295"/>
    <n v="0"/>
    <n v="0"/>
    <n v="0"/>
    <n v="0"/>
    <n v="0"/>
    <n v="0"/>
    <n v="0"/>
    <n v="0"/>
    <n v="0"/>
    <n v="0"/>
    <n v="0"/>
    <n v="0"/>
    <n v="0"/>
    <n v="0"/>
    <n v="0"/>
    <n v="0"/>
    <n v="2"/>
  </r>
  <r>
    <x v="1"/>
    <x v="0"/>
    <s v="Breakfast"/>
    <n v="265"/>
    <n v="0"/>
    <n v="0"/>
    <n v="49"/>
    <n v="0"/>
    <n v="0"/>
    <n v="0"/>
    <n v="0"/>
    <n v="35"/>
    <n v="0"/>
    <n v="0"/>
    <n v="0"/>
    <n v="0"/>
    <n v="84"/>
    <n v="84"/>
    <n v="22260"/>
    <n v="0"/>
    <n v="2"/>
  </r>
  <r>
    <x v="2"/>
    <x v="0"/>
    <s v="Breakfast"/>
    <n v="265"/>
    <n v="0"/>
    <n v="0"/>
    <n v="0"/>
    <n v="0"/>
    <n v="0"/>
    <n v="0"/>
    <n v="0"/>
    <n v="0"/>
    <n v="0"/>
    <n v="0"/>
    <n v="0"/>
    <n v="0"/>
    <n v="0"/>
    <n v="0"/>
    <n v="0"/>
    <n v="0"/>
    <n v="2"/>
  </r>
  <r>
    <x v="3"/>
    <x v="0"/>
    <s v="Breakfast"/>
    <n v="119"/>
    <n v="0"/>
    <n v="45"/>
    <n v="436"/>
    <n v="0"/>
    <n v="260"/>
    <n v="0"/>
    <n v="76"/>
    <n v="370"/>
    <n v="8"/>
    <n v="0"/>
    <n v="236"/>
    <n v="0"/>
    <n v="1431"/>
    <n v="715.5"/>
    <n v="170289"/>
    <n v="11.25"/>
    <n v="4"/>
  </r>
  <r>
    <x v="4"/>
    <x v="1"/>
    <s v="Capsules 1"/>
    <n v="130"/>
    <n v="0"/>
    <n v="0"/>
    <n v="0"/>
    <n v="0"/>
    <n v="0"/>
    <n v="0"/>
    <n v="0"/>
    <n v="0"/>
    <n v="0"/>
    <n v="0"/>
    <n v="0"/>
    <n v="0"/>
    <n v="0"/>
    <n v="0"/>
    <n v="0"/>
    <n v="0"/>
    <n v="0"/>
  </r>
  <r>
    <x v="5"/>
    <x v="0"/>
    <s v="Capsules 2"/>
    <n v="550"/>
    <n v="0"/>
    <n v="72"/>
    <n v="34"/>
    <n v="0"/>
    <n v="2"/>
    <n v="0"/>
    <n v="0"/>
    <n v="38"/>
    <n v="45"/>
    <n v="0"/>
    <n v="26"/>
    <n v="0"/>
    <n v="217"/>
    <n v="12.764705882352942"/>
    <n v="119350"/>
    <n v="2.1176470588235294"/>
    <n v="34"/>
  </r>
  <r>
    <x v="6"/>
    <x v="0"/>
    <s v="Capsules 2"/>
    <n v="450"/>
    <n v="0"/>
    <n v="57"/>
    <n v="0"/>
    <n v="0"/>
    <n v="62"/>
    <n v="0"/>
    <n v="0"/>
    <n v="56"/>
    <n v="0"/>
    <n v="0"/>
    <n v="20"/>
    <n v="0"/>
    <n v="195"/>
    <n v="55.714285714285715"/>
    <n v="87750"/>
    <n v="8.1428571428571423"/>
    <n v="7"/>
  </r>
  <r>
    <x v="7"/>
    <x v="0"/>
    <s v="Capsules 2"/>
    <n v="550"/>
    <n v="0"/>
    <n v="49"/>
    <n v="69"/>
    <n v="32"/>
    <n v="52"/>
    <n v="0"/>
    <n v="0"/>
    <n v="40"/>
    <n v="26"/>
    <n v="0"/>
    <n v="50"/>
    <n v="0"/>
    <n v="318"/>
    <n v="27.652173913043477"/>
    <n v="174900"/>
    <n v="2.1304347826086958"/>
    <n v="23"/>
  </r>
  <r>
    <x v="8"/>
    <x v="0"/>
    <s v="Capsules 2"/>
    <n v="650"/>
    <n v="48"/>
    <n v="424"/>
    <n v="79"/>
    <n v="0"/>
    <n v="54"/>
    <n v="0"/>
    <n v="0"/>
    <n v="0"/>
    <n v="0"/>
    <n v="79"/>
    <n v="67"/>
    <n v="0"/>
    <n v="751"/>
    <n v="17.88095238095238"/>
    <n v="488150"/>
    <n v="5.0476190476190474"/>
    <n v="84"/>
  </r>
  <r>
    <x v="9"/>
    <x v="0"/>
    <s v="Capsules 2"/>
    <n v="650"/>
    <n v="15"/>
    <n v="53"/>
    <n v="61"/>
    <n v="0"/>
    <n v="4"/>
    <n v="0"/>
    <n v="0"/>
    <n v="12"/>
    <n v="0"/>
    <n v="0"/>
    <n v="30"/>
    <n v="0"/>
    <n v="175"/>
    <n v="116.66666666666667"/>
    <n v="113750"/>
    <n v="17.666666666666668"/>
    <n v="3"/>
  </r>
  <r>
    <x v="10"/>
    <x v="0"/>
    <s v="Capsules 2"/>
    <n v="300"/>
    <n v="0"/>
    <n v="25"/>
    <n v="0"/>
    <n v="0"/>
    <n v="44"/>
    <n v="0"/>
    <n v="0"/>
    <n v="90"/>
    <n v="55"/>
    <n v="0"/>
    <n v="66"/>
    <n v="0"/>
    <n v="280"/>
    <n v="112"/>
    <n v="84000"/>
    <n v="5"/>
    <n v="5"/>
  </r>
  <r>
    <x v="11"/>
    <x v="0"/>
    <s v="Cosmetics"/>
    <n v="120"/>
    <n v="1688"/>
    <n v="428"/>
    <n v="10"/>
    <n v="748"/>
    <n v="227"/>
    <n v="0"/>
    <n v="898"/>
    <n v="813"/>
    <n v="0"/>
    <n v="1186"/>
    <n v="167"/>
    <n v="1488"/>
    <n v="7653"/>
    <n v="171.97752808988764"/>
    <n v="918360"/>
    <n v="4.808988764044944"/>
    <n v="89"/>
  </r>
  <r>
    <x v="12"/>
    <x v="0"/>
    <s v="Cosmetics"/>
    <n v="450"/>
    <n v="367"/>
    <n v="290"/>
    <n v="433"/>
    <n v="198"/>
    <n v="187"/>
    <n v="6"/>
    <n v="130"/>
    <n v="320"/>
    <n v="130"/>
    <n v="60"/>
    <n v="57"/>
    <n v="144"/>
    <n v="2322"/>
    <n v="36"/>
    <n v="1044900"/>
    <n v="2.248062015503876"/>
    <n v="129"/>
  </r>
  <r>
    <x v="13"/>
    <x v="0"/>
    <s v="GHEE"/>
    <n v="1499"/>
    <n v="780"/>
    <n v="314"/>
    <n v="23"/>
    <n v="381"/>
    <n v="15"/>
    <n v="48"/>
    <n v="341"/>
    <n v="5"/>
    <n v="91"/>
    <n v="190"/>
    <n v="81"/>
    <n v="0"/>
    <n v="2269"/>
    <n v="197.30434782608697"/>
    <n v="3401231"/>
    <n v="13.652173913043478"/>
    <n v="23"/>
  </r>
  <r>
    <x v="14"/>
    <x v="0"/>
    <s v="Gummies"/>
    <n v="700"/>
    <n v="1331"/>
    <n v="122"/>
    <n v="111"/>
    <n v="111"/>
    <n v="91"/>
    <n v="0"/>
    <n v="695"/>
    <n v="173"/>
    <n v="40"/>
    <n v="77"/>
    <n v="56"/>
    <n v="0"/>
    <n v="2807"/>
    <n v="233.91666666666666"/>
    <n v="1964900"/>
    <n v="5.083333333333333"/>
    <n v="24"/>
  </r>
  <r>
    <x v="15"/>
    <x v="0"/>
    <s v="Gummies"/>
    <n v="1200"/>
    <n v="409"/>
    <n v="44"/>
    <n v="55"/>
    <n v="73"/>
    <n v="49"/>
    <n v="0"/>
    <n v="79"/>
    <n v="89"/>
    <n v="24"/>
    <n v="0"/>
    <n v="35"/>
    <n v="0"/>
    <n v="857"/>
    <n v="142.83333333333334"/>
    <n v="1028400"/>
    <n v="3.6666666666666665"/>
    <n v="12"/>
  </r>
  <r>
    <x v="16"/>
    <x v="1"/>
    <s v="Gummies"/>
    <n v="200"/>
    <n v="315"/>
    <n v="105"/>
    <n v="0"/>
    <n v="5"/>
    <n v="0"/>
    <n v="0"/>
    <n v="172"/>
    <n v="0"/>
    <n v="0"/>
    <n v="88"/>
    <n v="0"/>
    <n v="0"/>
    <n v="685"/>
    <n v="195.71428571428572"/>
    <n v="137000"/>
    <n v="15"/>
    <n v="7"/>
  </r>
  <r>
    <x v="17"/>
    <x v="0"/>
    <s v="Gummies"/>
    <n v="700"/>
    <n v="343"/>
    <n v="271"/>
    <n v="174"/>
    <n v="324"/>
    <n v="124"/>
    <n v="0"/>
    <n v="454"/>
    <n v="178"/>
    <n v="91"/>
    <n v="297"/>
    <n v="83"/>
    <n v="0"/>
    <n v="2339"/>
    <n v="37.725806451612904"/>
    <n v="1637300"/>
    <n v="2.185483870967742"/>
    <n v="124"/>
  </r>
  <r>
    <x v="18"/>
    <x v="0"/>
    <s v="Gummies"/>
    <n v="1200"/>
    <n v="33"/>
    <n v="32"/>
    <n v="20"/>
    <n v="0"/>
    <n v="39"/>
    <n v="0"/>
    <n v="0"/>
    <n v="24"/>
    <n v="22"/>
    <n v="0"/>
    <n v="18"/>
    <n v="0"/>
    <n v="188"/>
    <n v="8.3555555555555561"/>
    <n v="225600"/>
    <n v="0.71111111111111114"/>
    <n v="45"/>
  </r>
  <r>
    <x v="19"/>
    <x v="0"/>
    <s v="Honey"/>
    <n v="299"/>
    <n v="440"/>
    <n v="49"/>
    <n v="342"/>
    <n v="94"/>
    <n v="87"/>
    <n v="80"/>
    <n v="120"/>
    <n v="95"/>
    <n v="1"/>
    <n v="84"/>
    <n v="30"/>
    <n v="0"/>
    <n v="1422"/>
    <n v="406.28571428571428"/>
    <n v="425178"/>
    <n v="7"/>
    <n v="7"/>
  </r>
  <r>
    <x v="20"/>
    <x v="0"/>
    <s v="Juices 1"/>
    <n v="549"/>
    <n v="113"/>
    <n v="97"/>
    <n v="242"/>
    <n v="0"/>
    <n v="104"/>
    <n v="0"/>
    <n v="0"/>
    <n v="48"/>
    <n v="24"/>
    <n v="0"/>
    <n v="72"/>
    <n v="0"/>
    <n v="700"/>
    <n v="200"/>
    <n v="384300"/>
    <n v="13.857142857142858"/>
    <n v="7"/>
  </r>
  <r>
    <x v="21"/>
    <x v="0"/>
    <s v="Juices 1"/>
    <n v="265"/>
    <n v="3"/>
    <n v="10"/>
    <n v="0"/>
    <n v="472"/>
    <n v="0"/>
    <n v="0"/>
    <n v="3"/>
    <n v="0"/>
    <n v="0"/>
    <n v="1"/>
    <n v="0"/>
    <n v="0"/>
    <n v="489"/>
    <n v="81.5"/>
    <n v="129585"/>
    <n v="0.83333333333333337"/>
    <n v="12"/>
  </r>
  <r>
    <x v="22"/>
    <x v="0"/>
    <s v="Juices 1"/>
    <n v="550"/>
    <n v="1485"/>
    <n v="729"/>
    <n v="359"/>
    <n v="723"/>
    <n v="129"/>
    <n v="180"/>
    <n v="438"/>
    <n v="295"/>
    <n v="125"/>
    <n v="0"/>
    <n v="170"/>
    <n v="0"/>
    <n v="4633"/>
    <n v="79.196581196581192"/>
    <n v="2548150"/>
    <n v="6.2307692307692308"/>
    <n v="117"/>
  </r>
  <r>
    <x v="23"/>
    <x v="0"/>
    <s v="Juices 1"/>
    <n v="600"/>
    <n v="9"/>
    <n v="227"/>
    <n v="161"/>
    <n v="126"/>
    <n v="72"/>
    <n v="24"/>
    <n v="67"/>
    <n v="162"/>
    <n v="98"/>
    <n v="36"/>
    <n v="103"/>
    <n v="36"/>
    <n v="1121"/>
    <n v="72.322580645161295"/>
    <n v="672600"/>
    <n v="7.32258064516129"/>
    <n v="31"/>
  </r>
  <r>
    <x v="24"/>
    <x v="0"/>
    <s v="Juices 1"/>
    <n v="220"/>
    <n v="10"/>
    <n v="73"/>
    <n v="0"/>
    <n v="0"/>
    <n v="0"/>
    <n v="0"/>
    <n v="17"/>
    <n v="0"/>
    <n v="0"/>
    <n v="0"/>
    <n v="0"/>
    <n v="0"/>
    <n v="100"/>
    <n v="50"/>
    <n v="22000"/>
    <n v="18.25"/>
    <n v="4"/>
  </r>
  <r>
    <x v="25"/>
    <x v="0"/>
    <s v="Juices 1"/>
    <n v="110"/>
    <n v="0"/>
    <n v="42"/>
    <n v="0"/>
    <n v="0"/>
    <n v="0"/>
    <n v="0"/>
    <n v="11"/>
    <n v="0"/>
    <n v="0"/>
    <n v="0"/>
    <n v="0"/>
    <n v="0"/>
    <n v="53"/>
    <n v="35.333333333333336"/>
    <n v="5830"/>
    <n v="14"/>
    <n v="3"/>
  </r>
  <r>
    <x v="26"/>
    <x v="0"/>
    <s v="Juices 1"/>
    <n v="450"/>
    <n v="20"/>
    <n v="106"/>
    <n v="126"/>
    <n v="120"/>
    <n v="121"/>
    <n v="0"/>
    <n v="14"/>
    <n v="113"/>
    <n v="150"/>
    <n v="0"/>
    <n v="18"/>
    <n v="96"/>
    <n v="884"/>
    <n v="442"/>
    <n v="397800"/>
    <n v="26.5"/>
    <n v="4"/>
  </r>
  <r>
    <x v="27"/>
    <x v="0"/>
    <s v="Juices 1"/>
    <n v="549"/>
    <n v="0"/>
    <n v="17"/>
    <n v="0"/>
    <n v="0"/>
    <n v="34"/>
    <n v="0"/>
    <n v="0"/>
    <n v="56"/>
    <n v="29"/>
    <n v="0"/>
    <n v="0"/>
    <n v="0"/>
    <n v="136"/>
    <n v="10.88"/>
    <n v="74664"/>
    <n v="0.68"/>
    <n v="25"/>
  </r>
  <r>
    <x v="28"/>
    <x v="0"/>
    <s v="Juices 1"/>
    <n v="500"/>
    <n v="372"/>
    <n v="105"/>
    <n v="166"/>
    <n v="48"/>
    <n v="77"/>
    <n v="0"/>
    <n v="276"/>
    <n v="132"/>
    <n v="93"/>
    <n v="144"/>
    <n v="47"/>
    <n v="971"/>
    <n v="2431"/>
    <n v="211.39130434782609"/>
    <n v="1215500"/>
    <n v="4.5652173913043477"/>
    <n v="23"/>
  </r>
  <r>
    <x v="29"/>
    <x v="0"/>
    <s v="Juices 1"/>
    <n v="450"/>
    <n v="621"/>
    <n v="252"/>
    <n v="154"/>
    <n v="197"/>
    <n v="94"/>
    <n v="288"/>
    <n v="979"/>
    <n v="99"/>
    <n v="121"/>
    <n v="196"/>
    <n v="101"/>
    <n v="635"/>
    <n v="3737"/>
    <n v="213.54285714285714"/>
    <n v="1681650"/>
    <n v="7.2"/>
    <n v="35"/>
  </r>
  <r>
    <x v="30"/>
    <x v="1"/>
    <s v="Juices 1"/>
    <n v="250"/>
    <n v="1080"/>
    <n v="119"/>
    <n v="0"/>
    <n v="600"/>
    <n v="0"/>
    <n v="0"/>
    <n v="1512"/>
    <n v="0"/>
    <n v="120"/>
    <n v="570"/>
    <n v="0"/>
    <n v="408"/>
    <n v="4409"/>
    <n v="419.90476190476193"/>
    <n v="1102250"/>
    <n v="5.666666666666667"/>
    <n v="21"/>
  </r>
  <r>
    <x v="31"/>
    <x v="0"/>
    <s v="Juices 1"/>
    <n v="380"/>
    <n v="12"/>
    <n v="137"/>
    <n v="112"/>
    <n v="48"/>
    <n v="38"/>
    <n v="0"/>
    <n v="0"/>
    <n v="129"/>
    <n v="274"/>
    <n v="8"/>
    <n v="136"/>
    <n v="636"/>
    <n v="1530"/>
    <n v="48.571428571428569"/>
    <n v="581400"/>
    <n v="2.1746031746031744"/>
    <n v="63"/>
  </r>
  <r>
    <x v="32"/>
    <x v="0"/>
    <s v="Juices 1"/>
    <n v="380"/>
    <n v="85"/>
    <n v="170"/>
    <n v="134"/>
    <n v="3"/>
    <n v="6"/>
    <n v="0"/>
    <n v="422"/>
    <n v="163"/>
    <n v="36"/>
    <n v="18"/>
    <n v="36"/>
    <n v="0"/>
    <n v="1073"/>
    <n v="63.117647058823529"/>
    <n v="407740"/>
    <n v="5"/>
    <n v="34"/>
  </r>
  <r>
    <x v="33"/>
    <x v="0"/>
    <s v="Juices 1"/>
    <n v="499"/>
    <n v="2318"/>
    <n v="193"/>
    <n v="448"/>
    <n v="388"/>
    <n v="205"/>
    <n v="0"/>
    <n v="1175"/>
    <n v="504"/>
    <n v="91"/>
    <n v="0"/>
    <n v="312"/>
    <n v="0"/>
    <n v="5634"/>
    <n v="593.0526315789474"/>
    <n v="2811366"/>
    <n v="10.157894736842104"/>
    <n v="19"/>
  </r>
  <r>
    <x v="34"/>
    <x v="0"/>
    <s v="Juices 1"/>
    <n v="420"/>
    <n v="4"/>
    <n v="21"/>
    <n v="0"/>
    <n v="6"/>
    <n v="0"/>
    <n v="0"/>
    <n v="0"/>
    <n v="0"/>
    <n v="88"/>
    <n v="10"/>
    <n v="0"/>
    <n v="0"/>
    <n v="129"/>
    <n v="86"/>
    <n v="54180"/>
    <n v="7"/>
    <n v="3"/>
  </r>
  <r>
    <x v="35"/>
    <x v="0"/>
    <s v="Juices 1"/>
    <n v="300"/>
    <n v="3"/>
    <n v="0"/>
    <n v="0"/>
    <n v="31"/>
    <n v="0"/>
    <n v="0"/>
    <n v="5"/>
    <n v="0"/>
    <n v="0"/>
    <n v="9"/>
    <n v="32"/>
    <n v="0"/>
    <n v="80"/>
    <n v="160"/>
    <n v="24000"/>
    <n v="0"/>
    <n v="1"/>
  </r>
  <r>
    <x v="36"/>
    <x v="1"/>
    <s v="Juices 1"/>
    <n v="160"/>
    <n v="576"/>
    <n v="94"/>
    <n v="0"/>
    <n v="0"/>
    <n v="0"/>
    <n v="0"/>
    <n v="0"/>
    <n v="0"/>
    <n v="17"/>
    <n v="96"/>
    <n v="0"/>
    <n v="0"/>
    <n v="783"/>
    <n v="391.5"/>
    <n v="125280"/>
    <n v="23.5"/>
    <n v="4"/>
  </r>
  <r>
    <x v="37"/>
    <x v="0"/>
    <s v="Juices 1"/>
    <n v="500"/>
    <n v="240"/>
    <n v="92"/>
    <n v="170"/>
    <n v="18"/>
    <n v="109"/>
    <n v="15"/>
    <n v="150"/>
    <n v="217"/>
    <n v="110"/>
    <n v="68"/>
    <n v="152"/>
    <n v="322"/>
    <n v="1663"/>
    <n v="302.36363636363637"/>
    <n v="831500"/>
    <n v="8.3636363636363633"/>
    <n v="11"/>
  </r>
  <r>
    <x v="38"/>
    <x v="0"/>
    <s v="Juices 1"/>
    <n v="600"/>
    <n v="313"/>
    <n v="122"/>
    <n v="185"/>
    <n v="182"/>
    <n v="104"/>
    <n v="38"/>
    <n v="207"/>
    <n v="137"/>
    <n v="114"/>
    <n v="142"/>
    <n v="94"/>
    <n v="60"/>
    <n v="1698"/>
    <n v="283"/>
    <n v="1018800"/>
    <n v="10.166666666666666"/>
    <n v="12"/>
  </r>
  <r>
    <x v="39"/>
    <x v="0"/>
    <s v="Juices 1"/>
    <n v="550"/>
    <n v="266"/>
    <n v="154"/>
    <n v="117"/>
    <n v="30"/>
    <n v="32"/>
    <n v="48"/>
    <n v="83"/>
    <n v="0"/>
    <n v="106"/>
    <n v="56"/>
    <n v="29"/>
    <n v="0"/>
    <n v="921"/>
    <n v="141.69230769230768"/>
    <n v="506550"/>
    <n v="11.846153846153847"/>
    <n v="13"/>
  </r>
  <r>
    <x v="40"/>
    <x v="0"/>
    <s v="Juices 2"/>
    <n v="599"/>
    <n v="45"/>
    <n v="140"/>
    <n v="164"/>
    <n v="168"/>
    <n v="119"/>
    <n v="33"/>
    <n v="0"/>
    <n v="236"/>
    <n v="99"/>
    <n v="71"/>
    <n v="116"/>
    <n v="216"/>
    <n v="1407"/>
    <n v="62.533333333333331"/>
    <n v="842793"/>
    <n v="3.1111111111111112"/>
    <n v="45"/>
  </r>
  <r>
    <x v="41"/>
    <x v="0"/>
    <s v="Juices 2"/>
    <n v="599"/>
    <n v="916"/>
    <n v="223"/>
    <n v="68"/>
    <n v="0"/>
    <n v="96"/>
    <n v="0"/>
    <n v="1284"/>
    <n v="166"/>
    <n v="101"/>
    <n v="0"/>
    <n v="111"/>
    <n v="0"/>
    <n v="2965"/>
    <n v="53.423423423423422"/>
    <n v="1776035"/>
    <n v="2.0090090090090089"/>
    <n v="111"/>
  </r>
  <r>
    <x v="42"/>
    <x v="0"/>
    <s v="Juices 1"/>
    <n v="299"/>
    <n v="2386"/>
    <n v="142"/>
    <n v="2"/>
    <n v="8"/>
    <n v="99"/>
    <n v="392"/>
    <n v="32"/>
    <n v="1316"/>
    <n v="450"/>
    <n v="1002"/>
    <n v="374"/>
    <n v="84"/>
    <n v="6287"/>
    <n v="392.9375"/>
    <n v="1879813"/>
    <n v="4.4375"/>
    <n v="32"/>
  </r>
  <r>
    <x v="43"/>
    <x v="0"/>
    <s v="Juices 1"/>
    <n v="249"/>
    <n v="2759"/>
    <n v="810"/>
    <n v="24"/>
    <n v="264"/>
    <n v="257"/>
    <n v="520"/>
    <n v="364"/>
    <n v="1064"/>
    <n v="0"/>
    <n v="888"/>
    <n v="376"/>
    <n v="96"/>
    <n v="7422"/>
    <n v="70.685714285714283"/>
    <n v="1848078"/>
    <n v="3.8571428571428572"/>
    <n v="210"/>
  </r>
  <r>
    <x v="44"/>
    <x v="0"/>
    <s v="Juices 2"/>
    <n v="299"/>
    <n v="1621"/>
    <n v="345"/>
    <n v="0"/>
    <n v="718"/>
    <n v="312"/>
    <n v="198"/>
    <n v="488"/>
    <n v="139"/>
    <n v="17"/>
    <n v="173"/>
    <n v="271"/>
    <n v="769"/>
    <n v="5051"/>
    <n v="348.34482758620692"/>
    <n v="1510249"/>
    <n v="11.896551724137931"/>
    <n v="29"/>
  </r>
  <r>
    <x v="45"/>
    <x v="0"/>
    <s v="Juices 1"/>
    <n v="449"/>
    <n v="24"/>
    <n v="266"/>
    <n v="126"/>
    <n v="345"/>
    <n v="158"/>
    <n v="61"/>
    <n v="165"/>
    <n v="18"/>
    <n v="256"/>
    <n v="16"/>
    <n v="197"/>
    <n v="240"/>
    <n v="1872"/>
    <n v="129.10344827586206"/>
    <n v="840528"/>
    <n v="9.1724137931034484"/>
    <n v="29"/>
  </r>
  <r>
    <x v="46"/>
    <x v="0"/>
    <s v="Juices 1"/>
    <n v="449"/>
    <n v="2100"/>
    <n v="96"/>
    <n v="0"/>
    <n v="332"/>
    <n v="12"/>
    <n v="654"/>
    <n v="0"/>
    <n v="1195"/>
    <n v="117"/>
    <n v="580"/>
    <n v="382"/>
    <n v="96"/>
    <n v="5564"/>
    <n v="927.33333333333337"/>
    <n v="2498236"/>
    <n v="8"/>
    <n v="12"/>
  </r>
  <r>
    <x v="47"/>
    <x v="0"/>
    <s v="Juices 1"/>
    <n v="599"/>
    <n v="652"/>
    <n v="234"/>
    <n v="103"/>
    <n v="0"/>
    <n v="64"/>
    <n v="0"/>
    <n v="314"/>
    <n v="10"/>
    <n v="231"/>
    <n v="0"/>
    <n v="97"/>
    <n v="0"/>
    <n v="1705"/>
    <n v="110"/>
    <n v="1021295"/>
    <n v="7.5483870967741939"/>
    <n v="31"/>
  </r>
  <r>
    <x v="48"/>
    <x v="0"/>
    <s v="Juices 1"/>
    <n v="449"/>
    <n v="0"/>
    <n v="13"/>
    <n v="0"/>
    <n v="0"/>
    <n v="0"/>
    <n v="0"/>
    <n v="0"/>
    <n v="0"/>
    <n v="0"/>
    <n v="0"/>
    <n v="6"/>
    <n v="0"/>
    <n v="19"/>
    <n v="38"/>
    <n v="8531"/>
    <n v="13"/>
    <n v="1"/>
  </r>
  <r>
    <x v="49"/>
    <x v="0"/>
    <s v="Juices 1"/>
    <n v="299"/>
    <n v="708"/>
    <n v="324"/>
    <n v="265"/>
    <n v="1064"/>
    <n v="0"/>
    <n v="294"/>
    <n v="413"/>
    <n v="705"/>
    <n v="0"/>
    <n v="110"/>
    <n v="35"/>
    <n v="1200"/>
    <n v="5118"/>
    <n v="189.55555555555554"/>
    <n v="1530282"/>
    <n v="6"/>
    <n v="54"/>
  </r>
  <r>
    <x v="50"/>
    <x v="1"/>
    <s v="Juices 1"/>
    <n v="265"/>
    <n v="266"/>
    <n v="0"/>
    <n v="0"/>
    <n v="0"/>
    <n v="0"/>
    <n v="0"/>
    <n v="0"/>
    <n v="0"/>
    <n v="0"/>
    <n v="0"/>
    <n v="0"/>
    <n v="0"/>
    <n v="266"/>
    <n v="266"/>
    <n v="70490"/>
    <n v="0"/>
    <n v="2"/>
  </r>
  <r>
    <x v="51"/>
    <x v="1"/>
    <s v="Juices 1"/>
    <n v="300"/>
    <n v="60"/>
    <n v="0"/>
    <n v="0"/>
    <n v="0"/>
    <n v="0"/>
    <n v="0"/>
    <n v="0"/>
    <n v="0"/>
    <n v="0"/>
    <n v="0"/>
    <n v="0"/>
    <n v="0"/>
    <n v="60"/>
    <n v="0"/>
    <n v="18000"/>
    <n v="0"/>
    <n v="0"/>
  </r>
  <r>
    <x v="52"/>
    <x v="0"/>
    <s v="Juices 1"/>
    <n v="549"/>
    <n v="0"/>
    <n v="67"/>
    <n v="2"/>
    <n v="0"/>
    <n v="0"/>
    <n v="0"/>
    <n v="0"/>
    <n v="24"/>
    <n v="57"/>
    <n v="0"/>
    <n v="12"/>
    <n v="0"/>
    <n v="162"/>
    <n v="24.923076923076923"/>
    <n v="88938"/>
    <n v="5.1538461538461542"/>
    <n v="13"/>
  </r>
  <r>
    <x v="53"/>
    <x v="0"/>
    <s v="Miscellaneuos 3"/>
    <n v="1500"/>
    <n v="0"/>
    <n v="0"/>
    <n v="0"/>
    <n v="0"/>
    <n v="4"/>
    <n v="0"/>
    <n v="0"/>
    <n v="0"/>
    <n v="0"/>
    <n v="0"/>
    <n v="0"/>
    <n v="0"/>
    <n v="4"/>
    <n v="1.6"/>
    <n v="6000"/>
    <n v="0"/>
    <n v="5"/>
  </r>
  <r>
    <x v="54"/>
    <x v="0"/>
    <s v="Miscellaneuos 3"/>
    <n v="1499"/>
    <n v="0"/>
    <n v="639"/>
    <n v="0"/>
    <n v="0"/>
    <n v="0"/>
    <n v="19"/>
    <n v="0"/>
    <n v="0"/>
    <n v="70"/>
    <n v="0"/>
    <n v="0"/>
    <n v="0"/>
    <n v="728"/>
    <n v="12.133333333333333"/>
    <n v="1091272"/>
    <n v="5.3250000000000002"/>
    <n v="120"/>
  </r>
  <r>
    <x v="55"/>
    <x v="0"/>
    <s v="Miscellaneuos 1"/>
    <n v="499"/>
    <n v="1"/>
    <n v="78"/>
    <n v="40"/>
    <n v="0"/>
    <n v="18"/>
    <n v="0"/>
    <n v="0"/>
    <n v="0"/>
    <n v="4"/>
    <n v="0"/>
    <n v="67"/>
    <n v="0"/>
    <n v="208"/>
    <n v="27.733333333333334"/>
    <n v="103792"/>
    <n v="5.2"/>
    <n v="15"/>
  </r>
  <r>
    <x v="56"/>
    <x v="1"/>
    <s v="Miscellaneuos 3"/>
    <n v="250"/>
    <n v="118"/>
    <n v="0"/>
    <n v="0"/>
    <n v="244"/>
    <n v="0"/>
    <n v="0"/>
    <n v="0"/>
    <n v="0"/>
    <n v="0"/>
    <n v="80"/>
    <n v="0"/>
    <n v="0"/>
    <n v="442"/>
    <n v="0"/>
    <n v="110500"/>
    <n v="0"/>
    <n v="0"/>
  </r>
  <r>
    <x v="57"/>
    <x v="0"/>
    <s v="Powder 3"/>
    <n v="549"/>
    <n v="0"/>
    <n v="170"/>
    <n v="23"/>
    <n v="0"/>
    <n v="0"/>
    <n v="0"/>
    <n v="14"/>
    <n v="0"/>
    <n v="39"/>
    <n v="0"/>
    <n v="0"/>
    <n v="0"/>
    <n v="246"/>
    <n v="41"/>
    <n v="135054"/>
    <n v="14.166666666666666"/>
    <n v="12"/>
  </r>
  <r>
    <x v="58"/>
    <x v="0"/>
    <s v="Powder 3"/>
    <n v="579"/>
    <n v="0"/>
    <n v="0"/>
    <n v="0"/>
    <n v="0"/>
    <n v="0"/>
    <n v="0"/>
    <n v="0"/>
    <n v="0"/>
    <n v="0"/>
    <n v="0"/>
    <n v="0"/>
    <n v="0"/>
    <n v="0"/>
    <n v="0"/>
    <n v="0"/>
    <n v="0"/>
    <n v="1"/>
  </r>
  <r>
    <x v="59"/>
    <x v="1"/>
    <s v="Powder 3"/>
    <n v="2499"/>
    <n v="132"/>
    <n v="24"/>
    <n v="0"/>
    <n v="0"/>
    <n v="0"/>
    <n v="0"/>
    <n v="100"/>
    <n v="0"/>
    <n v="45"/>
    <n v="70"/>
    <n v="0"/>
    <n v="0"/>
    <n v="371"/>
    <n v="0"/>
    <n v="927129"/>
    <n v="24"/>
    <n v="0"/>
  </r>
  <r>
    <x v="60"/>
    <x v="1"/>
    <s v="Powder 3"/>
    <n v="2499"/>
    <n v="139"/>
    <n v="45"/>
    <n v="0"/>
    <n v="29"/>
    <n v="0"/>
    <n v="0"/>
    <n v="50"/>
    <n v="0"/>
    <n v="36"/>
    <n v="36"/>
    <n v="0"/>
    <n v="0"/>
    <n v="335"/>
    <n v="0"/>
    <n v="837165"/>
    <n v="45"/>
    <n v="0"/>
  </r>
  <r>
    <x v="61"/>
    <x v="0"/>
    <s v="Powder 3"/>
    <n v="749"/>
    <n v="0"/>
    <n v="64"/>
    <n v="9"/>
    <n v="0"/>
    <n v="18"/>
    <n v="0"/>
    <n v="33"/>
    <n v="51"/>
    <n v="28"/>
    <n v="0"/>
    <n v="0"/>
    <n v="0"/>
    <n v="203"/>
    <n v="36.909090909090907"/>
    <n v="152047"/>
    <n v="5.8181818181818183"/>
    <n v="11"/>
  </r>
  <r>
    <x v="62"/>
    <x v="0"/>
    <s v="Powder 3"/>
    <n v="599"/>
    <n v="0"/>
    <n v="81"/>
    <n v="129"/>
    <n v="0"/>
    <n v="75"/>
    <n v="0"/>
    <n v="0"/>
    <n v="99"/>
    <n v="0"/>
    <n v="0"/>
    <n v="66"/>
    <n v="0"/>
    <n v="450"/>
    <n v="20"/>
    <n v="269550"/>
    <n v="1.8"/>
    <n v="45"/>
  </r>
  <r>
    <x v="63"/>
    <x v="0"/>
    <s v="TEA"/>
    <n v="449"/>
    <n v="240"/>
    <n v="74"/>
    <n v="125"/>
    <n v="60"/>
    <n v="37"/>
    <n v="0"/>
    <n v="240"/>
    <n v="189"/>
    <n v="74"/>
    <n v="30"/>
    <n v="172"/>
    <n v="0"/>
    <n v="1241"/>
    <n v="413.66666666666669"/>
    <n v="557209"/>
    <n v="12.333333333333334"/>
    <n v="6"/>
  </r>
  <r>
    <x v="64"/>
    <x v="0"/>
    <s v="TEA"/>
    <n v="450"/>
    <n v="0"/>
    <n v="42"/>
    <n v="0"/>
    <n v="2"/>
    <n v="0"/>
    <n v="0"/>
    <n v="19"/>
    <n v="0"/>
    <n v="0"/>
    <n v="0"/>
    <n v="50"/>
    <n v="0"/>
    <n v="113"/>
    <n v="56.5"/>
    <n v="50850"/>
    <n v="10.5"/>
    <n v="4"/>
  </r>
  <r>
    <x v="65"/>
    <x v="0"/>
    <s v="TEA"/>
    <n v="249"/>
    <n v="72"/>
    <n v="48"/>
    <n v="36"/>
    <n v="69"/>
    <n v="0"/>
    <n v="0"/>
    <n v="23"/>
    <n v="0"/>
    <n v="0"/>
    <n v="0"/>
    <n v="0"/>
    <n v="0"/>
    <n v="248"/>
    <n v="23.61904761904762"/>
    <n v="61752"/>
    <n v="2.2857142857142856"/>
    <n v="21"/>
  </r>
  <r>
    <x v="66"/>
    <x v="0"/>
    <s v="TEA"/>
    <n v="399"/>
    <n v="150"/>
    <n v="56"/>
    <n v="45"/>
    <n v="0"/>
    <n v="93"/>
    <n v="0"/>
    <n v="64"/>
    <n v="51"/>
    <n v="53"/>
    <n v="0"/>
    <n v="94"/>
    <n v="0"/>
    <n v="606"/>
    <n v="242.4"/>
    <n v="241794"/>
    <n v="11.2"/>
    <n v="5"/>
  </r>
  <r>
    <x v="67"/>
    <x v="0"/>
    <s v="TEA"/>
    <n v="399"/>
    <n v="0"/>
    <n v="25"/>
    <n v="30"/>
    <n v="0"/>
    <n v="88"/>
    <n v="0"/>
    <n v="18"/>
    <n v="60"/>
    <n v="29"/>
    <n v="0"/>
    <n v="104"/>
    <n v="0"/>
    <n v="354"/>
    <n v="177"/>
    <n v="141246"/>
    <n v="6.25"/>
    <n v="4"/>
  </r>
  <r>
    <x v="68"/>
    <x v="0"/>
    <s v="TEA"/>
    <n v="449"/>
    <n v="105"/>
    <n v="62"/>
    <n v="200"/>
    <n v="0"/>
    <n v="93"/>
    <n v="0"/>
    <n v="58"/>
    <n v="80"/>
    <n v="73"/>
    <n v="0"/>
    <n v="8"/>
    <n v="0"/>
    <n v="679"/>
    <n v="113.16666666666667"/>
    <n v="304871"/>
    <n v="5.166666666666667"/>
    <n v="12"/>
  </r>
  <r>
    <x v="69"/>
    <x v="0"/>
    <s v="TEA"/>
    <n v="449"/>
    <n v="37"/>
    <n v="54"/>
    <n v="7"/>
    <n v="0"/>
    <n v="94"/>
    <n v="0"/>
    <n v="14"/>
    <n v="3"/>
    <n v="36"/>
    <n v="0"/>
    <n v="102"/>
    <n v="0"/>
    <n v="347"/>
    <n v="173.5"/>
    <n v="155803"/>
    <n v="13.5"/>
    <n v="4"/>
  </r>
  <r>
    <x v="70"/>
    <x v="2"/>
    <m/>
    <m/>
    <n v="25830"/>
    <n v="9262"/>
    <n v="5668"/>
    <n v="8261"/>
    <n v="4059"/>
    <n v="2898"/>
    <n v="12017"/>
    <n v="9799"/>
    <n v="3944"/>
    <n v="6471"/>
    <n v="4964"/>
    <n v="7497"/>
    <m/>
    <m/>
    <m/>
    <n v="9262"/>
    <m/>
  </r>
  <r>
    <x v="71"/>
    <x v="2"/>
    <m/>
    <m/>
    <n v="11910307"/>
    <n v="5291165"/>
    <n v="2696796"/>
    <n v="3647320"/>
    <n v="1810622"/>
    <n v="1161351"/>
    <n v="5893799"/>
    <n v="3825361"/>
    <n v="2201481"/>
    <n v="2530525"/>
    <n v="2210949"/>
    <n v="2538089"/>
    <m/>
    <m/>
    <m/>
    <n v="529116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78E9BF-0A2B-4BCB-BFD4-E8D4D60CD7C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4" firstHeaderRow="1" firstDataRow="1" firstDataCol="1" rowPageCount="1" colPageCount="1"/>
  <pivotFields count="21">
    <pivotField axis="axisRow" showAll="0" sortType="descending">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autoSortScope>
        <pivotArea dataOnly="0" outline="0" fieldPosition="0">
          <references count="1">
            <reference field="4294967294" count="1" selected="0">
              <x v="0"/>
            </reference>
          </references>
        </pivotArea>
      </autoSortScope>
    </pivotField>
    <pivotField axis="axisPage"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numFmtId="1" showAll="0"/>
    <pivotField showAll="0"/>
  </pivotFields>
  <rowFields count="1">
    <field x="0"/>
  </rowFields>
  <rowItems count="10">
    <i>
      <x v="30"/>
    </i>
    <i>
      <x v="36"/>
    </i>
    <i>
      <x v="16"/>
    </i>
    <i>
      <x v="56"/>
    </i>
    <i>
      <x v="59"/>
    </i>
    <i>
      <x v="60"/>
    </i>
    <i>
      <x v="50"/>
    </i>
    <i>
      <x v="51"/>
    </i>
    <i>
      <x v="4"/>
    </i>
    <i t="grand">
      <x/>
    </i>
  </rowItems>
  <colItems count="1">
    <i/>
  </colItems>
  <pageFields count="1">
    <pageField fld="1" item="1" hier="-1"/>
  </pageFields>
  <dataFields count="1">
    <dataField name="Sum of Total"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C3B674-FA20-4B51-94BF-9F26FCA70F7D}" name="Table2" displayName="Table2" ref="B2:I72" totalsRowShown="0" headerRowDxfId="0" headerRowBorderDxfId="10" tableBorderDxfId="11" totalsRowBorderDxfId="9">
  <autoFilter ref="B2:I72" xr:uid="{E4C3B674-FA20-4B51-94BF-9F26FCA70F7D}">
    <filterColumn colId="0">
      <filters>
        <filter val="Active"/>
      </filters>
    </filterColumn>
    <filterColumn colId="4">
      <customFilters>
        <customFilter operator="lessThan" val="5"/>
      </customFilters>
    </filterColumn>
  </autoFilter>
  <sortState xmlns:xlrd2="http://schemas.microsoft.com/office/spreadsheetml/2017/richdata2" ref="B3:I68">
    <sortCondition descending="1" ref="I2:I72"/>
  </sortState>
  <tableColumns count="8">
    <tableColumn id="1" xr3:uid="{951C6B16-FA23-41EB-B5D2-6E65BECBF196}" name="Status" dataDxfId="8"/>
    <tableColumn id="2" xr3:uid="{6FAE6038-F2A5-4208-A3BE-CD9769F967CC}" name="Category" dataDxfId="7"/>
    <tableColumn id="3" xr3:uid="{37BD1887-0A37-4381-82E4-13F3784C5A80}" name="MRP" dataDxfId="6"/>
    <tableColumn id="4" xr3:uid="{32B3DE61-EBAB-4897-BFF2-58240C9E6054}" name="Mumbai Website - Daily Unit Sale (i.e daily Run Rate)" dataDxfId="5"/>
    <tableColumn id="5" xr3:uid="{4A33B444-F4D0-44BC-AFC6-026F6619788C}" name="Days of stock left for Mumbai website warehouse" dataDxfId="4"/>
    <tableColumn id="6" xr3:uid="{4EB30F3B-109C-4D6F-B6D4-A27458AC98B4}" name="Revenue Generated" dataDxfId="3">
      <calculatedColumnFormula>D3*E3*F3</calculatedColumnFormula>
    </tableColumn>
    <tableColumn id="7" xr3:uid="{BABEB15C-12BD-498B-A29A-B9C9C1125B84}" name="Revenue Generated if sold for 5 days" dataDxfId="2">
      <calculatedColumnFormula>D3*E3*5</calculatedColumnFormula>
    </tableColumn>
    <tableColumn id="8" xr3:uid="{76D6E84E-E1E6-4C72-8011-424002EE8AA1}" name="Loss" dataDxfId="1">
      <calculatedColumnFormula>H3-G3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74"/>
  <sheetViews>
    <sheetView showGridLines="0" topLeftCell="J1" workbookViewId="0">
      <pane ySplit="2" topLeftCell="A64" activePane="bottomLeft" state="frozen"/>
      <selection pane="bottomLeft" activeCell="F15" sqref="F15"/>
    </sheetView>
  </sheetViews>
  <sheetFormatPr defaultColWidth="14.42578125" defaultRowHeight="15.75" customHeight="1" x14ac:dyDescent="0.2"/>
  <cols>
    <col min="1" max="1" width="7.5703125" style="2" bestFit="1" customWidth="1"/>
    <col min="2" max="2" width="6.140625" style="2" bestFit="1" customWidth="1"/>
    <col min="3" max="3" width="11.42578125" style="2" bestFit="1" customWidth="1"/>
    <col min="4" max="4" width="5.85546875" style="2" customWidth="1"/>
    <col min="5" max="5" width="10.5703125" style="2" bestFit="1" customWidth="1"/>
    <col min="6" max="6" width="12.5703125" style="2" bestFit="1" customWidth="1"/>
    <col min="7" max="8" width="11.7109375" style="2" bestFit="1" customWidth="1"/>
    <col min="9" max="9" width="13" style="2" bestFit="1" customWidth="1"/>
    <col min="10" max="10" width="14.28515625" style="2" customWidth="1"/>
    <col min="11" max="11" width="9.42578125" style="2" customWidth="1"/>
    <col min="12" max="12" width="9.42578125" style="2" bestFit="1" customWidth="1"/>
    <col min="13" max="13" width="10.140625" style="2" bestFit="1" customWidth="1"/>
    <col min="14" max="14" width="9.85546875" style="2" bestFit="1" customWidth="1"/>
    <col min="15" max="15" width="11.140625" style="2" bestFit="1" customWidth="1"/>
    <col min="16" max="16" width="10.42578125" style="2" bestFit="1" customWidth="1"/>
    <col min="17" max="20" width="10.42578125" style="2" customWidth="1"/>
    <col min="21" max="21" width="21" style="2" customWidth="1"/>
    <col min="22" max="22" width="14.42578125" style="7"/>
    <col min="23" max="16384" width="14.42578125" style="2"/>
  </cols>
  <sheetData>
    <row r="1" spans="1:22" ht="15.75" customHeight="1" x14ac:dyDescent="0.2">
      <c r="E1" s="22" t="s">
        <v>104</v>
      </c>
      <c r="F1" s="23"/>
      <c r="G1" s="23"/>
      <c r="H1" s="23"/>
      <c r="I1" s="23"/>
      <c r="J1" s="23"/>
      <c r="K1" s="23"/>
      <c r="L1" s="23"/>
      <c r="M1" s="23"/>
      <c r="N1" s="23"/>
      <c r="O1" s="23"/>
      <c r="P1" s="23"/>
      <c r="Q1" s="23"/>
      <c r="R1" s="23"/>
      <c r="S1" s="23"/>
      <c r="T1" s="24"/>
      <c r="U1" s="5"/>
      <c r="V1" s="2"/>
    </row>
    <row r="2" spans="1:22" ht="60" x14ac:dyDescent="0.2">
      <c r="A2" s="3" t="s">
        <v>0</v>
      </c>
      <c r="B2" s="3" t="s">
        <v>1</v>
      </c>
      <c r="C2" s="3" t="s">
        <v>2</v>
      </c>
      <c r="D2" s="3" t="s">
        <v>3</v>
      </c>
      <c r="E2" s="4" t="s">
        <v>105</v>
      </c>
      <c r="F2" s="4" t="s">
        <v>106</v>
      </c>
      <c r="G2" s="4" t="s">
        <v>107</v>
      </c>
      <c r="H2" s="4" t="s">
        <v>108</v>
      </c>
      <c r="I2" s="4" t="s">
        <v>109</v>
      </c>
      <c r="J2" s="4" t="s">
        <v>110</v>
      </c>
      <c r="K2" s="4" t="s">
        <v>111</v>
      </c>
      <c r="L2" s="4" t="s">
        <v>116</v>
      </c>
      <c r="M2" s="4" t="s">
        <v>115</v>
      </c>
      <c r="N2" s="4" t="s">
        <v>114</v>
      </c>
      <c r="O2" s="4" t="s">
        <v>113</v>
      </c>
      <c r="P2" s="4" t="s">
        <v>112</v>
      </c>
      <c r="Q2" s="4" t="s">
        <v>122</v>
      </c>
      <c r="R2" s="4" t="s">
        <v>123</v>
      </c>
      <c r="S2" s="4" t="s">
        <v>124</v>
      </c>
      <c r="T2" s="4" t="s">
        <v>125</v>
      </c>
      <c r="U2" s="8" t="s">
        <v>117</v>
      </c>
      <c r="V2" s="2"/>
    </row>
    <row r="3" spans="1:22" ht="15.75" customHeight="1" x14ac:dyDescent="0.2">
      <c r="A3" s="5" t="s">
        <v>85</v>
      </c>
      <c r="B3" s="5" t="s">
        <v>5</v>
      </c>
      <c r="C3" s="5" t="s">
        <v>73</v>
      </c>
      <c r="D3" s="6">
        <v>295</v>
      </c>
      <c r="E3" s="5">
        <v>0</v>
      </c>
      <c r="F3" s="5">
        <v>0</v>
      </c>
      <c r="G3" s="5">
        <v>0</v>
      </c>
      <c r="H3" s="5">
        <v>0</v>
      </c>
      <c r="I3" s="5">
        <v>0</v>
      </c>
      <c r="J3" s="5">
        <v>0</v>
      </c>
      <c r="K3" s="5">
        <v>0</v>
      </c>
      <c r="L3" s="5">
        <v>0</v>
      </c>
      <c r="M3" s="5">
        <v>0</v>
      </c>
      <c r="N3" s="5">
        <v>0</v>
      </c>
      <c r="O3" s="5">
        <v>0</v>
      </c>
      <c r="P3" s="5">
        <v>0</v>
      </c>
      <c r="Q3" s="5">
        <f>SUM(E3:P3)</f>
        <v>0</v>
      </c>
      <c r="R3" s="25">
        <f>IFERROR(SUM(E3:Q3)/U3,0)</f>
        <v>0</v>
      </c>
      <c r="S3" s="5">
        <f>SUM(E3:P3)*D3</f>
        <v>0</v>
      </c>
      <c r="T3" s="25">
        <f>IFERROR(F3/U3,F3)</f>
        <v>0</v>
      </c>
      <c r="U3" s="6">
        <v>2</v>
      </c>
      <c r="V3" s="2"/>
    </row>
    <row r="4" spans="1:22" ht="15.75" customHeight="1" x14ac:dyDescent="0.2">
      <c r="A4" s="5" t="s">
        <v>84</v>
      </c>
      <c r="B4" s="5" t="s">
        <v>5</v>
      </c>
      <c r="C4" s="5" t="s">
        <v>73</v>
      </c>
      <c r="D4" s="6">
        <v>265</v>
      </c>
      <c r="E4" s="5">
        <v>0</v>
      </c>
      <c r="F4" s="5">
        <v>0</v>
      </c>
      <c r="G4" s="5">
        <v>49</v>
      </c>
      <c r="H4" s="5">
        <v>0</v>
      </c>
      <c r="I4" s="5">
        <v>0</v>
      </c>
      <c r="J4" s="5">
        <v>0</v>
      </c>
      <c r="K4" s="5">
        <v>0</v>
      </c>
      <c r="L4" s="5">
        <v>35</v>
      </c>
      <c r="M4" s="5">
        <v>0</v>
      </c>
      <c r="N4" s="5">
        <v>0</v>
      </c>
      <c r="O4" s="5">
        <v>0</v>
      </c>
      <c r="P4" s="5">
        <v>0</v>
      </c>
      <c r="Q4" s="5">
        <f t="shared" ref="Q4:Q67" si="0">SUM(E4:P4)</f>
        <v>84</v>
      </c>
      <c r="R4" s="25">
        <f t="shared" ref="R4:R67" si="1">IFERROR(SUM(E4:Q4)/U4,0)</f>
        <v>84</v>
      </c>
      <c r="S4" s="5">
        <f t="shared" ref="S4:S67" si="2">SUM(E4:P4)*D4</f>
        <v>22260</v>
      </c>
      <c r="T4" s="25">
        <f t="shared" ref="T4:T67" si="3">IFERROR(F4/U4,F4)</f>
        <v>0</v>
      </c>
      <c r="U4" s="6">
        <v>2</v>
      </c>
      <c r="V4" s="2"/>
    </row>
    <row r="5" spans="1:22" ht="15.75" customHeight="1" x14ac:dyDescent="0.2">
      <c r="A5" s="5" t="s">
        <v>83</v>
      </c>
      <c r="B5" s="5" t="s">
        <v>5</v>
      </c>
      <c r="C5" s="5" t="s">
        <v>73</v>
      </c>
      <c r="D5" s="6">
        <v>265</v>
      </c>
      <c r="E5" s="5">
        <v>0</v>
      </c>
      <c r="F5" s="5">
        <v>0</v>
      </c>
      <c r="G5" s="5">
        <v>0</v>
      </c>
      <c r="H5" s="5">
        <v>0</v>
      </c>
      <c r="I5" s="5">
        <v>0</v>
      </c>
      <c r="J5" s="5">
        <v>0</v>
      </c>
      <c r="K5" s="5">
        <v>0</v>
      </c>
      <c r="L5" s="5">
        <v>0</v>
      </c>
      <c r="M5" s="5">
        <v>0</v>
      </c>
      <c r="N5" s="5">
        <v>0</v>
      </c>
      <c r="O5" s="5">
        <v>0</v>
      </c>
      <c r="P5" s="5">
        <v>0</v>
      </c>
      <c r="Q5" s="5">
        <f t="shared" si="0"/>
        <v>0</v>
      </c>
      <c r="R5" s="25">
        <f t="shared" si="1"/>
        <v>0</v>
      </c>
      <c r="S5" s="5">
        <f t="shared" si="2"/>
        <v>0</v>
      </c>
      <c r="T5" s="25">
        <f t="shared" si="3"/>
        <v>0</v>
      </c>
      <c r="U5" s="6">
        <v>2</v>
      </c>
      <c r="V5" s="2"/>
    </row>
    <row r="6" spans="1:22" ht="15.75" customHeight="1" x14ac:dyDescent="0.2">
      <c r="A6" s="5" t="s">
        <v>72</v>
      </c>
      <c r="B6" s="5" t="s">
        <v>5</v>
      </c>
      <c r="C6" s="5" t="s">
        <v>73</v>
      </c>
      <c r="D6" s="6">
        <v>119</v>
      </c>
      <c r="E6" s="5">
        <v>0</v>
      </c>
      <c r="F6" s="5">
        <v>45</v>
      </c>
      <c r="G6" s="5">
        <v>436</v>
      </c>
      <c r="H6" s="5">
        <v>0</v>
      </c>
      <c r="I6" s="5">
        <v>260</v>
      </c>
      <c r="J6" s="5">
        <v>0</v>
      </c>
      <c r="K6" s="5">
        <v>76</v>
      </c>
      <c r="L6" s="5">
        <v>370</v>
      </c>
      <c r="M6" s="5">
        <v>8</v>
      </c>
      <c r="N6" s="5">
        <v>0</v>
      </c>
      <c r="O6" s="5">
        <v>236</v>
      </c>
      <c r="P6" s="5">
        <v>0</v>
      </c>
      <c r="Q6" s="5">
        <f t="shared" si="0"/>
        <v>1431</v>
      </c>
      <c r="R6" s="25">
        <f t="shared" si="1"/>
        <v>715.5</v>
      </c>
      <c r="S6" s="5">
        <f t="shared" si="2"/>
        <v>170289</v>
      </c>
      <c r="T6" s="25">
        <f t="shared" si="3"/>
        <v>11.25</v>
      </c>
      <c r="U6" s="6">
        <v>4</v>
      </c>
      <c r="V6" s="2"/>
    </row>
    <row r="7" spans="1:22" ht="15.75" customHeight="1" x14ac:dyDescent="0.2">
      <c r="A7" s="5" t="s">
        <v>17</v>
      </c>
      <c r="B7" s="5" t="s">
        <v>18</v>
      </c>
      <c r="C7" s="5" t="s">
        <v>19</v>
      </c>
      <c r="D7" s="6">
        <v>130</v>
      </c>
      <c r="E7" s="5">
        <v>0</v>
      </c>
      <c r="F7" s="5">
        <v>0</v>
      </c>
      <c r="G7" s="5">
        <v>0</v>
      </c>
      <c r="H7" s="5">
        <v>0</v>
      </c>
      <c r="I7" s="5">
        <v>0</v>
      </c>
      <c r="J7" s="5">
        <v>0</v>
      </c>
      <c r="K7" s="5">
        <v>0</v>
      </c>
      <c r="L7" s="5">
        <v>0</v>
      </c>
      <c r="M7" s="5">
        <v>0</v>
      </c>
      <c r="N7" s="5">
        <v>0</v>
      </c>
      <c r="O7" s="5">
        <v>0</v>
      </c>
      <c r="P7" s="5">
        <v>0</v>
      </c>
      <c r="Q7" s="5">
        <f t="shared" si="0"/>
        <v>0</v>
      </c>
      <c r="R7" s="25">
        <f t="shared" si="1"/>
        <v>0</v>
      </c>
      <c r="S7" s="5">
        <f t="shared" si="2"/>
        <v>0</v>
      </c>
      <c r="T7" s="25">
        <f t="shared" si="3"/>
        <v>0</v>
      </c>
      <c r="U7" s="6">
        <v>0</v>
      </c>
      <c r="V7" s="2"/>
    </row>
    <row r="8" spans="1:22" ht="15.75" customHeight="1" x14ac:dyDescent="0.2">
      <c r="A8" s="5" t="s">
        <v>39</v>
      </c>
      <c r="B8" s="5" t="s">
        <v>5</v>
      </c>
      <c r="C8" s="5" t="s">
        <v>40</v>
      </c>
      <c r="D8" s="6">
        <v>550</v>
      </c>
      <c r="E8" s="5">
        <v>0</v>
      </c>
      <c r="F8" s="5">
        <v>72</v>
      </c>
      <c r="G8" s="5">
        <v>34</v>
      </c>
      <c r="H8" s="5">
        <v>0</v>
      </c>
      <c r="I8" s="5">
        <v>2</v>
      </c>
      <c r="J8" s="5">
        <v>0</v>
      </c>
      <c r="K8" s="5">
        <v>0</v>
      </c>
      <c r="L8" s="5">
        <v>38</v>
      </c>
      <c r="M8" s="5">
        <v>45</v>
      </c>
      <c r="N8" s="5">
        <v>0</v>
      </c>
      <c r="O8" s="5">
        <v>26</v>
      </c>
      <c r="P8" s="5">
        <v>0</v>
      </c>
      <c r="Q8" s="5">
        <f t="shared" si="0"/>
        <v>217</v>
      </c>
      <c r="R8" s="25">
        <f t="shared" si="1"/>
        <v>12.764705882352942</v>
      </c>
      <c r="S8" s="5">
        <f t="shared" si="2"/>
        <v>119350</v>
      </c>
      <c r="T8" s="25">
        <f t="shared" si="3"/>
        <v>2.1176470588235294</v>
      </c>
      <c r="U8" s="6">
        <v>34</v>
      </c>
      <c r="V8" s="2"/>
    </row>
    <row r="9" spans="1:22" ht="15.75" customHeight="1" x14ac:dyDescent="0.2">
      <c r="A9" s="5" t="s">
        <v>46</v>
      </c>
      <c r="B9" s="5" t="s">
        <v>5</v>
      </c>
      <c r="C9" s="5" t="s">
        <v>40</v>
      </c>
      <c r="D9" s="6">
        <v>450</v>
      </c>
      <c r="E9" s="5">
        <v>0</v>
      </c>
      <c r="F9" s="5">
        <v>57</v>
      </c>
      <c r="G9" s="5">
        <v>0</v>
      </c>
      <c r="H9" s="5">
        <v>0</v>
      </c>
      <c r="I9" s="5">
        <v>62</v>
      </c>
      <c r="J9" s="5">
        <v>0</v>
      </c>
      <c r="K9" s="5">
        <v>0</v>
      </c>
      <c r="L9" s="5">
        <v>56</v>
      </c>
      <c r="M9" s="5">
        <v>0</v>
      </c>
      <c r="N9" s="5">
        <v>0</v>
      </c>
      <c r="O9" s="5">
        <v>20</v>
      </c>
      <c r="P9" s="5">
        <v>0</v>
      </c>
      <c r="Q9" s="5">
        <f t="shared" si="0"/>
        <v>195</v>
      </c>
      <c r="R9" s="25">
        <f t="shared" si="1"/>
        <v>55.714285714285715</v>
      </c>
      <c r="S9" s="5">
        <f t="shared" si="2"/>
        <v>87750</v>
      </c>
      <c r="T9" s="25">
        <f t="shared" si="3"/>
        <v>8.1428571428571423</v>
      </c>
      <c r="U9" s="6">
        <v>7</v>
      </c>
      <c r="V9" s="2"/>
    </row>
    <row r="10" spans="1:22" ht="15.75" customHeight="1" x14ac:dyDescent="0.2">
      <c r="A10" s="5" t="s">
        <v>50</v>
      </c>
      <c r="B10" s="5" t="s">
        <v>5</v>
      </c>
      <c r="C10" s="5" t="s">
        <v>40</v>
      </c>
      <c r="D10" s="6">
        <v>550</v>
      </c>
      <c r="E10" s="5">
        <v>0</v>
      </c>
      <c r="F10" s="5">
        <v>49</v>
      </c>
      <c r="G10" s="5">
        <v>69</v>
      </c>
      <c r="H10" s="5">
        <v>32</v>
      </c>
      <c r="I10" s="5">
        <v>52</v>
      </c>
      <c r="J10" s="5">
        <v>0</v>
      </c>
      <c r="K10" s="5">
        <v>0</v>
      </c>
      <c r="L10" s="5">
        <v>40</v>
      </c>
      <c r="M10" s="5">
        <v>26</v>
      </c>
      <c r="N10" s="5">
        <v>0</v>
      </c>
      <c r="O10" s="5">
        <v>50</v>
      </c>
      <c r="P10" s="5">
        <v>0</v>
      </c>
      <c r="Q10" s="5">
        <f t="shared" si="0"/>
        <v>318</v>
      </c>
      <c r="R10" s="25">
        <f t="shared" si="1"/>
        <v>27.652173913043477</v>
      </c>
      <c r="S10" s="5">
        <f t="shared" si="2"/>
        <v>174900</v>
      </c>
      <c r="T10" s="25">
        <f t="shared" si="3"/>
        <v>2.1304347826086958</v>
      </c>
      <c r="U10" s="6">
        <v>23</v>
      </c>
      <c r="V10" s="2"/>
    </row>
    <row r="11" spans="1:22" ht="15.75" customHeight="1" x14ac:dyDescent="0.2">
      <c r="A11" s="5" t="s">
        <v>57</v>
      </c>
      <c r="B11" s="5" t="s">
        <v>5</v>
      </c>
      <c r="C11" s="5" t="s">
        <v>40</v>
      </c>
      <c r="D11" s="6">
        <v>650</v>
      </c>
      <c r="E11" s="5">
        <v>48</v>
      </c>
      <c r="F11" s="5">
        <v>424</v>
      </c>
      <c r="G11" s="5">
        <v>79</v>
      </c>
      <c r="H11" s="5">
        <v>0</v>
      </c>
      <c r="I11" s="5">
        <v>54</v>
      </c>
      <c r="J11" s="5">
        <v>0</v>
      </c>
      <c r="K11" s="5">
        <v>0</v>
      </c>
      <c r="L11" s="5">
        <v>0</v>
      </c>
      <c r="M11" s="5">
        <v>0</v>
      </c>
      <c r="N11" s="5">
        <v>79</v>
      </c>
      <c r="O11" s="5">
        <v>67</v>
      </c>
      <c r="P11" s="5">
        <v>0</v>
      </c>
      <c r="Q11" s="5">
        <f t="shared" si="0"/>
        <v>751</v>
      </c>
      <c r="R11" s="25">
        <f t="shared" si="1"/>
        <v>17.88095238095238</v>
      </c>
      <c r="S11" s="5">
        <f t="shared" si="2"/>
        <v>488150</v>
      </c>
      <c r="T11" s="25">
        <f t="shared" si="3"/>
        <v>5.0476190476190474</v>
      </c>
      <c r="U11" s="6">
        <v>84</v>
      </c>
      <c r="V11" s="2"/>
    </row>
    <row r="12" spans="1:22" ht="15.75" customHeight="1" x14ac:dyDescent="0.2">
      <c r="A12" s="5" t="s">
        <v>88</v>
      </c>
      <c r="B12" s="5" t="s">
        <v>5</v>
      </c>
      <c r="C12" s="5" t="s">
        <v>40</v>
      </c>
      <c r="D12" s="6">
        <v>650</v>
      </c>
      <c r="E12" s="5">
        <v>15</v>
      </c>
      <c r="F12" s="5">
        <v>53</v>
      </c>
      <c r="G12" s="5">
        <v>61</v>
      </c>
      <c r="H12" s="5">
        <v>0</v>
      </c>
      <c r="I12" s="5">
        <v>4</v>
      </c>
      <c r="J12" s="5">
        <v>0</v>
      </c>
      <c r="K12" s="5">
        <v>0</v>
      </c>
      <c r="L12" s="5">
        <v>12</v>
      </c>
      <c r="M12" s="5">
        <v>0</v>
      </c>
      <c r="N12" s="5">
        <v>0</v>
      </c>
      <c r="O12" s="5">
        <v>30</v>
      </c>
      <c r="P12" s="5">
        <v>0</v>
      </c>
      <c r="Q12" s="5">
        <f t="shared" si="0"/>
        <v>175</v>
      </c>
      <c r="R12" s="25">
        <f t="shared" si="1"/>
        <v>116.66666666666667</v>
      </c>
      <c r="S12" s="5">
        <f t="shared" si="2"/>
        <v>113750</v>
      </c>
      <c r="T12" s="25">
        <f t="shared" si="3"/>
        <v>17.666666666666668</v>
      </c>
      <c r="U12" s="6">
        <v>3</v>
      </c>
      <c r="V12" s="2"/>
    </row>
    <row r="13" spans="1:22" ht="15.75" customHeight="1" x14ac:dyDescent="0.2">
      <c r="A13" s="5" t="s">
        <v>47</v>
      </c>
      <c r="B13" s="5" t="s">
        <v>5</v>
      </c>
      <c r="C13" s="5" t="s">
        <v>40</v>
      </c>
      <c r="D13" s="6">
        <v>300</v>
      </c>
      <c r="E13" s="5">
        <v>0</v>
      </c>
      <c r="F13" s="5">
        <v>25</v>
      </c>
      <c r="G13" s="5">
        <v>0</v>
      </c>
      <c r="H13" s="5">
        <v>0</v>
      </c>
      <c r="I13" s="5">
        <v>44</v>
      </c>
      <c r="J13" s="5">
        <v>0</v>
      </c>
      <c r="K13" s="5">
        <v>0</v>
      </c>
      <c r="L13" s="5">
        <v>90</v>
      </c>
      <c r="M13" s="5">
        <v>55</v>
      </c>
      <c r="N13" s="5">
        <v>0</v>
      </c>
      <c r="O13" s="5">
        <v>66</v>
      </c>
      <c r="P13" s="5">
        <v>0</v>
      </c>
      <c r="Q13" s="5">
        <f t="shared" si="0"/>
        <v>280</v>
      </c>
      <c r="R13" s="25">
        <f t="shared" si="1"/>
        <v>112</v>
      </c>
      <c r="S13" s="5">
        <f t="shared" si="2"/>
        <v>84000</v>
      </c>
      <c r="T13" s="25">
        <f t="shared" si="3"/>
        <v>5</v>
      </c>
      <c r="U13" s="6">
        <v>5</v>
      </c>
      <c r="V13" s="2"/>
    </row>
    <row r="14" spans="1:22" ht="15.75" customHeight="1" x14ac:dyDescent="0.2">
      <c r="A14" s="5" t="s">
        <v>23</v>
      </c>
      <c r="B14" s="5" t="s">
        <v>5</v>
      </c>
      <c r="C14" s="5" t="s">
        <v>24</v>
      </c>
      <c r="D14" s="6">
        <v>120</v>
      </c>
      <c r="E14" s="5">
        <v>1688</v>
      </c>
      <c r="F14" s="5">
        <v>428</v>
      </c>
      <c r="G14" s="5">
        <v>10</v>
      </c>
      <c r="H14" s="5">
        <v>748</v>
      </c>
      <c r="I14" s="5">
        <v>227</v>
      </c>
      <c r="J14" s="5">
        <v>0</v>
      </c>
      <c r="K14" s="5">
        <v>898</v>
      </c>
      <c r="L14" s="5">
        <v>813</v>
      </c>
      <c r="M14" s="5">
        <v>0</v>
      </c>
      <c r="N14" s="5">
        <v>1186</v>
      </c>
      <c r="O14" s="5">
        <v>167</v>
      </c>
      <c r="P14" s="5">
        <v>1488</v>
      </c>
      <c r="Q14" s="5">
        <f t="shared" si="0"/>
        <v>7653</v>
      </c>
      <c r="R14" s="25">
        <f t="shared" si="1"/>
        <v>171.97752808988764</v>
      </c>
      <c r="S14" s="5">
        <f t="shared" si="2"/>
        <v>918360</v>
      </c>
      <c r="T14" s="25">
        <f t="shared" si="3"/>
        <v>4.808988764044944</v>
      </c>
      <c r="U14" s="6">
        <v>89</v>
      </c>
      <c r="V14" s="2"/>
    </row>
    <row r="15" spans="1:22" ht="15.75" customHeight="1" x14ac:dyDescent="0.2">
      <c r="A15" s="5" t="s">
        <v>25</v>
      </c>
      <c r="B15" s="5" t="s">
        <v>5</v>
      </c>
      <c r="C15" s="5" t="s">
        <v>24</v>
      </c>
      <c r="D15" s="6">
        <v>450</v>
      </c>
      <c r="E15" s="5">
        <v>367</v>
      </c>
      <c r="F15" s="5">
        <v>290</v>
      </c>
      <c r="G15" s="5">
        <v>433</v>
      </c>
      <c r="H15" s="5">
        <v>198</v>
      </c>
      <c r="I15" s="5">
        <v>187</v>
      </c>
      <c r="J15" s="5">
        <v>6</v>
      </c>
      <c r="K15" s="5">
        <v>130</v>
      </c>
      <c r="L15" s="5">
        <v>320</v>
      </c>
      <c r="M15" s="5">
        <v>130</v>
      </c>
      <c r="N15" s="5">
        <v>60</v>
      </c>
      <c r="O15" s="5">
        <v>57</v>
      </c>
      <c r="P15" s="5">
        <v>144</v>
      </c>
      <c r="Q15" s="5">
        <f t="shared" si="0"/>
        <v>2322</v>
      </c>
      <c r="R15" s="25">
        <f t="shared" si="1"/>
        <v>36</v>
      </c>
      <c r="S15" s="5">
        <f t="shared" si="2"/>
        <v>1044900</v>
      </c>
      <c r="T15" s="25">
        <f t="shared" si="3"/>
        <v>2.248062015503876</v>
      </c>
      <c r="U15" s="6">
        <v>129</v>
      </c>
      <c r="V15" s="2"/>
    </row>
    <row r="16" spans="1:22" ht="15.75" customHeight="1" x14ac:dyDescent="0.2">
      <c r="A16" s="5" t="s">
        <v>4</v>
      </c>
      <c r="B16" s="5" t="s">
        <v>5</v>
      </c>
      <c r="C16" s="5" t="s">
        <v>6</v>
      </c>
      <c r="D16" s="6">
        <v>1499</v>
      </c>
      <c r="E16" s="5">
        <v>780</v>
      </c>
      <c r="F16" s="5">
        <v>314</v>
      </c>
      <c r="G16" s="5">
        <v>23</v>
      </c>
      <c r="H16" s="5">
        <v>381</v>
      </c>
      <c r="I16" s="5">
        <v>15</v>
      </c>
      <c r="J16" s="5">
        <v>48</v>
      </c>
      <c r="K16" s="5">
        <v>341</v>
      </c>
      <c r="L16" s="5">
        <v>5</v>
      </c>
      <c r="M16" s="5">
        <v>91</v>
      </c>
      <c r="N16" s="5">
        <v>190</v>
      </c>
      <c r="O16" s="5">
        <v>81</v>
      </c>
      <c r="P16" s="5">
        <v>0</v>
      </c>
      <c r="Q16" s="5">
        <f t="shared" si="0"/>
        <v>2269</v>
      </c>
      <c r="R16" s="25">
        <f t="shared" si="1"/>
        <v>197.30434782608697</v>
      </c>
      <c r="S16" s="5">
        <f t="shared" si="2"/>
        <v>3401231</v>
      </c>
      <c r="T16" s="25">
        <f t="shared" si="3"/>
        <v>13.652173913043478</v>
      </c>
      <c r="U16" s="6">
        <v>23</v>
      </c>
      <c r="V16" s="2"/>
    </row>
    <row r="17" spans="1:22" ht="15.75" customHeight="1" x14ac:dyDescent="0.2">
      <c r="A17" s="5" t="s">
        <v>34</v>
      </c>
      <c r="B17" s="5" t="s">
        <v>5</v>
      </c>
      <c r="C17" s="5" t="s">
        <v>35</v>
      </c>
      <c r="D17" s="6">
        <v>700</v>
      </c>
      <c r="E17" s="5">
        <v>1331</v>
      </c>
      <c r="F17" s="5">
        <v>122</v>
      </c>
      <c r="G17" s="5">
        <v>111</v>
      </c>
      <c r="H17" s="5">
        <v>111</v>
      </c>
      <c r="I17" s="5">
        <v>91</v>
      </c>
      <c r="J17" s="5">
        <v>0</v>
      </c>
      <c r="K17" s="5">
        <v>695</v>
      </c>
      <c r="L17" s="5">
        <v>173</v>
      </c>
      <c r="M17" s="5">
        <v>40</v>
      </c>
      <c r="N17" s="5">
        <v>77</v>
      </c>
      <c r="O17" s="5">
        <v>56</v>
      </c>
      <c r="P17" s="5">
        <v>0</v>
      </c>
      <c r="Q17" s="5">
        <f t="shared" si="0"/>
        <v>2807</v>
      </c>
      <c r="R17" s="25">
        <f t="shared" si="1"/>
        <v>233.91666666666666</v>
      </c>
      <c r="S17" s="5">
        <f t="shared" si="2"/>
        <v>1964900</v>
      </c>
      <c r="T17" s="25">
        <f t="shared" si="3"/>
        <v>5.083333333333333</v>
      </c>
      <c r="U17" s="6">
        <v>24</v>
      </c>
      <c r="V17" s="2"/>
    </row>
    <row r="18" spans="1:22" ht="15.75" customHeight="1" x14ac:dyDescent="0.2">
      <c r="A18" s="5" t="s">
        <v>36</v>
      </c>
      <c r="B18" s="5" t="s">
        <v>5</v>
      </c>
      <c r="C18" s="5" t="s">
        <v>35</v>
      </c>
      <c r="D18" s="6">
        <v>1200</v>
      </c>
      <c r="E18" s="5">
        <v>409</v>
      </c>
      <c r="F18" s="5">
        <v>44</v>
      </c>
      <c r="G18" s="5">
        <v>55</v>
      </c>
      <c r="H18" s="5">
        <v>73</v>
      </c>
      <c r="I18" s="5">
        <v>49</v>
      </c>
      <c r="J18" s="5">
        <v>0</v>
      </c>
      <c r="K18" s="5">
        <v>79</v>
      </c>
      <c r="L18" s="5">
        <v>89</v>
      </c>
      <c r="M18" s="5">
        <v>24</v>
      </c>
      <c r="N18" s="5">
        <v>0</v>
      </c>
      <c r="O18" s="5">
        <v>35</v>
      </c>
      <c r="P18" s="5">
        <v>0</v>
      </c>
      <c r="Q18" s="5">
        <f t="shared" si="0"/>
        <v>857</v>
      </c>
      <c r="R18" s="25">
        <f t="shared" si="1"/>
        <v>142.83333333333334</v>
      </c>
      <c r="S18" s="5">
        <f t="shared" si="2"/>
        <v>1028400</v>
      </c>
      <c r="T18" s="25">
        <f t="shared" si="3"/>
        <v>3.6666666666666665</v>
      </c>
      <c r="U18" s="6">
        <v>12</v>
      </c>
      <c r="V18" s="2"/>
    </row>
    <row r="19" spans="1:22" ht="24" x14ac:dyDescent="0.2">
      <c r="A19" s="5" t="s">
        <v>41</v>
      </c>
      <c r="B19" s="5" t="s">
        <v>18</v>
      </c>
      <c r="C19" s="5" t="s">
        <v>35</v>
      </c>
      <c r="D19" s="6">
        <v>200</v>
      </c>
      <c r="E19" s="5">
        <v>315</v>
      </c>
      <c r="F19" s="5">
        <v>105</v>
      </c>
      <c r="G19" s="5">
        <v>0</v>
      </c>
      <c r="H19" s="5">
        <v>5</v>
      </c>
      <c r="I19" s="5">
        <v>0</v>
      </c>
      <c r="J19" s="5">
        <v>0</v>
      </c>
      <c r="K19" s="5">
        <v>172</v>
      </c>
      <c r="L19" s="5">
        <v>0</v>
      </c>
      <c r="M19" s="5">
        <v>0</v>
      </c>
      <c r="N19" s="5">
        <v>88</v>
      </c>
      <c r="O19" s="5">
        <v>0</v>
      </c>
      <c r="P19" s="5">
        <v>0</v>
      </c>
      <c r="Q19" s="5">
        <f t="shared" si="0"/>
        <v>685</v>
      </c>
      <c r="R19" s="25">
        <f t="shared" si="1"/>
        <v>195.71428571428572</v>
      </c>
      <c r="S19" s="5">
        <f t="shared" si="2"/>
        <v>137000</v>
      </c>
      <c r="T19" s="25">
        <f t="shared" si="3"/>
        <v>15</v>
      </c>
      <c r="U19" s="6">
        <v>7</v>
      </c>
      <c r="V19" s="2"/>
    </row>
    <row r="20" spans="1:22" ht="12" x14ac:dyDescent="0.2">
      <c r="A20" s="5" t="s">
        <v>42</v>
      </c>
      <c r="B20" s="5" t="s">
        <v>5</v>
      </c>
      <c r="C20" s="5" t="s">
        <v>35</v>
      </c>
      <c r="D20" s="6">
        <v>700</v>
      </c>
      <c r="E20" s="5">
        <v>343</v>
      </c>
      <c r="F20" s="5">
        <v>271</v>
      </c>
      <c r="G20" s="5">
        <v>174</v>
      </c>
      <c r="H20" s="5">
        <v>324</v>
      </c>
      <c r="I20" s="5">
        <v>124</v>
      </c>
      <c r="J20" s="5">
        <v>0</v>
      </c>
      <c r="K20" s="5">
        <v>454</v>
      </c>
      <c r="L20" s="5">
        <v>178</v>
      </c>
      <c r="M20" s="5">
        <v>91</v>
      </c>
      <c r="N20" s="5">
        <v>297</v>
      </c>
      <c r="O20" s="5">
        <v>83</v>
      </c>
      <c r="P20" s="5">
        <v>0</v>
      </c>
      <c r="Q20" s="5">
        <f t="shared" si="0"/>
        <v>2339</v>
      </c>
      <c r="R20" s="25">
        <f t="shared" si="1"/>
        <v>37.725806451612904</v>
      </c>
      <c r="S20" s="5">
        <f t="shared" si="2"/>
        <v>1637300</v>
      </c>
      <c r="T20" s="25">
        <f t="shared" si="3"/>
        <v>2.185483870967742</v>
      </c>
      <c r="U20" s="6">
        <v>124</v>
      </c>
      <c r="V20" s="2"/>
    </row>
    <row r="21" spans="1:22" ht="12" x14ac:dyDescent="0.2">
      <c r="A21" s="5" t="s">
        <v>43</v>
      </c>
      <c r="B21" s="5" t="s">
        <v>5</v>
      </c>
      <c r="C21" s="5" t="s">
        <v>35</v>
      </c>
      <c r="D21" s="6">
        <v>1200</v>
      </c>
      <c r="E21" s="5">
        <v>33</v>
      </c>
      <c r="F21" s="5">
        <v>32</v>
      </c>
      <c r="G21" s="5">
        <v>20</v>
      </c>
      <c r="H21" s="5">
        <v>0</v>
      </c>
      <c r="I21" s="5">
        <v>39</v>
      </c>
      <c r="J21" s="5">
        <v>0</v>
      </c>
      <c r="K21" s="5">
        <v>0</v>
      </c>
      <c r="L21" s="5">
        <v>24</v>
      </c>
      <c r="M21" s="5">
        <v>22</v>
      </c>
      <c r="N21" s="5">
        <v>0</v>
      </c>
      <c r="O21" s="5">
        <v>18</v>
      </c>
      <c r="P21" s="5">
        <v>0</v>
      </c>
      <c r="Q21" s="5">
        <f t="shared" si="0"/>
        <v>188</v>
      </c>
      <c r="R21" s="25">
        <f t="shared" si="1"/>
        <v>8.3555555555555561</v>
      </c>
      <c r="S21" s="5">
        <f t="shared" si="2"/>
        <v>225600</v>
      </c>
      <c r="T21" s="25">
        <f t="shared" si="3"/>
        <v>0.71111111111111114</v>
      </c>
      <c r="U21" s="6">
        <v>45</v>
      </c>
      <c r="V21" s="2"/>
    </row>
    <row r="22" spans="1:22" ht="12" x14ac:dyDescent="0.2">
      <c r="A22" s="5" t="s">
        <v>62</v>
      </c>
      <c r="B22" s="5" t="s">
        <v>5</v>
      </c>
      <c r="C22" s="5" t="s">
        <v>63</v>
      </c>
      <c r="D22" s="6">
        <v>299</v>
      </c>
      <c r="E22" s="5">
        <v>440</v>
      </c>
      <c r="F22" s="5">
        <v>49</v>
      </c>
      <c r="G22" s="5">
        <v>342</v>
      </c>
      <c r="H22" s="5">
        <v>94</v>
      </c>
      <c r="I22" s="5">
        <v>87</v>
      </c>
      <c r="J22" s="5">
        <v>80</v>
      </c>
      <c r="K22" s="5">
        <v>120</v>
      </c>
      <c r="L22" s="5">
        <v>95</v>
      </c>
      <c r="M22" s="5">
        <v>1</v>
      </c>
      <c r="N22" s="5">
        <v>84</v>
      </c>
      <c r="O22" s="5">
        <v>30</v>
      </c>
      <c r="P22" s="5">
        <v>0</v>
      </c>
      <c r="Q22" s="5">
        <f t="shared" si="0"/>
        <v>1422</v>
      </c>
      <c r="R22" s="25">
        <f t="shared" si="1"/>
        <v>406.28571428571428</v>
      </c>
      <c r="S22" s="5">
        <f t="shared" si="2"/>
        <v>425178</v>
      </c>
      <c r="T22" s="25">
        <f t="shared" si="3"/>
        <v>7</v>
      </c>
      <c r="U22" s="6">
        <v>7</v>
      </c>
      <c r="V22" s="2"/>
    </row>
    <row r="23" spans="1:22" ht="12" x14ac:dyDescent="0.2">
      <c r="A23" s="5" t="s">
        <v>7</v>
      </c>
      <c r="B23" s="5" t="s">
        <v>5</v>
      </c>
      <c r="C23" s="5" t="s">
        <v>8</v>
      </c>
      <c r="D23" s="6">
        <v>549</v>
      </c>
      <c r="E23" s="5">
        <v>113</v>
      </c>
      <c r="F23" s="5">
        <v>97</v>
      </c>
      <c r="G23" s="5">
        <v>242</v>
      </c>
      <c r="H23" s="5">
        <v>0</v>
      </c>
      <c r="I23" s="5">
        <v>104</v>
      </c>
      <c r="J23" s="5">
        <v>0</v>
      </c>
      <c r="K23" s="5">
        <v>0</v>
      </c>
      <c r="L23" s="5">
        <v>48</v>
      </c>
      <c r="M23" s="5">
        <v>24</v>
      </c>
      <c r="N23" s="5">
        <v>0</v>
      </c>
      <c r="O23" s="5">
        <v>72</v>
      </c>
      <c r="P23" s="5">
        <v>0</v>
      </c>
      <c r="Q23" s="5">
        <f t="shared" si="0"/>
        <v>700</v>
      </c>
      <c r="R23" s="25">
        <f t="shared" si="1"/>
        <v>200</v>
      </c>
      <c r="S23" s="5">
        <f t="shared" si="2"/>
        <v>384300</v>
      </c>
      <c r="T23" s="25">
        <f t="shared" si="3"/>
        <v>13.857142857142858</v>
      </c>
      <c r="U23" s="6">
        <v>7</v>
      </c>
      <c r="V23" s="2"/>
    </row>
    <row r="24" spans="1:22" ht="12" x14ac:dyDescent="0.2">
      <c r="A24" s="5" t="s">
        <v>20</v>
      </c>
      <c r="B24" s="5" t="s">
        <v>5</v>
      </c>
      <c r="C24" s="5" t="s">
        <v>8</v>
      </c>
      <c r="D24" s="6">
        <v>265</v>
      </c>
      <c r="E24" s="5">
        <v>3</v>
      </c>
      <c r="F24" s="5">
        <v>10</v>
      </c>
      <c r="G24" s="5">
        <v>0</v>
      </c>
      <c r="H24" s="5">
        <v>472</v>
      </c>
      <c r="I24" s="5">
        <v>0</v>
      </c>
      <c r="J24" s="5">
        <v>0</v>
      </c>
      <c r="K24" s="5">
        <v>3</v>
      </c>
      <c r="L24" s="5">
        <v>0</v>
      </c>
      <c r="M24" s="5">
        <v>0</v>
      </c>
      <c r="N24" s="5">
        <v>1</v>
      </c>
      <c r="O24" s="5">
        <v>0</v>
      </c>
      <c r="P24" s="5">
        <v>0</v>
      </c>
      <c r="Q24" s="5">
        <f t="shared" si="0"/>
        <v>489</v>
      </c>
      <c r="R24" s="25">
        <f t="shared" si="1"/>
        <v>81.5</v>
      </c>
      <c r="S24" s="5">
        <f t="shared" si="2"/>
        <v>129585</v>
      </c>
      <c r="T24" s="25">
        <f t="shared" si="3"/>
        <v>0.83333333333333337</v>
      </c>
      <c r="U24" s="6">
        <v>12</v>
      </c>
      <c r="V24" s="2"/>
    </row>
    <row r="25" spans="1:22" ht="12" x14ac:dyDescent="0.2">
      <c r="A25" s="5" t="s">
        <v>12</v>
      </c>
      <c r="B25" s="5" t="s">
        <v>5</v>
      </c>
      <c r="C25" s="5" t="s">
        <v>8</v>
      </c>
      <c r="D25" s="6">
        <v>550</v>
      </c>
      <c r="E25" s="5">
        <v>1485</v>
      </c>
      <c r="F25" s="5">
        <v>729</v>
      </c>
      <c r="G25" s="5">
        <v>359</v>
      </c>
      <c r="H25" s="5">
        <v>723</v>
      </c>
      <c r="I25" s="5">
        <v>129</v>
      </c>
      <c r="J25" s="5">
        <v>180</v>
      </c>
      <c r="K25" s="5">
        <v>438</v>
      </c>
      <c r="L25" s="5">
        <v>295</v>
      </c>
      <c r="M25" s="5">
        <v>125</v>
      </c>
      <c r="N25" s="5">
        <v>0</v>
      </c>
      <c r="O25" s="5">
        <v>170</v>
      </c>
      <c r="P25" s="5">
        <v>0</v>
      </c>
      <c r="Q25" s="5">
        <f t="shared" si="0"/>
        <v>4633</v>
      </c>
      <c r="R25" s="25">
        <f t="shared" si="1"/>
        <v>79.196581196581192</v>
      </c>
      <c r="S25" s="5">
        <f t="shared" si="2"/>
        <v>2548150</v>
      </c>
      <c r="T25" s="25">
        <f t="shared" si="3"/>
        <v>6.2307692307692308</v>
      </c>
      <c r="U25" s="6">
        <v>117</v>
      </c>
      <c r="V25" s="2"/>
    </row>
    <row r="26" spans="1:22" ht="12" x14ac:dyDescent="0.2">
      <c r="A26" s="5" t="s">
        <v>13</v>
      </c>
      <c r="B26" s="5" t="s">
        <v>5</v>
      </c>
      <c r="C26" s="5" t="s">
        <v>8</v>
      </c>
      <c r="D26" s="6">
        <v>600</v>
      </c>
      <c r="E26" s="5">
        <v>9</v>
      </c>
      <c r="F26" s="5">
        <v>227</v>
      </c>
      <c r="G26" s="5">
        <v>161</v>
      </c>
      <c r="H26" s="5">
        <v>126</v>
      </c>
      <c r="I26" s="5">
        <v>72</v>
      </c>
      <c r="J26" s="5">
        <v>24</v>
      </c>
      <c r="K26" s="5">
        <v>67</v>
      </c>
      <c r="L26" s="5">
        <v>162</v>
      </c>
      <c r="M26" s="5">
        <v>98</v>
      </c>
      <c r="N26" s="5">
        <v>36</v>
      </c>
      <c r="O26" s="5">
        <v>103</v>
      </c>
      <c r="P26" s="5">
        <v>36</v>
      </c>
      <c r="Q26" s="5">
        <f t="shared" si="0"/>
        <v>1121</v>
      </c>
      <c r="R26" s="25">
        <f t="shared" si="1"/>
        <v>72.322580645161295</v>
      </c>
      <c r="S26" s="5">
        <f t="shared" si="2"/>
        <v>672600</v>
      </c>
      <c r="T26" s="25">
        <f t="shared" si="3"/>
        <v>7.32258064516129</v>
      </c>
      <c r="U26" s="6">
        <v>31</v>
      </c>
      <c r="V26" s="2"/>
    </row>
    <row r="27" spans="1:22" ht="12" x14ac:dyDescent="0.2">
      <c r="A27" s="5" t="s">
        <v>27</v>
      </c>
      <c r="B27" s="5" t="s">
        <v>5</v>
      </c>
      <c r="C27" s="5" t="s">
        <v>8</v>
      </c>
      <c r="D27" s="6">
        <v>220</v>
      </c>
      <c r="E27" s="5">
        <v>10</v>
      </c>
      <c r="F27" s="5">
        <v>73</v>
      </c>
      <c r="G27" s="5">
        <v>0</v>
      </c>
      <c r="H27" s="5">
        <v>0</v>
      </c>
      <c r="I27" s="5">
        <v>0</v>
      </c>
      <c r="J27" s="5">
        <v>0</v>
      </c>
      <c r="K27" s="5">
        <v>17</v>
      </c>
      <c r="L27" s="5">
        <v>0</v>
      </c>
      <c r="M27" s="5">
        <v>0</v>
      </c>
      <c r="N27" s="5">
        <v>0</v>
      </c>
      <c r="O27" s="5">
        <v>0</v>
      </c>
      <c r="P27" s="5">
        <v>0</v>
      </c>
      <c r="Q27" s="5">
        <f t="shared" si="0"/>
        <v>100</v>
      </c>
      <c r="R27" s="25">
        <f t="shared" si="1"/>
        <v>50</v>
      </c>
      <c r="S27" s="5">
        <f t="shared" si="2"/>
        <v>22000</v>
      </c>
      <c r="T27" s="25">
        <f t="shared" si="3"/>
        <v>18.25</v>
      </c>
      <c r="U27" s="6">
        <v>4</v>
      </c>
      <c r="V27" s="2"/>
    </row>
    <row r="28" spans="1:22" ht="12" x14ac:dyDescent="0.2">
      <c r="A28" s="5" t="s">
        <v>29</v>
      </c>
      <c r="B28" s="5" t="s">
        <v>5</v>
      </c>
      <c r="C28" s="5" t="s">
        <v>8</v>
      </c>
      <c r="D28" s="6">
        <v>110</v>
      </c>
      <c r="E28" s="5">
        <v>0</v>
      </c>
      <c r="F28" s="5">
        <v>42</v>
      </c>
      <c r="G28" s="5">
        <v>0</v>
      </c>
      <c r="H28" s="5">
        <v>0</v>
      </c>
      <c r="I28" s="5">
        <v>0</v>
      </c>
      <c r="J28" s="5">
        <v>0</v>
      </c>
      <c r="K28" s="5">
        <v>11</v>
      </c>
      <c r="L28" s="5">
        <v>0</v>
      </c>
      <c r="M28" s="5">
        <v>0</v>
      </c>
      <c r="N28" s="5">
        <v>0</v>
      </c>
      <c r="O28" s="5">
        <v>0</v>
      </c>
      <c r="P28" s="5">
        <v>0</v>
      </c>
      <c r="Q28" s="5">
        <f t="shared" si="0"/>
        <v>53</v>
      </c>
      <c r="R28" s="25">
        <f t="shared" si="1"/>
        <v>35.333333333333336</v>
      </c>
      <c r="S28" s="5">
        <f t="shared" si="2"/>
        <v>5830</v>
      </c>
      <c r="T28" s="25">
        <f t="shared" si="3"/>
        <v>14</v>
      </c>
      <c r="U28" s="6">
        <v>3</v>
      </c>
      <c r="V28" s="2"/>
    </row>
    <row r="29" spans="1:22" ht="12" x14ac:dyDescent="0.2">
      <c r="A29" s="5" t="s">
        <v>16</v>
      </c>
      <c r="B29" s="5" t="s">
        <v>5</v>
      </c>
      <c r="C29" s="5" t="s">
        <v>8</v>
      </c>
      <c r="D29" s="6">
        <v>450</v>
      </c>
      <c r="E29" s="5">
        <v>20</v>
      </c>
      <c r="F29" s="5">
        <v>106</v>
      </c>
      <c r="G29" s="5">
        <v>126</v>
      </c>
      <c r="H29" s="5">
        <v>120</v>
      </c>
      <c r="I29" s="5">
        <v>121</v>
      </c>
      <c r="J29" s="5">
        <v>0</v>
      </c>
      <c r="K29" s="5">
        <v>14</v>
      </c>
      <c r="L29" s="5">
        <v>113</v>
      </c>
      <c r="M29" s="5">
        <v>150</v>
      </c>
      <c r="N29" s="5">
        <v>0</v>
      </c>
      <c r="O29" s="5">
        <v>18</v>
      </c>
      <c r="P29" s="5">
        <v>96</v>
      </c>
      <c r="Q29" s="5">
        <f t="shared" si="0"/>
        <v>884</v>
      </c>
      <c r="R29" s="25">
        <f t="shared" si="1"/>
        <v>442</v>
      </c>
      <c r="S29" s="5">
        <f t="shared" si="2"/>
        <v>397800</v>
      </c>
      <c r="T29" s="25">
        <f t="shared" si="3"/>
        <v>26.5</v>
      </c>
      <c r="U29" s="6">
        <v>4</v>
      </c>
      <c r="V29" s="2"/>
    </row>
    <row r="30" spans="1:22" ht="12" x14ac:dyDescent="0.2">
      <c r="A30" s="5" t="s">
        <v>44</v>
      </c>
      <c r="B30" s="5" t="s">
        <v>5</v>
      </c>
      <c r="C30" s="5" t="s">
        <v>8</v>
      </c>
      <c r="D30" s="6">
        <v>549</v>
      </c>
      <c r="E30" s="5">
        <v>0</v>
      </c>
      <c r="F30" s="5">
        <v>17</v>
      </c>
      <c r="G30" s="5">
        <v>0</v>
      </c>
      <c r="H30" s="5">
        <v>0</v>
      </c>
      <c r="I30" s="5">
        <v>34</v>
      </c>
      <c r="J30" s="5">
        <v>0</v>
      </c>
      <c r="K30" s="5">
        <v>0</v>
      </c>
      <c r="L30" s="5">
        <v>56</v>
      </c>
      <c r="M30" s="5">
        <v>29</v>
      </c>
      <c r="N30" s="5">
        <v>0</v>
      </c>
      <c r="O30" s="5">
        <v>0</v>
      </c>
      <c r="P30" s="5">
        <v>0</v>
      </c>
      <c r="Q30" s="5">
        <f t="shared" si="0"/>
        <v>136</v>
      </c>
      <c r="R30" s="25">
        <f t="shared" si="1"/>
        <v>10.88</v>
      </c>
      <c r="S30" s="5">
        <f t="shared" si="2"/>
        <v>74664</v>
      </c>
      <c r="T30" s="25">
        <f t="shared" si="3"/>
        <v>0.68</v>
      </c>
      <c r="U30" s="6">
        <v>25</v>
      </c>
      <c r="V30" s="2"/>
    </row>
    <row r="31" spans="1:22" ht="12" x14ac:dyDescent="0.2">
      <c r="A31" s="5" t="s">
        <v>26</v>
      </c>
      <c r="B31" s="5" t="s">
        <v>5</v>
      </c>
      <c r="C31" s="5" t="s">
        <v>8</v>
      </c>
      <c r="D31" s="6">
        <v>500</v>
      </c>
      <c r="E31" s="5">
        <v>372</v>
      </c>
      <c r="F31" s="5">
        <v>105</v>
      </c>
      <c r="G31" s="5">
        <v>166</v>
      </c>
      <c r="H31" s="5">
        <v>48</v>
      </c>
      <c r="I31" s="5">
        <v>77</v>
      </c>
      <c r="J31" s="5">
        <v>0</v>
      </c>
      <c r="K31" s="5">
        <v>276</v>
      </c>
      <c r="L31" s="5">
        <v>132</v>
      </c>
      <c r="M31" s="5">
        <v>93</v>
      </c>
      <c r="N31" s="5">
        <v>144</v>
      </c>
      <c r="O31" s="5">
        <v>47</v>
      </c>
      <c r="P31" s="5">
        <v>971</v>
      </c>
      <c r="Q31" s="5">
        <f t="shared" si="0"/>
        <v>2431</v>
      </c>
      <c r="R31" s="25">
        <f t="shared" si="1"/>
        <v>211.39130434782609</v>
      </c>
      <c r="S31" s="5">
        <f t="shared" si="2"/>
        <v>1215500</v>
      </c>
      <c r="T31" s="25">
        <f t="shared" si="3"/>
        <v>4.5652173913043477</v>
      </c>
      <c r="U31" s="6">
        <v>23</v>
      </c>
      <c r="V31" s="2"/>
    </row>
    <row r="32" spans="1:22" ht="12" x14ac:dyDescent="0.2">
      <c r="A32" s="5" t="s">
        <v>74</v>
      </c>
      <c r="B32" s="5" t="s">
        <v>5</v>
      </c>
      <c r="C32" s="5" t="s">
        <v>8</v>
      </c>
      <c r="D32" s="6">
        <v>450</v>
      </c>
      <c r="E32" s="5">
        <v>621</v>
      </c>
      <c r="F32" s="5">
        <v>252</v>
      </c>
      <c r="G32" s="5">
        <v>154</v>
      </c>
      <c r="H32" s="5">
        <v>197</v>
      </c>
      <c r="I32" s="5">
        <v>94</v>
      </c>
      <c r="J32" s="5">
        <v>288</v>
      </c>
      <c r="K32" s="5">
        <v>979</v>
      </c>
      <c r="L32" s="5">
        <v>99</v>
      </c>
      <c r="M32" s="5">
        <v>121</v>
      </c>
      <c r="N32" s="5">
        <v>196</v>
      </c>
      <c r="O32" s="5">
        <v>101</v>
      </c>
      <c r="P32" s="5">
        <v>635</v>
      </c>
      <c r="Q32" s="5">
        <f t="shared" si="0"/>
        <v>3737</v>
      </c>
      <c r="R32" s="25">
        <f t="shared" si="1"/>
        <v>213.54285714285714</v>
      </c>
      <c r="S32" s="5">
        <f t="shared" si="2"/>
        <v>1681650</v>
      </c>
      <c r="T32" s="25">
        <f t="shared" si="3"/>
        <v>7.2</v>
      </c>
      <c r="U32" s="6">
        <v>35</v>
      </c>
      <c r="V32" s="2"/>
    </row>
    <row r="33" spans="1:22" ht="24" x14ac:dyDescent="0.2">
      <c r="A33" s="5" t="s">
        <v>75</v>
      </c>
      <c r="B33" s="5" t="s">
        <v>18</v>
      </c>
      <c r="C33" s="5" t="s">
        <v>8</v>
      </c>
      <c r="D33" s="6">
        <v>250</v>
      </c>
      <c r="E33" s="5">
        <v>1080</v>
      </c>
      <c r="F33" s="5">
        <v>119</v>
      </c>
      <c r="G33" s="5">
        <v>0</v>
      </c>
      <c r="H33" s="5">
        <v>600</v>
      </c>
      <c r="I33" s="5">
        <v>0</v>
      </c>
      <c r="J33" s="5">
        <v>0</v>
      </c>
      <c r="K33" s="5">
        <v>1512</v>
      </c>
      <c r="L33" s="5">
        <v>0</v>
      </c>
      <c r="M33" s="5">
        <v>120</v>
      </c>
      <c r="N33" s="5">
        <v>570</v>
      </c>
      <c r="O33" s="5">
        <v>0</v>
      </c>
      <c r="P33" s="5">
        <v>408</v>
      </c>
      <c r="Q33" s="5">
        <f t="shared" si="0"/>
        <v>4409</v>
      </c>
      <c r="R33" s="25">
        <f t="shared" si="1"/>
        <v>419.90476190476193</v>
      </c>
      <c r="S33" s="5">
        <f t="shared" si="2"/>
        <v>1102250</v>
      </c>
      <c r="T33" s="25">
        <f t="shared" si="3"/>
        <v>5.666666666666667</v>
      </c>
      <c r="U33" s="6">
        <v>21</v>
      </c>
      <c r="V33" s="2"/>
    </row>
    <row r="34" spans="1:22" ht="12" x14ac:dyDescent="0.2">
      <c r="A34" s="5" t="s">
        <v>38</v>
      </c>
      <c r="B34" s="5" t="s">
        <v>5</v>
      </c>
      <c r="C34" s="5" t="s">
        <v>8</v>
      </c>
      <c r="D34" s="6">
        <v>380</v>
      </c>
      <c r="E34" s="5">
        <v>12</v>
      </c>
      <c r="F34" s="5">
        <v>137</v>
      </c>
      <c r="G34" s="5">
        <v>112</v>
      </c>
      <c r="H34" s="5">
        <v>48</v>
      </c>
      <c r="I34" s="5">
        <v>38</v>
      </c>
      <c r="J34" s="5">
        <v>0</v>
      </c>
      <c r="K34" s="5">
        <v>0</v>
      </c>
      <c r="L34" s="5">
        <v>129</v>
      </c>
      <c r="M34" s="5">
        <v>274</v>
      </c>
      <c r="N34" s="5">
        <v>8</v>
      </c>
      <c r="O34" s="5">
        <v>136</v>
      </c>
      <c r="P34" s="5">
        <v>636</v>
      </c>
      <c r="Q34" s="5">
        <f t="shared" si="0"/>
        <v>1530</v>
      </c>
      <c r="R34" s="25">
        <f t="shared" si="1"/>
        <v>48.571428571428569</v>
      </c>
      <c r="S34" s="5">
        <f t="shared" si="2"/>
        <v>581400</v>
      </c>
      <c r="T34" s="25">
        <f t="shared" si="3"/>
        <v>2.1746031746031744</v>
      </c>
      <c r="U34" s="6">
        <v>63</v>
      </c>
      <c r="V34" s="2"/>
    </row>
    <row r="35" spans="1:22" ht="12" x14ac:dyDescent="0.2">
      <c r="A35" s="5" t="s">
        <v>45</v>
      </c>
      <c r="B35" s="5" t="s">
        <v>5</v>
      </c>
      <c r="C35" s="5" t="s">
        <v>8</v>
      </c>
      <c r="D35" s="6">
        <v>380</v>
      </c>
      <c r="E35" s="5">
        <v>85</v>
      </c>
      <c r="F35" s="5">
        <v>170</v>
      </c>
      <c r="G35" s="5">
        <v>134</v>
      </c>
      <c r="H35" s="5">
        <v>3</v>
      </c>
      <c r="I35" s="5">
        <v>6</v>
      </c>
      <c r="J35" s="5">
        <v>0</v>
      </c>
      <c r="K35" s="5">
        <v>422</v>
      </c>
      <c r="L35" s="5">
        <v>163</v>
      </c>
      <c r="M35" s="5">
        <v>36</v>
      </c>
      <c r="N35" s="5">
        <v>18</v>
      </c>
      <c r="O35" s="5">
        <v>36</v>
      </c>
      <c r="P35" s="5">
        <v>0</v>
      </c>
      <c r="Q35" s="5">
        <f t="shared" si="0"/>
        <v>1073</v>
      </c>
      <c r="R35" s="25">
        <f t="shared" si="1"/>
        <v>63.117647058823529</v>
      </c>
      <c r="S35" s="5">
        <f t="shared" si="2"/>
        <v>407740</v>
      </c>
      <c r="T35" s="25">
        <f t="shared" si="3"/>
        <v>5</v>
      </c>
      <c r="U35" s="6">
        <v>34</v>
      </c>
      <c r="V35" s="2"/>
    </row>
    <row r="36" spans="1:22" ht="12" x14ac:dyDescent="0.2">
      <c r="A36" s="5" t="s">
        <v>52</v>
      </c>
      <c r="B36" s="5" t="s">
        <v>5</v>
      </c>
      <c r="C36" s="5" t="s">
        <v>8</v>
      </c>
      <c r="D36" s="6">
        <v>499</v>
      </c>
      <c r="E36" s="5">
        <v>2318</v>
      </c>
      <c r="F36" s="5">
        <v>193</v>
      </c>
      <c r="G36" s="5">
        <v>448</v>
      </c>
      <c r="H36" s="5">
        <v>388</v>
      </c>
      <c r="I36" s="5">
        <v>205</v>
      </c>
      <c r="J36" s="5">
        <v>0</v>
      </c>
      <c r="K36" s="5">
        <v>1175</v>
      </c>
      <c r="L36" s="5">
        <v>504</v>
      </c>
      <c r="M36" s="5">
        <v>91</v>
      </c>
      <c r="N36" s="5">
        <v>0</v>
      </c>
      <c r="O36" s="5">
        <v>312</v>
      </c>
      <c r="P36" s="5">
        <v>0</v>
      </c>
      <c r="Q36" s="5">
        <f t="shared" si="0"/>
        <v>5634</v>
      </c>
      <c r="R36" s="25">
        <f t="shared" si="1"/>
        <v>593.0526315789474</v>
      </c>
      <c r="S36" s="5">
        <f t="shared" si="2"/>
        <v>2811366</v>
      </c>
      <c r="T36" s="25">
        <f t="shared" si="3"/>
        <v>10.157894736842104</v>
      </c>
      <c r="U36" s="6">
        <v>19</v>
      </c>
      <c r="V36" s="2"/>
    </row>
    <row r="37" spans="1:22" ht="12" x14ac:dyDescent="0.2">
      <c r="A37" s="5" t="s">
        <v>60</v>
      </c>
      <c r="B37" s="5" t="s">
        <v>5</v>
      </c>
      <c r="C37" s="5" t="s">
        <v>8</v>
      </c>
      <c r="D37" s="6">
        <v>420</v>
      </c>
      <c r="E37" s="5">
        <v>4</v>
      </c>
      <c r="F37" s="5">
        <v>21</v>
      </c>
      <c r="G37" s="5">
        <v>0</v>
      </c>
      <c r="H37" s="5">
        <v>6</v>
      </c>
      <c r="I37" s="5">
        <v>0</v>
      </c>
      <c r="J37" s="5">
        <v>0</v>
      </c>
      <c r="K37" s="5">
        <v>0</v>
      </c>
      <c r="L37" s="5">
        <v>0</v>
      </c>
      <c r="M37" s="5">
        <v>88</v>
      </c>
      <c r="N37" s="5">
        <v>10</v>
      </c>
      <c r="O37" s="5">
        <v>0</v>
      </c>
      <c r="P37" s="5">
        <v>0</v>
      </c>
      <c r="Q37" s="5">
        <f t="shared" si="0"/>
        <v>129</v>
      </c>
      <c r="R37" s="25">
        <f t="shared" si="1"/>
        <v>86</v>
      </c>
      <c r="S37" s="5">
        <f t="shared" si="2"/>
        <v>54180</v>
      </c>
      <c r="T37" s="25">
        <f t="shared" si="3"/>
        <v>7</v>
      </c>
      <c r="U37" s="6">
        <v>3</v>
      </c>
      <c r="V37" s="2"/>
    </row>
    <row r="38" spans="1:22" ht="12" x14ac:dyDescent="0.2">
      <c r="A38" s="5" t="s">
        <v>77</v>
      </c>
      <c r="B38" s="5" t="s">
        <v>5</v>
      </c>
      <c r="C38" s="5" t="s">
        <v>8</v>
      </c>
      <c r="D38" s="6">
        <v>300</v>
      </c>
      <c r="E38" s="5">
        <v>3</v>
      </c>
      <c r="F38" s="5">
        <v>0</v>
      </c>
      <c r="G38" s="5">
        <v>0</v>
      </c>
      <c r="H38" s="5">
        <v>31</v>
      </c>
      <c r="I38" s="5">
        <v>0</v>
      </c>
      <c r="J38" s="5">
        <v>0</v>
      </c>
      <c r="K38" s="5">
        <v>5</v>
      </c>
      <c r="L38" s="5">
        <v>0</v>
      </c>
      <c r="M38" s="5">
        <v>0</v>
      </c>
      <c r="N38" s="5">
        <v>9</v>
      </c>
      <c r="O38" s="5">
        <v>32</v>
      </c>
      <c r="P38" s="5">
        <v>0</v>
      </c>
      <c r="Q38" s="5">
        <f t="shared" si="0"/>
        <v>80</v>
      </c>
      <c r="R38" s="25">
        <f t="shared" si="1"/>
        <v>160</v>
      </c>
      <c r="S38" s="5">
        <f t="shared" si="2"/>
        <v>24000</v>
      </c>
      <c r="T38" s="25">
        <f t="shared" si="3"/>
        <v>0</v>
      </c>
      <c r="U38" s="6">
        <v>1</v>
      </c>
      <c r="V38" s="2"/>
    </row>
    <row r="39" spans="1:22" ht="24" x14ac:dyDescent="0.2">
      <c r="A39" s="5" t="s">
        <v>79</v>
      </c>
      <c r="B39" s="5" t="s">
        <v>18</v>
      </c>
      <c r="C39" s="5" t="s">
        <v>8</v>
      </c>
      <c r="D39" s="6">
        <v>160</v>
      </c>
      <c r="E39" s="5">
        <v>576</v>
      </c>
      <c r="F39" s="5">
        <v>94</v>
      </c>
      <c r="G39" s="5">
        <v>0</v>
      </c>
      <c r="H39" s="5">
        <v>0</v>
      </c>
      <c r="I39" s="5">
        <v>0</v>
      </c>
      <c r="J39" s="5">
        <v>0</v>
      </c>
      <c r="K39" s="5">
        <v>0</v>
      </c>
      <c r="L39" s="5">
        <v>0</v>
      </c>
      <c r="M39" s="5">
        <v>17</v>
      </c>
      <c r="N39" s="5">
        <v>96</v>
      </c>
      <c r="O39" s="5">
        <v>0</v>
      </c>
      <c r="P39" s="5">
        <v>0</v>
      </c>
      <c r="Q39" s="5">
        <f t="shared" si="0"/>
        <v>783</v>
      </c>
      <c r="R39" s="25">
        <f t="shared" si="1"/>
        <v>391.5</v>
      </c>
      <c r="S39" s="5">
        <f t="shared" si="2"/>
        <v>125280</v>
      </c>
      <c r="T39" s="25">
        <f t="shared" si="3"/>
        <v>23.5</v>
      </c>
      <c r="U39" s="6">
        <v>4</v>
      </c>
      <c r="V39" s="2"/>
    </row>
    <row r="40" spans="1:22" ht="12" x14ac:dyDescent="0.2">
      <c r="A40" s="5" t="s">
        <v>11</v>
      </c>
      <c r="B40" s="5" t="s">
        <v>5</v>
      </c>
      <c r="C40" s="5" t="s">
        <v>8</v>
      </c>
      <c r="D40" s="6">
        <v>500</v>
      </c>
      <c r="E40" s="5">
        <v>240</v>
      </c>
      <c r="F40" s="5">
        <v>92</v>
      </c>
      <c r="G40" s="5">
        <v>170</v>
      </c>
      <c r="H40" s="5">
        <v>18</v>
      </c>
      <c r="I40" s="5">
        <v>109</v>
      </c>
      <c r="J40" s="5">
        <v>15</v>
      </c>
      <c r="K40" s="5">
        <v>150</v>
      </c>
      <c r="L40" s="5">
        <v>217</v>
      </c>
      <c r="M40" s="5">
        <v>110</v>
      </c>
      <c r="N40" s="5">
        <v>68</v>
      </c>
      <c r="O40" s="5">
        <v>152</v>
      </c>
      <c r="P40" s="5">
        <v>322</v>
      </c>
      <c r="Q40" s="5">
        <f t="shared" si="0"/>
        <v>1663</v>
      </c>
      <c r="R40" s="25">
        <f t="shared" si="1"/>
        <v>302.36363636363637</v>
      </c>
      <c r="S40" s="5">
        <f t="shared" si="2"/>
        <v>831500</v>
      </c>
      <c r="T40" s="25">
        <f t="shared" si="3"/>
        <v>8.3636363636363633</v>
      </c>
      <c r="U40" s="6">
        <v>11</v>
      </c>
      <c r="V40" s="2"/>
    </row>
    <row r="41" spans="1:22" ht="12" x14ac:dyDescent="0.2">
      <c r="A41" s="5" t="s">
        <v>14</v>
      </c>
      <c r="B41" s="5" t="s">
        <v>5</v>
      </c>
      <c r="C41" s="5" t="s">
        <v>8</v>
      </c>
      <c r="D41" s="6">
        <v>600</v>
      </c>
      <c r="E41" s="5">
        <v>313</v>
      </c>
      <c r="F41" s="5">
        <v>122</v>
      </c>
      <c r="G41" s="5">
        <v>185</v>
      </c>
      <c r="H41" s="5">
        <v>182</v>
      </c>
      <c r="I41" s="5">
        <v>104</v>
      </c>
      <c r="J41" s="5">
        <v>38</v>
      </c>
      <c r="K41" s="5">
        <v>207</v>
      </c>
      <c r="L41" s="5">
        <v>137</v>
      </c>
      <c r="M41" s="5">
        <v>114</v>
      </c>
      <c r="N41" s="5">
        <v>142</v>
      </c>
      <c r="O41" s="5">
        <v>94</v>
      </c>
      <c r="P41" s="5">
        <v>60</v>
      </c>
      <c r="Q41" s="5">
        <f t="shared" si="0"/>
        <v>1698</v>
      </c>
      <c r="R41" s="25">
        <f t="shared" si="1"/>
        <v>283</v>
      </c>
      <c r="S41" s="5">
        <f t="shared" si="2"/>
        <v>1018800</v>
      </c>
      <c r="T41" s="25">
        <f t="shared" si="3"/>
        <v>10.166666666666666</v>
      </c>
      <c r="U41" s="6">
        <v>12</v>
      </c>
      <c r="V41" s="2"/>
    </row>
    <row r="42" spans="1:22" ht="12" x14ac:dyDescent="0.2">
      <c r="A42" s="5" t="s">
        <v>15</v>
      </c>
      <c r="B42" s="5" t="s">
        <v>5</v>
      </c>
      <c r="C42" s="5" t="s">
        <v>8</v>
      </c>
      <c r="D42" s="6">
        <v>550</v>
      </c>
      <c r="E42" s="5">
        <v>266</v>
      </c>
      <c r="F42" s="5">
        <v>154</v>
      </c>
      <c r="G42" s="5">
        <v>117</v>
      </c>
      <c r="H42" s="5">
        <v>30</v>
      </c>
      <c r="I42" s="5">
        <v>32</v>
      </c>
      <c r="J42" s="5">
        <v>48</v>
      </c>
      <c r="K42" s="5">
        <v>83</v>
      </c>
      <c r="L42" s="5">
        <v>0</v>
      </c>
      <c r="M42" s="5">
        <v>106</v>
      </c>
      <c r="N42" s="5">
        <v>56</v>
      </c>
      <c r="O42" s="5">
        <v>29</v>
      </c>
      <c r="P42" s="5">
        <v>0</v>
      </c>
      <c r="Q42" s="5">
        <f t="shared" si="0"/>
        <v>921</v>
      </c>
      <c r="R42" s="25">
        <f t="shared" si="1"/>
        <v>141.69230769230768</v>
      </c>
      <c r="S42" s="5">
        <f t="shared" si="2"/>
        <v>506550</v>
      </c>
      <c r="T42" s="25">
        <f t="shared" si="3"/>
        <v>11.846153846153847</v>
      </c>
      <c r="U42" s="6">
        <v>13</v>
      </c>
      <c r="V42" s="2"/>
    </row>
    <row r="43" spans="1:22" ht="12" x14ac:dyDescent="0.2">
      <c r="A43" s="5" t="s">
        <v>31</v>
      </c>
      <c r="B43" s="5" t="s">
        <v>5</v>
      </c>
      <c r="C43" s="5" t="s">
        <v>32</v>
      </c>
      <c r="D43" s="6">
        <v>599</v>
      </c>
      <c r="E43" s="5">
        <v>45</v>
      </c>
      <c r="F43" s="5">
        <v>140</v>
      </c>
      <c r="G43" s="5">
        <v>164</v>
      </c>
      <c r="H43" s="5">
        <v>168</v>
      </c>
      <c r="I43" s="5">
        <v>119</v>
      </c>
      <c r="J43" s="5">
        <v>33</v>
      </c>
      <c r="K43" s="5">
        <v>0</v>
      </c>
      <c r="L43" s="5">
        <v>236</v>
      </c>
      <c r="M43" s="5">
        <v>99</v>
      </c>
      <c r="N43" s="5">
        <v>71</v>
      </c>
      <c r="O43" s="5">
        <v>116</v>
      </c>
      <c r="P43" s="5">
        <v>216</v>
      </c>
      <c r="Q43" s="5">
        <f t="shared" si="0"/>
        <v>1407</v>
      </c>
      <c r="R43" s="25">
        <f t="shared" si="1"/>
        <v>62.533333333333331</v>
      </c>
      <c r="S43" s="5">
        <f t="shared" si="2"/>
        <v>842793</v>
      </c>
      <c r="T43" s="25">
        <f t="shared" si="3"/>
        <v>3.1111111111111112</v>
      </c>
      <c r="U43" s="6">
        <v>45</v>
      </c>
      <c r="V43" s="2"/>
    </row>
    <row r="44" spans="1:22" ht="12" x14ac:dyDescent="0.2">
      <c r="A44" s="5" t="s">
        <v>33</v>
      </c>
      <c r="B44" s="5" t="s">
        <v>5</v>
      </c>
      <c r="C44" s="5" t="s">
        <v>32</v>
      </c>
      <c r="D44" s="6">
        <v>599</v>
      </c>
      <c r="E44" s="5">
        <v>916</v>
      </c>
      <c r="F44" s="5">
        <v>223</v>
      </c>
      <c r="G44" s="5">
        <v>68</v>
      </c>
      <c r="H44" s="5">
        <v>0</v>
      </c>
      <c r="I44" s="5">
        <v>96</v>
      </c>
      <c r="J44" s="5">
        <v>0</v>
      </c>
      <c r="K44" s="5">
        <v>1284</v>
      </c>
      <c r="L44" s="5">
        <v>166</v>
      </c>
      <c r="M44" s="5">
        <v>101</v>
      </c>
      <c r="N44" s="5">
        <v>0</v>
      </c>
      <c r="O44" s="5">
        <v>111</v>
      </c>
      <c r="P44" s="5">
        <v>0</v>
      </c>
      <c r="Q44" s="5">
        <f t="shared" si="0"/>
        <v>2965</v>
      </c>
      <c r="R44" s="25">
        <f t="shared" si="1"/>
        <v>53.423423423423422</v>
      </c>
      <c r="S44" s="5">
        <f t="shared" si="2"/>
        <v>1776035</v>
      </c>
      <c r="T44" s="25">
        <f t="shared" si="3"/>
        <v>2.0090090090090089</v>
      </c>
      <c r="U44" s="6">
        <v>111</v>
      </c>
      <c r="V44" s="2"/>
    </row>
    <row r="45" spans="1:22" ht="12" x14ac:dyDescent="0.2">
      <c r="A45" s="5" t="s">
        <v>21</v>
      </c>
      <c r="B45" s="5" t="s">
        <v>5</v>
      </c>
      <c r="C45" s="5" t="s">
        <v>8</v>
      </c>
      <c r="D45" s="6">
        <v>299</v>
      </c>
      <c r="E45" s="5">
        <v>2386</v>
      </c>
      <c r="F45" s="5">
        <v>142</v>
      </c>
      <c r="G45" s="5">
        <v>2</v>
      </c>
      <c r="H45" s="5">
        <v>8</v>
      </c>
      <c r="I45" s="5">
        <v>99</v>
      </c>
      <c r="J45" s="5">
        <v>392</v>
      </c>
      <c r="K45" s="5">
        <v>32</v>
      </c>
      <c r="L45" s="5">
        <v>1316</v>
      </c>
      <c r="M45" s="5">
        <v>450</v>
      </c>
      <c r="N45" s="5">
        <v>1002</v>
      </c>
      <c r="O45" s="5">
        <v>374</v>
      </c>
      <c r="P45" s="5">
        <v>84</v>
      </c>
      <c r="Q45" s="5">
        <f t="shared" si="0"/>
        <v>6287</v>
      </c>
      <c r="R45" s="25">
        <f t="shared" si="1"/>
        <v>392.9375</v>
      </c>
      <c r="S45" s="5">
        <f t="shared" si="2"/>
        <v>1879813</v>
      </c>
      <c r="T45" s="25">
        <f t="shared" si="3"/>
        <v>4.4375</v>
      </c>
      <c r="U45" s="6">
        <v>32</v>
      </c>
      <c r="V45" s="2"/>
    </row>
    <row r="46" spans="1:22" ht="12" x14ac:dyDescent="0.2">
      <c r="A46" s="5" t="s">
        <v>28</v>
      </c>
      <c r="B46" s="5" t="s">
        <v>5</v>
      </c>
      <c r="C46" s="5" t="s">
        <v>8</v>
      </c>
      <c r="D46" s="6">
        <v>249</v>
      </c>
      <c r="E46" s="5">
        <v>2759</v>
      </c>
      <c r="F46" s="5">
        <v>810</v>
      </c>
      <c r="G46" s="5">
        <v>24</v>
      </c>
      <c r="H46" s="5">
        <v>264</v>
      </c>
      <c r="I46" s="5">
        <v>257</v>
      </c>
      <c r="J46" s="5">
        <v>520</v>
      </c>
      <c r="K46" s="5">
        <v>364</v>
      </c>
      <c r="L46" s="5">
        <v>1064</v>
      </c>
      <c r="M46" s="5">
        <v>0</v>
      </c>
      <c r="N46" s="5">
        <v>888</v>
      </c>
      <c r="O46" s="5">
        <v>376</v>
      </c>
      <c r="P46" s="5">
        <v>96</v>
      </c>
      <c r="Q46" s="5">
        <f t="shared" si="0"/>
        <v>7422</v>
      </c>
      <c r="R46" s="25">
        <f t="shared" si="1"/>
        <v>70.685714285714283</v>
      </c>
      <c r="S46" s="5">
        <f t="shared" si="2"/>
        <v>1848078</v>
      </c>
      <c r="T46" s="25">
        <f t="shared" si="3"/>
        <v>3.8571428571428572</v>
      </c>
      <c r="U46" s="6">
        <v>210</v>
      </c>
      <c r="V46" s="2"/>
    </row>
    <row r="47" spans="1:22" ht="12" x14ac:dyDescent="0.2">
      <c r="A47" s="5" t="s">
        <v>37</v>
      </c>
      <c r="B47" s="5" t="s">
        <v>5</v>
      </c>
      <c r="C47" s="5" t="s">
        <v>32</v>
      </c>
      <c r="D47" s="6">
        <v>299</v>
      </c>
      <c r="E47" s="5">
        <v>1621</v>
      </c>
      <c r="F47" s="5">
        <v>345</v>
      </c>
      <c r="G47" s="5">
        <v>0</v>
      </c>
      <c r="H47" s="5">
        <v>718</v>
      </c>
      <c r="I47" s="5">
        <v>312</v>
      </c>
      <c r="J47" s="5">
        <v>198</v>
      </c>
      <c r="K47" s="5">
        <v>488</v>
      </c>
      <c r="L47" s="5">
        <v>139</v>
      </c>
      <c r="M47" s="5">
        <v>17</v>
      </c>
      <c r="N47" s="5">
        <v>173</v>
      </c>
      <c r="O47" s="5">
        <v>271</v>
      </c>
      <c r="P47" s="5">
        <v>769</v>
      </c>
      <c r="Q47" s="5">
        <f t="shared" si="0"/>
        <v>5051</v>
      </c>
      <c r="R47" s="25">
        <f t="shared" si="1"/>
        <v>348.34482758620692</v>
      </c>
      <c r="S47" s="5">
        <f t="shared" si="2"/>
        <v>1510249</v>
      </c>
      <c r="T47" s="25">
        <f t="shared" si="3"/>
        <v>11.896551724137931</v>
      </c>
      <c r="U47" s="6">
        <v>29</v>
      </c>
      <c r="V47" s="2"/>
    </row>
    <row r="48" spans="1:22" ht="12" x14ac:dyDescent="0.2">
      <c r="A48" s="5" t="s">
        <v>51</v>
      </c>
      <c r="B48" s="5" t="s">
        <v>5</v>
      </c>
      <c r="C48" s="5" t="s">
        <v>8</v>
      </c>
      <c r="D48" s="6">
        <v>449</v>
      </c>
      <c r="E48" s="5">
        <v>24</v>
      </c>
      <c r="F48" s="5">
        <v>266</v>
      </c>
      <c r="G48" s="5">
        <v>126</v>
      </c>
      <c r="H48" s="5">
        <v>345</v>
      </c>
      <c r="I48" s="5">
        <v>158</v>
      </c>
      <c r="J48" s="5">
        <v>61</v>
      </c>
      <c r="K48" s="5">
        <v>165</v>
      </c>
      <c r="L48" s="5">
        <v>18</v>
      </c>
      <c r="M48" s="5">
        <v>256</v>
      </c>
      <c r="N48" s="5">
        <v>16</v>
      </c>
      <c r="O48" s="5">
        <v>197</v>
      </c>
      <c r="P48" s="5">
        <v>240</v>
      </c>
      <c r="Q48" s="5">
        <f t="shared" si="0"/>
        <v>1872</v>
      </c>
      <c r="R48" s="25">
        <f t="shared" si="1"/>
        <v>129.10344827586206</v>
      </c>
      <c r="S48" s="5">
        <f t="shared" si="2"/>
        <v>840528</v>
      </c>
      <c r="T48" s="25">
        <f t="shared" si="3"/>
        <v>9.1724137931034484</v>
      </c>
      <c r="U48" s="6">
        <v>29</v>
      </c>
      <c r="V48" s="2"/>
    </row>
    <row r="49" spans="1:22" ht="12" x14ac:dyDescent="0.2">
      <c r="A49" s="5" t="s">
        <v>61</v>
      </c>
      <c r="B49" s="5" t="s">
        <v>5</v>
      </c>
      <c r="C49" s="5" t="s">
        <v>8</v>
      </c>
      <c r="D49" s="6">
        <v>449</v>
      </c>
      <c r="E49" s="5">
        <v>2100</v>
      </c>
      <c r="F49" s="5">
        <v>96</v>
      </c>
      <c r="G49" s="5">
        <v>0</v>
      </c>
      <c r="H49" s="5">
        <v>332</v>
      </c>
      <c r="I49" s="5">
        <v>12</v>
      </c>
      <c r="J49" s="5">
        <v>654</v>
      </c>
      <c r="K49" s="5">
        <v>0</v>
      </c>
      <c r="L49" s="5">
        <v>1195</v>
      </c>
      <c r="M49" s="5">
        <v>117</v>
      </c>
      <c r="N49" s="5">
        <v>580</v>
      </c>
      <c r="O49" s="5">
        <v>382</v>
      </c>
      <c r="P49" s="5">
        <v>96</v>
      </c>
      <c r="Q49" s="5">
        <f t="shared" si="0"/>
        <v>5564</v>
      </c>
      <c r="R49" s="25">
        <f t="shared" si="1"/>
        <v>927.33333333333337</v>
      </c>
      <c r="S49" s="5">
        <f t="shared" si="2"/>
        <v>2498236</v>
      </c>
      <c r="T49" s="25">
        <f t="shared" si="3"/>
        <v>8</v>
      </c>
      <c r="U49" s="6">
        <v>12</v>
      </c>
      <c r="V49" s="2"/>
    </row>
    <row r="50" spans="1:22" ht="12" x14ac:dyDescent="0.2">
      <c r="A50" s="5" t="s">
        <v>68</v>
      </c>
      <c r="B50" s="5" t="s">
        <v>5</v>
      </c>
      <c r="C50" s="5" t="s">
        <v>8</v>
      </c>
      <c r="D50" s="6">
        <v>599</v>
      </c>
      <c r="E50" s="5">
        <v>652</v>
      </c>
      <c r="F50" s="5">
        <v>234</v>
      </c>
      <c r="G50" s="5">
        <v>103</v>
      </c>
      <c r="H50" s="5">
        <v>0</v>
      </c>
      <c r="I50" s="5">
        <v>64</v>
      </c>
      <c r="J50" s="5">
        <v>0</v>
      </c>
      <c r="K50" s="5">
        <v>314</v>
      </c>
      <c r="L50" s="5">
        <v>10</v>
      </c>
      <c r="M50" s="5">
        <v>231</v>
      </c>
      <c r="N50" s="5">
        <v>0</v>
      </c>
      <c r="O50" s="5">
        <v>97</v>
      </c>
      <c r="P50" s="5">
        <v>0</v>
      </c>
      <c r="Q50" s="5">
        <f t="shared" si="0"/>
        <v>1705</v>
      </c>
      <c r="R50" s="25">
        <f t="shared" si="1"/>
        <v>110</v>
      </c>
      <c r="S50" s="5">
        <f t="shared" si="2"/>
        <v>1021295</v>
      </c>
      <c r="T50" s="25">
        <f t="shared" si="3"/>
        <v>7.5483870967741939</v>
      </c>
      <c r="U50" s="6">
        <v>31</v>
      </c>
      <c r="V50" s="2"/>
    </row>
    <row r="51" spans="1:22" ht="12" x14ac:dyDescent="0.2">
      <c r="A51" s="5" t="s">
        <v>87</v>
      </c>
      <c r="B51" s="5" t="s">
        <v>5</v>
      </c>
      <c r="C51" s="5" t="s">
        <v>8</v>
      </c>
      <c r="D51" s="6">
        <v>449</v>
      </c>
      <c r="E51" s="5">
        <v>0</v>
      </c>
      <c r="F51" s="5">
        <v>13</v>
      </c>
      <c r="G51" s="5">
        <v>0</v>
      </c>
      <c r="H51" s="5">
        <v>0</v>
      </c>
      <c r="I51" s="5">
        <v>0</v>
      </c>
      <c r="J51" s="5">
        <v>0</v>
      </c>
      <c r="K51" s="5">
        <v>0</v>
      </c>
      <c r="L51" s="5">
        <v>0</v>
      </c>
      <c r="M51" s="5">
        <v>0</v>
      </c>
      <c r="N51" s="5">
        <v>0</v>
      </c>
      <c r="O51" s="5">
        <v>6</v>
      </c>
      <c r="P51" s="5">
        <v>0</v>
      </c>
      <c r="Q51" s="5">
        <f t="shared" si="0"/>
        <v>19</v>
      </c>
      <c r="R51" s="25">
        <f t="shared" si="1"/>
        <v>38</v>
      </c>
      <c r="S51" s="5">
        <f t="shared" si="2"/>
        <v>8531</v>
      </c>
      <c r="T51" s="25">
        <f t="shared" si="3"/>
        <v>13</v>
      </c>
      <c r="U51" s="6">
        <v>1</v>
      </c>
      <c r="V51" s="2"/>
    </row>
    <row r="52" spans="1:22" ht="12" x14ac:dyDescent="0.2">
      <c r="A52" s="5" t="s">
        <v>76</v>
      </c>
      <c r="B52" s="5" t="s">
        <v>5</v>
      </c>
      <c r="C52" s="5" t="s">
        <v>8</v>
      </c>
      <c r="D52" s="6">
        <v>299</v>
      </c>
      <c r="E52" s="5">
        <v>708</v>
      </c>
      <c r="F52" s="5">
        <v>324</v>
      </c>
      <c r="G52" s="5">
        <v>265</v>
      </c>
      <c r="H52" s="5">
        <v>1064</v>
      </c>
      <c r="I52" s="5">
        <v>0</v>
      </c>
      <c r="J52" s="5">
        <v>294</v>
      </c>
      <c r="K52" s="5">
        <v>413</v>
      </c>
      <c r="L52" s="5">
        <v>705</v>
      </c>
      <c r="M52" s="5">
        <v>0</v>
      </c>
      <c r="N52" s="5">
        <v>110</v>
      </c>
      <c r="O52" s="5">
        <v>35</v>
      </c>
      <c r="P52" s="5">
        <v>1200</v>
      </c>
      <c r="Q52" s="5">
        <f t="shared" si="0"/>
        <v>5118</v>
      </c>
      <c r="R52" s="25">
        <f t="shared" si="1"/>
        <v>189.55555555555554</v>
      </c>
      <c r="S52" s="5">
        <f t="shared" si="2"/>
        <v>1530282</v>
      </c>
      <c r="T52" s="25">
        <f t="shared" si="3"/>
        <v>6</v>
      </c>
      <c r="U52" s="6">
        <v>54</v>
      </c>
      <c r="V52" s="2"/>
    </row>
    <row r="53" spans="1:22" ht="24" x14ac:dyDescent="0.2">
      <c r="A53" s="5" t="s">
        <v>22</v>
      </c>
      <c r="B53" s="5" t="s">
        <v>18</v>
      </c>
      <c r="C53" s="5" t="s">
        <v>8</v>
      </c>
      <c r="D53" s="6">
        <v>265</v>
      </c>
      <c r="E53" s="5">
        <v>266</v>
      </c>
      <c r="F53" s="5">
        <v>0</v>
      </c>
      <c r="G53" s="5">
        <v>0</v>
      </c>
      <c r="H53" s="5">
        <v>0</v>
      </c>
      <c r="I53" s="5">
        <v>0</v>
      </c>
      <c r="J53" s="5">
        <v>0</v>
      </c>
      <c r="K53" s="5">
        <v>0</v>
      </c>
      <c r="L53" s="5">
        <v>0</v>
      </c>
      <c r="M53" s="5">
        <v>0</v>
      </c>
      <c r="N53" s="5">
        <v>0</v>
      </c>
      <c r="O53" s="5">
        <v>0</v>
      </c>
      <c r="P53" s="5">
        <v>0</v>
      </c>
      <c r="Q53" s="5">
        <f t="shared" si="0"/>
        <v>266</v>
      </c>
      <c r="R53" s="25">
        <f t="shared" si="1"/>
        <v>266</v>
      </c>
      <c r="S53" s="5">
        <f t="shared" si="2"/>
        <v>70490</v>
      </c>
      <c r="T53" s="25">
        <f t="shared" si="3"/>
        <v>0</v>
      </c>
      <c r="U53" s="6">
        <v>2</v>
      </c>
      <c r="V53" s="2"/>
    </row>
    <row r="54" spans="1:22" ht="24" x14ac:dyDescent="0.2">
      <c r="A54" s="5" t="s">
        <v>78</v>
      </c>
      <c r="B54" s="5" t="s">
        <v>18</v>
      </c>
      <c r="C54" s="5" t="s">
        <v>8</v>
      </c>
      <c r="D54" s="6">
        <v>300</v>
      </c>
      <c r="E54" s="5">
        <v>60</v>
      </c>
      <c r="F54" s="5">
        <v>0</v>
      </c>
      <c r="G54" s="5">
        <v>0</v>
      </c>
      <c r="H54" s="5">
        <v>0</v>
      </c>
      <c r="I54" s="5">
        <v>0</v>
      </c>
      <c r="J54" s="5">
        <v>0</v>
      </c>
      <c r="K54" s="5">
        <v>0</v>
      </c>
      <c r="L54" s="5">
        <v>0</v>
      </c>
      <c r="M54" s="5">
        <v>0</v>
      </c>
      <c r="N54" s="5">
        <v>0</v>
      </c>
      <c r="O54" s="5">
        <v>0</v>
      </c>
      <c r="P54" s="5">
        <v>0</v>
      </c>
      <c r="Q54" s="5">
        <f t="shared" si="0"/>
        <v>60</v>
      </c>
      <c r="R54" s="25">
        <f t="shared" si="1"/>
        <v>0</v>
      </c>
      <c r="S54" s="5">
        <f t="shared" si="2"/>
        <v>18000</v>
      </c>
      <c r="T54" s="25">
        <f t="shared" si="3"/>
        <v>0</v>
      </c>
      <c r="U54" s="6">
        <v>0</v>
      </c>
      <c r="V54" s="2"/>
    </row>
    <row r="55" spans="1:22" ht="12" x14ac:dyDescent="0.2">
      <c r="A55" s="5" t="s">
        <v>81</v>
      </c>
      <c r="B55" s="5" t="s">
        <v>5</v>
      </c>
      <c r="C55" s="5" t="s">
        <v>8</v>
      </c>
      <c r="D55" s="6">
        <v>549</v>
      </c>
      <c r="E55" s="5">
        <v>0</v>
      </c>
      <c r="F55" s="5">
        <v>67</v>
      </c>
      <c r="G55" s="5">
        <v>2</v>
      </c>
      <c r="H55" s="5">
        <v>0</v>
      </c>
      <c r="I55" s="5">
        <v>0</v>
      </c>
      <c r="J55" s="5">
        <v>0</v>
      </c>
      <c r="K55" s="5">
        <v>0</v>
      </c>
      <c r="L55" s="5">
        <v>24</v>
      </c>
      <c r="M55" s="5">
        <v>57</v>
      </c>
      <c r="N55" s="5">
        <v>0</v>
      </c>
      <c r="O55" s="5">
        <v>12</v>
      </c>
      <c r="P55" s="5">
        <v>0</v>
      </c>
      <c r="Q55" s="5">
        <f t="shared" si="0"/>
        <v>162</v>
      </c>
      <c r="R55" s="25">
        <f t="shared" si="1"/>
        <v>24.923076923076923</v>
      </c>
      <c r="S55" s="5">
        <f t="shared" si="2"/>
        <v>88938</v>
      </c>
      <c r="T55" s="25">
        <f t="shared" si="3"/>
        <v>5.1538461538461542</v>
      </c>
      <c r="U55" s="6">
        <v>13</v>
      </c>
      <c r="V55" s="2"/>
    </row>
    <row r="56" spans="1:22" ht="24" x14ac:dyDescent="0.2">
      <c r="A56" s="5" t="s">
        <v>70</v>
      </c>
      <c r="B56" s="5" t="s">
        <v>5</v>
      </c>
      <c r="C56" s="5" t="s">
        <v>67</v>
      </c>
      <c r="D56" s="6">
        <v>1500</v>
      </c>
      <c r="E56" s="5">
        <v>0</v>
      </c>
      <c r="F56" s="5">
        <v>0</v>
      </c>
      <c r="G56" s="5">
        <v>0</v>
      </c>
      <c r="H56" s="5">
        <v>0</v>
      </c>
      <c r="I56" s="5">
        <v>4</v>
      </c>
      <c r="J56" s="5">
        <v>0</v>
      </c>
      <c r="K56" s="5">
        <v>0</v>
      </c>
      <c r="L56" s="5">
        <v>0</v>
      </c>
      <c r="M56" s="5">
        <v>0</v>
      </c>
      <c r="N56" s="5">
        <v>0</v>
      </c>
      <c r="O56" s="5">
        <v>0</v>
      </c>
      <c r="P56" s="5">
        <v>0</v>
      </c>
      <c r="Q56" s="5">
        <f t="shared" si="0"/>
        <v>4</v>
      </c>
      <c r="R56" s="25">
        <f t="shared" si="1"/>
        <v>1.6</v>
      </c>
      <c r="S56" s="5">
        <f t="shared" si="2"/>
        <v>6000</v>
      </c>
      <c r="T56" s="25">
        <f t="shared" si="3"/>
        <v>0</v>
      </c>
      <c r="U56" s="6">
        <v>5</v>
      </c>
      <c r="V56" s="2"/>
    </row>
    <row r="57" spans="1:22" ht="24" x14ac:dyDescent="0.2">
      <c r="A57" s="5" t="s">
        <v>71</v>
      </c>
      <c r="B57" s="5" t="s">
        <v>5</v>
      </c>
      <c r="C57" s="5" t="s">
        <v>67</v>
      </c>
      <c r="D57" s="6">
        <v>1499</v>
      </c>
      <c r="E57" s="5">
        <v>0</v>
      </c>
      <c r="F57" s="5">
        <v>639</v>
      </c>
      <c r="G57" s="5">
        <v>0</v>
      </c>
      <c r="H57" s="5">
        <v>0</v>
      </c>
      <c r="I57" s="5">
        <v>0</v>
      </c>
      <c r="J57" s="5">
        <v>19</v>
      </c>
      <c r="K57" s="5">
        <v>0</v>
      </c>
      <c r="L57" s="5">
        <v>0</v>
      </c>
      <c r="M57" s="5">
        <v>70</v>
      </c>
      <c r="N57" s="5">
        <v>0</v>
      </c>
      <c r="O57" s="5">
        <v>0</v>
      </c>
      <c r="P57" s="5">
        <v>0</v>
      </c>
      <c r="Q57" s="5">
        <f t="shared" si="0"/>
        <v>728</v>
      </c>
      <c r="R57" s="25">
        <f t="shared" si="1"/>
        <v>12.133333333333333</v>
      </c>
      <c r="S57" s="5">
        <f t="shared" si="2"/>
        <v>1091272</v>
      </c>
      <c r="T57" s="25">
        <f t="shared" si="3"/>
        <v>5.3250000000000002</v>
      </c>
      <c r="U57" s="6">
        <v>120</v>
      </c>
      <c r="V57" s="2"/>
    </row>
    <row r="58" spans="1:22" ht="24" x14ac:dyDescent="0.2">
      <c r="A58" s="5" t="s">
        <v>48</v>
      </c>
      <c r="B58" s="5" t="s">
        <v>5</v>
      </c>
      <c r="C58" s="5" t="s">
        <v>49</v>
      </c>
      <c r="D58" s="6">
        <v>499</v>
      </c>
      <c r="E58" s="5">
        <v>1</v>
      </c>
      <c r="F58" s="5">
        <v>78</v>
      </c>
      <c r="G58" s="5">
        <v>40</v>
      </c>
      <c r="H58" s="5">
        <v>0</v>
      </c>
      <c r="I58" s="5">
        <v>18</v>
      </c>
      <c r="J58" s="5">
        <v>0</v>
      </c>
      <c r="K58" s="5">
        <v>0</v>
      </c>
      <c r="L58" s="5">
        <v>0</v>
      </c>
      <c r="M58" s="5">
        <v>4</v>
      </c>
      <c r="N58" s="5">
        <v>0</v>
      </c>
      <c r="O58" s="5">
        <v>67</v>
      </c>
      <c r="P58" s="5">
        <v>0</v>
      </c>
      <c r="Q58" s="5">
        <f t="shared" si="0"/>
        <v>208</v>
      </c>
      <c r="R58" s="25">
        <f t="shared" si="1"/>
        <v>27.733333333333334</v>
      </c>
      <c r="S58" s="5">
        <f t="shared" si="2"/>
        <v>103792</v>
      </c>
      <c r="T58" s="25">
        <f t="shared" si="3"/>
        <v>5.2</v>
      </c>
      <c r="U58" s="6">
        <v>15</v>
      </c>
      <c r="V58" s="2"/>
    </row>
    <row r="59" spans="1:22" ht="24" x14ac:dyDescent="0.2">
      <c r="A59" s="5" t="s">
        <v>66</v>
      </c>
      <c r="B59" s="5" t="s">
        <v>18</v>
      </c>
      <c r="C59" s="5" t="s">
        <v>67</v>
      </c>
      <c r="D59" s="6">
        <v>250</v>
      </c>
      <c r="E59" s="5">
        <v>118</v>
      </c>
      <c r="F59" s="5">
        <v>0</v>
      </c>
      <c r="G59" s="5">
        <v>0</v>
      </c>
      <c r="H59" s="5">
        <v>244</v>
      </c>
      <c r="I59" s="5">
        <v>0</v>
      </c>
      <c r="J59" s="5">
        <v>0</v>
      </c>
      <c r="K59" s="5">
        <v>0</v>
      </c>
      <c r="L59" s="5">
        <v>0</v>
      </c>
      <c r="M59" s="5">
        <v>0</v>
      </c>
      <c r="N59" s="5">
        <v>80</v>
      </c>
      <c r="O59" s="5">
        <v>0</v>
      </c>
      <c r="P59" s="5">
        <v>0</v>
      </c>
      <c r="Q59" s="5">
        <f t="shared" si="0"/>
        <v>442</v>
      </c>
      <c r="R59" s="25">
        <f t="shared" si="1"/>
        <v>0</v>
      </c>
      <c r="S59" s="5">
        <f t="shared" si="2"/>
        <v>110500</v>
      </c>
      <c r="T59" s="25">
        <f t="shared" si="3"/>
        <v>0</v>
      </c>
      <c r="U59" s="6">
        <v>0</v>
      </c>
      <c r="V59" s="2"/>
    </row>
    <row r="60" spans="1:22" ht="12" x14ac:dyDescent="0.2">
      <c r="A60" s="5" t="s">
        <v>53</v>
      </c>
      <c r="B60" s="5" t="s">
        <v>5</v>
      </c>
      <c r="C60" s="5" t="s">
        <v>54</v>
      </c>
      <c r="D60" s="6">
        <v>549</v>
      </c>
      <c r="E60" s="5">
        <v>0</v>
      </c>
      <c r="F60" s="5">
        <v>170</v>
      </c>
      <c r="G60" s="5">
        <v>23</v>
      </c>
      <c r="H60" s="5">
        <v>0</v>
      </c>
      <c r="I60" s="5">
        <v>0</v>
      </c>
      <c r="J60" s="5">
        <v>0</v>
      </c>
      <c r="K60" s="5">
        <v>14</v>
      </c>
      <c r="L60" s="5">
        <v>0</v>
      </c>
      <c r="M60" s="5">
        <v>39</v>
      </c>
      <c r="N60" s="5">
        <v>0</v>
      </c>
      <c r="O60" s="5">
        <v>0</v>
      </c>
      <c r="P60" s="5">
        <v>0</v>
      </c>
      <c r="Q60" s="5">
        <f t="shared" si="0"/>
        <v>246</v>
      </c>
      <c r="R60" s="25">
        <f t="shared" si="1"/>
        <v>41</v>
      </c>
      <c r="S60" s="5">
        <f t="shared" si="2"/>
        <v>135054</v>
      </c>
      <c r="T60" s="25">
        <f t="shared" si="3"/>
        <v>14.166666666666666</v>
      </c>
      <c r="U60" s="6">
        <v>12</v>
      </c>
      <c r="V60" s="2"/>
    </row>
    <row r="61" spans="1:22" ht="12" x14ac:dyDescent="0.2">
      <c r="A61" s="5" t="s">
        <v>55</v>
      </c>
      <c r="B61" s="5" t="s">
        <v>5</v>
      </c>
      <c r="C61" s="5" t="s">
        <v>54</v>
      </c>
      <c r="D61" s="6">
        <v>579</v>
      </c>
      <c r="E61" s="5">
        <v>0</v>
      </c>
      <c r="F61" s="5">
        <v>0</v>
      </c>
      <c r="G61" s="5">
        <v>0</v>
      </c>
      <c r="H61" s="5">
        <v>0</v>
      </c>
      <c r="I61" s="5">
        <v>0</v>
      </c>
      <c r="J61" s="5">
        <v>0</v>
      </c>
      <c r="K61" s="5">
        <v>0</v>
      </c>
      <c r="L61" s="5">
        <v>0</v>
      </c>
      <c r="M61" s="5">
        <v>0</v>
      </c>
      <c r="N61" s="5">
        <v>0</v>
      </c>
      <c r="O61" s="5">
        <v>0</v>
      </c>
      <c r="P61" s="5">
        <v>0</v>
      </c>
      <c r="Q61" s="5">
        <f t="shared" si="0"/>
        <v>0</v>
      </c>
      <c r="R61" s="25">
        <f t="shared" si="1"/>
        <v>0</v>
      </c>
      <c r="S61" s="5">
        <f t="shared" si="2"/>
        <v>0</v>
      </c>
      <c r="T61" s="25">
        <f t="shared" si="3"/>
        <v>0</v>
      </c>
      <c r="U61" s="6">
        <v>1</v>
      </c>
      <c r="V61" s="2"/>
    </row>
    <row r="62" spans="1:22" ht="24" x14ac:dyDescent="0.2">
      <c r="A62" s="5" t="s">
        <v>64</v>
      </c>
      <c r="B62" s="5" t="s">
        <v>18</v>
      </c>
      <c r="C62" s="5" t="s">
        <v>54</v>
      </c>
      <c r="D62" s="6">
        <v>2499</v>
      </c>
      <c r="E62" s="5">
        <v>132</v>
      </c>
      <c r="F62" s="5">
        <v>24</v>
      </c>
      <c r="G62" s="5">
        <v>0</v>
      </c>
      <c r="H62" s="5">
        <v>0</v>
      </c>
      <c r="I62" s="5">
        <v>0</v>
      </c>
      <c r="J62" s="5">
        <v>0</v>
      </c>
      <c r="K62" s="5">
        <v>100</v>
      </c>
      <c r="L62" s="5">
        <v>0</v>
      </c>
      <c r="M62" s="5">
        <v>45</v>
      </c>
      <c r="N62" s="5">
        <v>70</v>
      </c>
      <c r="O62" s="5">
        <v>0</v>
      </c>
      <c r="P62" s="5">
        <v>0</v>
      </c>
      <c r="Q62" s="5">
        <f t="shared" si="0"/>
        <v>371</v>
      </c>
      <c r="R62" s="25">
        <f t="shared" si="1"/>
        <v>0</v>
      </c>
      <c r="S62" s="5">
        <f t="shared" si="2"/>
        <v>927129</v>
      </c>
      <c r="T62" s="25">
        <f t="shared" si="3"/>
        <v>24</v>
      </c>
      <c r="U62" s="6">
        <v>0</v>
      </c>
      <c r="V62" s="2"/>
    </row>
    <row r="63" spans="1:22" ht="24" x14ac:dyDescent="0.2">
      <c r="A63" s="5" t="s">
        <v>65</v>
      </c>
      <c r="B63" s="5" t="s">
        <v>18</v>
      </c>
      <c r="C63" s="5" t="s">
        <v>54</v>
      </c>
      <c r="D63" s="6">
        <v>2499</v>
      </c>
      <c r="E63" s="5">
        <v>139</v>
      </c>
      <c r="F63" s="5">
        <v>45</v>
      </c>
      <c r="G63" s="5">
        <v>0</v>
      </c>
      <c r="H63" s="5">
        <v>29</v>
      </c>
      <c r="I63" s="5">
        <v>0</v>
      </c>
      <c r="J63" s="5">
        <v>0</v>
      </c>
      <c r="K63" s="5">
        <v>50</v>
      </c>
      <c r="L63" s="5">
        <v>0</v>
      </c>
      <c r="M63" s="5">
        <v>36</v>
      </c>
      <c r="N63" s="5">
        <v>36</v>
      </c>
      <c r="O63" s="5">
        <v>0</v>
      </c>
      <c r="P63" s="5">
        <v>0</v>
      </c>
      <c r="Q63" s="5">
        <f t="shared" si="0"/>
        <v>335</v>
      </c>
      <c r="R63" s="25">
        <f t="shared" si="1"/>
        <v>0</v>
      </c>
      <c r="S63" s="5">
        <f t="shared" si="2"/>
        <v>837165</v>
      </c>
      <c r="T63" s="25">
        <f t="shared" si="3"/>
        <v>45</v>
      </c>
      <c r="U63" s="6">
        <v>0</v>
      </c>
      <c r="V63" s="2"/>
    </row>
    <row r="64" spans="1:22" ht="12" x14ac:dyDescent="0.2">
      <c r="A64" s="5" t="s">
        <v>69</v>
      </c>
      <c r="B64" s="5" t="s">
        <v>5</v>
      </c>
      <c r="C64" s="5" t="s">
        <v>54</v>
      </c>
      <c r="D64" s="6">
        <v>749</v>
      </c>
      <c r="E64" s="5">
        <v>0</v>
      </c>
      <c r="F64" s="5">
        <v>64</v>
      </c>
      <c r="G64" s="5">
        <v>9</v>
      </c>
      <c r="H64" s="5">
        <v>0</v>
      </c>
      <c r="I64" s="5">
        <v>18</v>
      </c>
      <c r="J64" s="5">
        <v>0</v>
      </c>
      <c r="K64" s="5">
        <v>33</v>
      </c>
      <c r="L64" s="5">
        <v>51</v>
      </c>
      <c r="M64" s="5">
        <v>28</v>
      </c>
      <c r="N64" s="5">
        <v>0</v>
      </c>
      <c r="O64" s="5">
        <v>0</v>
      </c>
      <c r="P64" s="5">
        <v>0</v>
      </c>
      <c r="Q64" s="5">
        <f t="shared" si="0"/>
        <v>203</v>
      </c>
      <c r="R64" s="25">
        <f t="shared" si="1"/>
        <v>36.909090909090907</v>
      </c>
      <c r="S64" s="5">
        <f t="shared" si="2"/>
        <v>152047</v>
      </c>
      <c r="T64" s="25">
        <f t="shared" si="3"/>
        <v>5.8181818181818183</v>
      </c>
      <c r="U64" s="6">
        <v>11</v>
      </c>
      <c r="V64" s="2"/>
    </row>
    <row r="65" spans="1:22" ht="12" x14ac:dyDescent="0.2">
      <c r="A65" s="5" t="s">
        <v>56</v>
      </c>
      <c r="B65" s="5" t="s">
        <v>5</v>
      </c>
      <c r="C65" s="5" t="s">
        <v>54</v>
      </c>
      <c r="D65" s="6">
        <v>599</v>
      </c>
      <c r="E65" s="5">
        <v>0</v>
      </c>
      <c r="F65" s="5">
        <v>81</v>
      </c>
      <c r="G65" s="5">
        <v>129</v>
      </c>
      <c r="H65" s="5">
        <v>0</v>
      </c>
      <c r="I65" s="5">
        <v>75</v>
      </c>
      <c r="J65" s="5">
        <v>0</v>
      </c>
      <c r="K65" s="5">
        <v>0</v>
      </c>
      <c r="L65" s="5">
        <v>99</v>
      </c>
      <c r="M65" s="5">
        <v>0</v>
      </c>
      <c r="N65" s="5">
        <v>0</v>
      </c>
      <c r="O65" s="5">
        <v>66</v>
      </c>
      <c r="P65" s="5">
        <v>0</v>
      </c>
      <c r="Q65" s="5">
        <f t="shared" si="0"/>
        <v>450</v>
      </c>
      <c r="R65" s="25">
        <f t="shared" si="1"/>
        <v>20</v>
      </c>
      <c r="S65" s="5">
        <f t="shared" si="2"/>
        <v>269550</v>
      </c>
      <c r="T65" s="25">
        <f t="shared" si="3"/>
        <v>1.8</v>
      </c>
      <c r="U65" s="6">
        <v>45</v>
      </c>
      <c r="V65" s="2"/>
    </row>
    <row r="66" spans="1:22" ht="12" x14ac:dyDescent="0.2">
      <c r="A66" s="5" t="s">
        <v>59</v>
      </c>
      <c r="B66" s="5" t="s">
        <v>5</v>
      </c>
      <c r="C66" s="5" t="s">
        <v>10</v>
      </c>
      <c r="D66" s="6">
        <v>449</v>
      </c>
      <c r="E66" s="5">
        <v>240</v>
      </c>
      <c r="F66" s="5">
        <v>74</v>
      </c>
      <c r="G66" s="5">
        <v>125</v>
      </c>
      <c r="H66" s="5">
        <v>60</v>
      </c>
      <c r="I66" s="5">
        <v>37</v>
      </c>
      <c r="J66" s="5">
        <v>0</v>
      </c>
      <c r="K66" s="5">
        <v>240</v>
      </c>
      <c r="L66" s="5">
        <v>189</v>
      </c>
      <c r="M66" s="5">
        <v>74</v>
      </c>
      <c r="N66" s="5">
        <v>30</v>
      </c>
      <c r="O66" s="5">
        <v>172</v>
      </c>
      <c r="P66" s="5">
        <v>0</v>
      </c>
      <c r="Q66" s="5">
        <f t="shared" si="0"/>
        <v>1241</v>
      </c>
      <c r="R66" s="25">
        <f t="shared" si="1"/>
        <v>413.66666666666669</v>
      </c>
      <c r="S66" s="5">
        <f t="shared" si="2"/>
        <v>557209</v>
      </c>
      <c r="T66" s="25">
        <f t="shared" si="3"/>
        <v>12.333333333333334</v>
      </c>
      <c r="U66" s="6">
        <v>6</v>
      </c>
      <c r="V66" s="2"/>
    </row>
    <row r="67" spans="1:22" ht="12" x14ac:dyDescent="0.2">
      <c r="A67" s="5" t="s">
        <v>80</v>
      </c>
      <c r="B67" s="5" t="s">
        <v>5</v>
      </c>
      <c r="C67" s="5" t="s">
        <v>10</v>
      </c>
      <c r="D67" s="6">
        <v>450</v>
      </c>
      <c r="E67" s="5">
        <v>0</v>
      </c>
      <c r="F67" s="5">
        <v>42</v>
      </c>
      <c r="G67" s="5">
        <v>0</v>
      </c>
      <c r="H67" s="5">
        <v>2</v>
      </c>
      <c r="I67" s="5">
        <v>0</v>
      </c>
      <c r="J67" s="5">
        <v>0</v>
      </c>
      <c r="K67" s="5">
        <v>19</v>
      </c>
      <c r="L67" s="5">
        <v>0</v>
      </c>
      <c r="M67" s="5">
        <v>0</v>
      </c>
      <c r="N67" s="5">
        <v>0</v>
      </c>
      <c r="O67" s="5">
        <v>50</v>
      </c>
      <c r="P67" s="5">
        <v>0</v>
      </c>
      <c r="Q67" s="5">
        <f t="shared" si="0"/>
        <v>113</v>
      </c>
      <c r="R67" s="25">
        <f t="shared" si="1"/>
        <v>56.5</v>
      </c>
      <c r="S67" s="5">
        <f t="shared" si="2"/>
        <v>50850</v>
      </c>
      <c r="T67" s="25">
        <f t="shared" si="3"/>
        <v>10.5</v>
      </c>
      <c r="U67" s="6">
        <v>4</v>
      </c>
      <c r="V67" s="2"/>
    </row>
    <row r="68" spans="1:22" ht="12" x14ac:dyDescent="0.2">
      <c r="A68" s="5" t="s">
        <v>86</v>
      </c>
      <c r="B68" s="5" t="s">
        <v>5</v>
      </c>
      <c r="C68" s="5" t="s">
        <v>10</v>
      </c>
      <c r="D68" s="6">
        <v>249</v>
      </c>
      <c r="E68" s="5">
        <v>72</v>
      </c>
      <c r="F68" s="5">
        <v>48</v>
      </c>
      <c r="G68" s="5">
        <v>36</v>
      </c>
      <c r="H68" s="5">
        <v>69</v>
      </c>
      <c r="I68" s="5">
        <v>0</v>
      </c>
      <c r="J68" s="5">
        <v>0</v>
      </c>
      <c r="K68" s="5">
        <v>23</v>
      </c>
      <c r="L68" s="5">
        <v>0</v>
      </c>
      <c r="M68" s="5">
        <v>0</v>
      </c>
      <c r="N68" s="5">
        <v>0</v>
      </c>
      <c r="O68" s="5">
        <v>0</v>
      </c>
      <c r="P68" s="5">
        <v>0</v>
      </c>
      <c r="Q68" s="5">
        <f t="shared" ref="Q68:Q72" si="4">SUM(E68:P68)</f>
        <v>248</v>
      </c>
      <c r="R68" s="25">
        <f t="shared" ref="R68:R72" si="5">IFERROR(SUM(E68:Q68)/U68,0)</f>
        <v>23.61904761904762</v>
      </c>
      <c r="S68" s="5">
        <f t="shared" ref="S68:S72" si="6">SUM(E68:P68)*D68</f>
        <v>61752</v>
      </c>
      <c r="T68" s="25">
        <f t="shared" ref="T68:T74" si="7">IFERROR(F68/U68,F68)</f>
        <v>2.2857142857142856</v>
      </c>
      <c r="U68" s="6">
        <v>21</v>
      </c>
      <c r="V68" s="2"/>
    </row>
    <row r="69" spans="1:22" ht="12" x14ac:dyDescent="0.2">
      <c r="A69" s="5" t="s">
        <v>9</v>
      </c>
      <c r="B69" s="5" t="s">
        <v>5</v>
      </c>
      <c r="C69" s="5" t="s">
        <v>10</v>
      </c>
      <c r="D69" s="6">
        <v>399</v>
      </c>
      <c r="E69" s="5">
        <v>150</v>
      </c>
      <c r="F69" s="5">
        <v>56</v>
      </c>
      <c r="G69" s="5">
        <v>45</v>
      </c>
      <c r="H69" s="5">
        <v>0</v>
      </c>
      <c r="I69" s="5">
        <v>93</v>
      </c>
      <c r="J69" s="5">
        <v>0</v>
      </c>
      <c r="K69" s="5">
        <v>64</v>
      </c>
      <c r="L69" s="5">
        <v>51</v>
      </c>
      <c r="M69" s="5">
        <v>53</v>
      </c>
      <c r="N69" s="5">
        <v>0</v>
      </c>
      <c r="O69" s="5">
        <v>94</v>
      </c>
      <c r="P69" s="5">
        <v>0</v>
      </c>
      <c r="Q69" s="5">
        <f t="shared" si="4"/>
        <v>606</v>
      </c>
      <c r="R69" s="25">
        <f t="shared" si="5"/>
        <v>242.4</v>
      </c>
      <c r="S69" s="5">
        <f t="shared" si="6"/>
        <v>241794</v>
      </c>
      <c r="T69" s="25">
        <f t="shared" si="7"/>
        <v>11.2</v>
      </c>
      <c r="U69" s="6">
        <v>5</v>
      </c>
      <c r="V69" s="2"/>
    </row>
    <row r="70" spans="1:22" ht="12" x14ac:dyDescent="0.2">
      <c r="A70" s="5" t="s">
        <v>30</v>
      </c>
      <c r="B70" s="5" t="s">
        <v>5</v>
      </c>
      <c r="C70" s="5" t="s">
        <v>10</v>
      </c>
      <c r="D70" s="6">
        <v>399</v>
      </c>
      <c r="E70" s="5">
        <v>0</v>
      </c>
      <c r="F70" s="5">
        <v>25</v>
      </c>
      <c r="G70" s="5">
        <v>30</v>
      </c>
      <c r="H70" s="5">
        <v>0</v>
      </c>
      <c r="I70" s="5">
        <v>88</v>
      </c>
      <c r="J70" s="5">
        <v>0</v>
      </c>
      <c r="K70" s="5">
        <v>18</v>
      </c>
      <c r="L70" s="5">
        <v>60</v>
      </c>
      <c r="M70" s="5">
        <v>29</v>
      </c>
      <c r="N70" s="5">
        <v>0</v>
      </c>
      <c r="O70" s="5">
        <v>104</v>
      </c>
      <c r="P70" s="5">
        <v>0</v>
      </c>
      <c r="Q70" s="5">
        <f t="shared" si="4"/>
        <v>354</v>
      </c>
      <c r="R70" s="25">
        <f t="shared" si="5"/>
        <v>177</v>
      </c>
      <c r="S70" s="5">
        <f t="shared" si="6"/>
        <v>141246</v>
      </c>
      <c r="T70" s="25">
        <f t="shared" si="7"/>
        <v>6.25</v>
      </c>
      <c r="U70" s="6">
        <v>4</v>
      </c>
      <c r="V70" s="2"/>
    </row>
    <row r="71" spans="1:22" ht="12" x14ac:dyDescent="0.2">
      <c r="A71" s="5" t="s">
        <v>58</v>
      </c>
      <c r="B71" s="5" t="s">
        <v>5</v>
      </c>
      <c r="C71" s="5" t="s">
        <v>10</v>
      </c>
      <c r="D71" s="6">
        <v>449</v>
      </c>
      <c r="E71" s="5">
        <v>105</v>
      </c>
      <c r="F71" s="5">
        <v>62</v>
      </c>
      <c r="G71" s="5">
        <v>200</v>
      </c>
      <c r="H71" s="5">
        <v>0</v>
      </c>
      <c r="I71" s="5">
        <v>93</v>
      </c>
      <c r="J71" s="5">
        <v>0</v>
      </c>
      <c r="K71" s="5">
        <v>58</v>
      </c>
      <c r="L71" s="5">
        <v>80</v>
      </c>
      <c r="M71" s="5">
        <v>73</v>
      </c>
      <c r="N71" s="5">
        <v>0</v>
      </c>
      <c r="O71" s="5">
        <v>8</v>
      </c>
      <c r="P71" s="5">
        <v>0</v>
      </c>
      <c r="Q71" s="5">
        <f t="shared" si="4"/>
        <v>679</v>
      </c>
      <c r="R71" s="25">
        <f t="shared" si="5"/>
        <v>113.16666666666667</v>
      </c>
      <c r="S71" s="5">
        <f t="shared" si="6"/>
        <v>304871</v>
      </c>
      <c r="T71" s="25">
        <f t="shared" si="7"/>
        <v>5.166666666666667</v>
      </c>
      <c r="U71" s="6">
        <v>12</v>
      </c>
      <c r="V71" s="2"/>
    </row>
    <row r="72" spans="1:22" ht="12" x14ac:dyDescent="0.2">
      <c r="A72" s="5" t="s">
        <v>82</v>
      </c>
      <c r="B72" s="5" t="s">
        <v>5</v>
      </c>
      <c r="C72" s="5" t="s">
        <v>10</v>
      </c>
      <c r="D72" s="6">
        <v>449</v>
      </c>
      <c r="E72" s="5">
        <v>37</v>
      </c>
      <c r="F72" s="5">
        <v>54</v>
      </c>
      <c r="G72" s="5">
        <v>7</v>
      </c>
      <c r="H72" s="5">
        <v>0</v>
      </c>
      <c r="I72" s="5">
        <v>94</v>
      </c>
      <c r="J72" s="5">
        <v>0</v>
      </c>
      <c r="K72" s="5">
        <v>14</v>
      </c>
      <c r="L72" s="5">
        <v>3</v>
      </c>
      <c r="M72" s="5">
        <v>36</v>
      </c>
      <c r="N72" s="5">
        <v>0</v>
      </c>
      <c r="O72" s="5">
        <v>102</v>
      </c>
      <c r="P72" s="5">
        <v>0</v>
      </c>
      <c r="Q72" s="5">
        <f t="shared" si="4"/>
        <v>347</v>
      </c>
      <c r="R72" s="25">
        <f t="shared" si="5"/>
        <v>173.5</v>
      </c>
      <c r="S72" s="5">
        <f t="shared" si="6"/>
        <v>155803</v>
      </c>
      <c r="T72" s="25">
        <f t="shared" si="7"/>
        <v>13.5</v>
      </c>
      <c r="U72" s="6">
        <v>4</v>
      </c>
      <c r="V72" s="2"/>
    </row>
    <row r="73" spans="1:22" ht="15.75" customHeight="1" x14ac:dyDescent="0.2">
      <c r="A73" s="27" t="s">
        <v>126</v>
      </c>
      <c r="B73" s="28"/>
      <c r="C73" s="28"/>
      <c r="D73" s="29"/>
      <c r="E73" s="5">
        <f>SUM(E3:E72)</f>
        <v>25830</v>
      </c>
      <c r="F73" s="5">
        <f t="shared" ref="F73:P73" si="8">SUM(F3:F72)</f>
        <v>9262</v>
      </c>
      <c r="G73" s="5">
        <f t="shared" si="8"/>
        <v>5668</v>
      </c>
      <c r="H73" s="5">
        <f t="shared" si="8"/>
        <v>8261</v>
      </c>
      <c r="I73" s="5">
        <f t="shared" si="8"/>
        <v>4059</v>
      </c>
      <c r="J73" s="5">
        <f t="shared" si="8"/>
        <v>2898</v>
      </c>
      <c r="K73" s="5">
        <f t="shared" si="8"/>
        <v>12017</v>
      </c>
      <c r="L73" s="5">
        <f t="shared" si="8"/>
        <v>9799</v>
      </c>
      <c r="M73" s="5">
        <f t="shared" si="8"/>
        <v>3944</v>
      </c>
      <c r="N73" s="5">
        <f t="shared" si="8"/>
        <v>6471</v>
      </c>
      <c r="O73" s="5">
        <f t="shared" si="8"/>
        <v>4964</v>
      </c>
      <c r="P73" s="5">
        <f t="shared" si="8"/>
        <v>7497</v>
      </c>
      <c r="T73" s="25">
        <f t="shared" si="7"/>
        <v>9262</v>
      </c>
      <c r="V73" s="2"/>
    </row>
    <row r="74" spans="1:22" ht="15.75" customHeight="1" x14ac:dyDescent="0.2">
      <c r="A74" s="30" t="s">
        <v>127</v>
      </c>
      <c r="B74" s="30"/>
      <c r="C74" s="30"/>
      <c r="D74" s="30"/>
      <c r="E74" s="5">
        <f>SUMPRODUCT($D$3:$D$72,E3:E72)</f>
        <v>11910307</v>
      </c>
      <c r="F74" s="5">
        <f t="shared" ref="F74:P74" si="9">SUMPRODUCT($D$3:$D$72,F3:F72)</f>
        <v>5291165</v>
      </c>
      <c r="G74" s="5">
        <f t="shared" si="9"/>
        <v>2696796</v>
      </c>
      <c r="H74" s="5">
        <f t="shared" si="9"/>
        <v>3647320</v>
      </c>
      <c r="I74" s="5">
        <f t="shared" si="9"/>
        <v>1810622</v>
      </c>
      <c r="J74" s="5">
        <f t="shared" si="9"/>
        <v>1161351</v>
      </c>
      <c r="K74" s="5">
        <f t="shared" si="9"/>
        <v>5893799</v>
      </c>
      <c r="L74" s="5">
        <f t="shared" si="9"/>
        <v>3825361</v>
      </c>
      <c r="M74" s="5">
        <f t="shared" si="9"/>
        <v>2201481</v>
      </c>
      <c r="N74" s="5">
        <f t="shared" si="9"/>
        <v>2530525</v>
      </c>
      <c r="O74" s="5">
        <f t="shared" si="9"/>
        <v>2210949</v>
      </c>
      <c r="P74" s="5">
        <f t="shared" si="9"/>
        <v>2538089</v>
      </c>
      <c r="T74" s="25">
        <f t="shared" si="7"/>
        <v>5291165</v>
      </c>
    </row>
  </sheetData>
  <mergeCells count="3">
    <mergeCell ref="E1:T1"/>
    <mergeCell ref="A73:D73"/>
    <mergeCell ref="A74:D7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Q19"/>
  <sheetViews>
    <sheetView showGridLines="0" tabSelected="1" workbookViewId="0">
      <selection activeCell="O4" sqref="O4"/>
    </sheetView>
  </sheetViews>
  <sheetFormatPr defaultColWidth="14.42578125" defaultRowHeight="12" x14ac:dyDescent="0.2"/>
  <cols>
    <col min="1" max="1" width="1.5703125" style="9" customWidth="1"/>
    <col min="2" max="2" width="8.85546875" style="9" bestFit="1" customWidth="1"/>
    <col min="3" max="3" width="8.28515625" style="9" customWidth="1"/>
    <col min="4" max="4" width="12.7109375" style="9" bestFit="1" customWidth="1"/>
    <col min="5" max="5" width="12" style="9" customWidth="1"/>
    <col min="6" max="6" width="1.42578125" style="9" customWidth="1"/>
    <col min="7" max="7" width="21.5703125" style="10" bestFit="1" customWidth="1"/>
    <col min="8" max="8" width="15.5703125" style="9" customWidth="1"/>
    <col min="9" max="9" width="18.28515625" style="9" customWidth="1"/>
    <col min="10" max="10" width="12" style="9" bestFit="1" customWidth="1"/>
    <col min="11" max="11" width="1.42578125" style="9" customWidth="1"/>
    <col min="12" max="12" width="7.140625" style="9" bestFit="1" customWidth="1"/>
    <col min="13" max="13" width="52.140625" style="10" bestFit="1" customWidth="1"/>
    <col min="14" max="14" width="15.42578125" style="9" bestFit="1" customWidth="1"/>
    <col min="15" max="16384" width="14.42578125" style="9"/>
  </cols>
  <sheetData>
    <row r="2" spans="2:17" ht="24" x14ac:dyDescent="0.2">
      <c r="B2" s="21" t="s">
        <v>94</v>
      </c>
      <c r="C2" s="21"/>
      <c r="D2" s="21"/>
      <c r="E2" s="21"/>
      <c r="G2" s="21" t="s">
        <v>94</v>
      </c>
      <c r="H2" s="21"/>
      <c r="I2" s="21"/>
      <c r="J2" s="21"/>
      <c r="L2" s="11" t="s">
        <v>92</v>
      </c>
      <c r="M2" s="12" t="s">
        <v>121</v>
      </c>
    </row>
    <row r="3" spans="2:17" s="10" customFormat="1" ht="36" x14ac:dyDescent="0.2">
      <c r="B3" s="13" t="s">
        <v>2</v>
      </c>
      <c r="C3" s="13" t="s">
        <v>98</v>
      </c>
      <c r="D3" s="13" t="s">
        <v>99</v>
      </c>
      <c r="E3" s="13" t="s">
        <v>118</v>
      </c>
      <c r="G3" s="13" t="s">
        <v>89</v>
      </c>
      <c r="H3" s="13" t="s">
        <v>120</v>
      </c>
      <c r="I3" s="13" t="s">
        <v>119</v>
      </c>
      <c r="J3" s="13" t="s">
        <v>118</v>
      </c>
      <c r="L3" s="14" t="s">
        <v>97</v>
      </c>
      <c r="M3" s="26">
        <f>COUNTIFS('Raw data'!T3:T72,"&lt;5",'Raw data'!B3:B72,'Raw data'!B3)</f>
        <v>23</v>
      </c>
    </row>
    <row r="4" spans="2:17" ht="24" x14ac:dyDescent="0.2">
      <c r="B4" s="1" t="s">
        <v>73</v>
      </c>
      <c r="C4" s="1">
        <f>COUNTIF('Raw data'!$C$3:$C$72,'Working sheet'!$B4)</f>
        <v>4</v>
      </c>
      <c r="D4" s="1">
        <f>COUNTIFS('Raw data'!$B$4:$B$73,"Inactive",'Raw data'!$C$4:$C$73,'Working sheet'!$B4)</f>
        <v>0</v>
      </c>
      <c r="E4" s="15">
        <f>SUMIF('Raw data'!C3:C72,'Working sheet'!B4,'Raw data'!Q3:Q72)</f>
        <v>1515</v>
      </c>
      <c r="G4" s="16" t="s">
        <v>105</v>
      </c>
      <c r="H4" s="1">
        <f>COUNTIFS(INDEX('Raw data'!$E$3:$P$72, , MATCH(G4, 'Raw data'!$E$2:$P$2, 0)), "&gt;0")</f>
        <v>49</v>
      </c>
      <c r="I4" s="1">
        <f>COUNTIFS('Raw data'!$B$3:$B$72, "Inactive", INDEX('Raw data'!$E$3:$P$72, , MATCH(G4, 'Raw data'!$E$2:$P$2, 0)), "&gt;0")</f>
        <v>8</v>
      </c>
      <c r="J4" s="15">
        <f>INDEX('Raw data'!E$73:P$73, MATCH(G4, 'Raw data'!$E$2:$P$2, 0))</f>
        <v>25830</v>
      </c>
    </row>
    <row r="5" spans="2:17" ht="24" x14ac:dyDescent="0.2">
      <c r="B5" s="1" t="s">
        <v>54</v>
      </c>
      <c r="C5" s="1">
        <f>COUNTIF('Raw data'!$C$3:$C$72,'Working sheet'!$B5)</f>
        <v>6</v>
      </c>
      <c r="D5" s="1">
        <f>COUNTIFS('Raw data'!$B$4:$B$73,"Inactive",'Raw data'!$C$4:$C$73,'Working sheet'!$B5)</f>
        <v>2</v>
      </c>
      <c r="E5" s="15">
        <f>SUMIF('Raw data'!C4:C73,'Working sheet'!B5,'Raw data'!Q4:Q73)</f>
        <v>1605</v>
      </c>
      <c r="G5" s="16" t="s">
        <v>106</v>
      </c>
      <c r="H5" s="1">
        <f>COUNTIFS(INDEX('Raw data'!$E$3:$P$72, , MATCH(G5, 'Raw data'!$E$2:$P$2, 0)), "&gt;0")</f>
        <v>60</v>
      </c>
      <c r="I5" s="1">
        <f>COUNTIFS('Raw data'!$B$3:$B$72, "Inactive", INDEX('Raw data'!$E$3:$P$72, , MATCH(G5, 'Raw data'!$E$2:$P$2, 0)), "&gt;0")</f>
        <v>5</v>
      </c>
      <c r="J5" s="15">
        <f>INDEX('Raw data'!E$73:P$73, MATCH(G5, 'Raw data'!$E$2:$P$2, 0))</f>
        <v>9262</v>
      </c>
      <c r="L5" s="11" t="s">
        <v>93</v>
      </c>
      <c r="M5" s="17" t="s">
        <v>90</v>
      </c>
    </row>
    <row r="6" spans="2:17" ht="24" x14ac:dyDescent="0.2">
      <c r="B6" s="1" t="s">
        <v>6</v>
      </c>
      <c r="C6" s="1">
        <f>COUNTIF('Raw data'!$C$3:$C$72,'Working sheet'!$B6)</f>
        <v>1</v>
      </c>
      <c r="D6" s="1">
        <f>COUNTIFS('Raw data'!$B$4:$B$73,"Inactive",'Raw data'!$C$4:$C$73,'Working sheet'!$B6)</f>
        <v>0</v>
      </c>
      <c r="E6" s="15">
        <f>SUMIF('Raw data'!C5:C74,'Working sheet'!B6,'Raw data'!Q5:Q74)</f>
        <v>2269</v>
      </c>
      <c r="G6" s="16" t="s">
        <v>107</v>
      </c>
      <c r="H6" s="1">
        <f>COUNTIFS(INDEX('Raw data'!$E$3:$P$72, , MATCH(G6, 'Raw data'!$E$2:$P$2, 0)), "&gt;0")</f>
        <v>44</v>
      </c>
      <c r="I6" s="1">
        <f>COUNTIFS('Raw data'!$B$3:$B$72, "Inactive", INDEX('Raw data'!$E$3:$P$72, , MATCH(G6, 'Raw data'!$E$2:$P$2, 0)), "&gt;0")</f>
        <v>0</v>
      </c>
      <c r="J6" s="15">
        <f>INDEX('Raw data'!E$73:P$73, MATCH(G6, 'Raw data'!$E$2:$P$2, 0))</f>
        <v>5668</v>
      </c>
      <c r="L6" s="14" t="s">
        <v>97</v>
      </c>
      <c r="M6" s="14" t="s">
        <v>157</v>
      </c>
      <c r="N6" s="72" t="s">
        <v>135</v>
      </c>
    </row>
    <row r="7" spans="2:17" ht="24" x14ac:dyDescent="0.2">
      <c r="B7" s="1" t="s">
        <v>8</v>
      </c>
      <c r="C7" s="1">
        <f>COUNTIF('Raw data'!$C$3:$C$72,'Working sheet'!$B7)</f>
        <v>30</v>
      </c>
      <c r="D7" s="1">
        <f>COUNTIFS('Raw data'!$B$4:$B$73,"Inactive",'Raw data'!$C$4:$C$73,'Working sheet'!$B7)</f>
        <v>4</v>
      </c>
      <c r="E7" s="15">
        <f>SUMIF('Raw data'!C6:C75,'Working sheet'!B7,'Raw data'!Q6:Q75)</f>
        <v>60679</v>
      </c>
      <c r="G7" s="16" t="s">
        <v>108</v>
      </c>
      <c r="H7" s="1">
        <f>COUNTIFS(INDEX('Raw data'!$E$3:$P$72, , MATCH(G7, 'Raw data'!$E$2:$P$2, 0)), "&gt;0")</f>
        <v>36</v>
      </c>
      <c r="I7" s="1">
        <f>COUNTIFS('Raw data'!$B$3:$B$72, "Inactive", INDEX('Raw data'!$E$3:$P$72, , MATCH(G7, 'Raw data'!$E$2:$P$2, 0)), "&gt;0")</f>
        <v>4</v>
      </c>
      <c r="J7" s="15">
        <f>INDEX('Raw data'!E$73:P$73, MATCH(G7, 'Raw data'!$E$2:$P$2, 0))</f>
        <v>8261</v>
      </c>
    </row>
    <row r="8" spans="2:17" ht="24" x14ac:dyDescent="0.2">
      <c r="B8" s="1" t="s">
        <v>10</v>
      </c>
      <c r="C8" s="1">
        <f>COUNTIF('Raw data'!$C$3:$C$72,'Working sheet'!$B8)</f>
        <v>7</v>
      </c>
      <c r="D8" s="1">
        <f>COUNTIFS('Raw data'!$B$4:$B$73,"Inactive",'Raw data'!$C$4:$C$73,'Working sheet'!$B8)</f>
        <v>0</v>
      </c>
      <c r="E8" s="15">
        <f>SUMIF('Raw data'!C7:C76,'Working sheet'!B8,'Raw data'!Q7:Q76)</f>
        <v>3588</v>
      </c>
      <c r="G8" s="16" t="s">
        <v>109</v>
      </c>
      <c r="H8" s="1">
        <f>COUNTIFS(INDEX('Raw data'!$E$3:$P$72, , MATCH(G8, 'Raw data'!$E$2:$P$2, 0)), "&gt;0")</f>
        <v>45</v>
      </c>
      <c r="I8" s="1">
        <f>COUNTIFS('Raw data'!$B$3:$B$72, "Inactive", INDEX('Raw data'!$E$3:$P$72, , MATCH(G8, 'Raw data'!$E$2:$P$2, 0)), "&gt;0")</f>
        <v>0</v>
      </c>
      <c r="J8" s="15">
        <f>INDEX('Raw data'!E$73:P$73, MATCH(G8, 'Raw data'!$E$2:$P$2, 0))</f>
        <v>4059</v>
      </c>
      <c r="L8" s="11" t="s">
        <v>95</v>
      </c>
      <c r="M8" s="17" t="s">
        <v>96</v>
      </c>
      <c r="N8" s="46" t="s">
        <v>131</v>
      </c>
      <c r="O8" s="46"/>
      <c r="P8" s="46"/>
    </row>
    <row r="9" spans="2:17" ht="24" customHeight="1" x14ac:dyDescent="0.2">
      <c r="B9" s="1" t="s">
        <v>19</v>
      </c>
      <c r="C9" s="1">
        <f>COUNTIF('Raw data'!$C$3:$C$72,'Working sheet'!$B9)</f>
        <v>1</v>
      </c>
      <c r="D9" s="1">
        <f>COUNTIFS('Raw data'!$B$4:$B$73,"Inactive",'Raw data'!$C$4:$C$73,'Working sheet'!$B9)</f>
        <v>1</v>
      </c>
      <c r="E9" s="15">
        <f>SUMIF('Raw data'!C8:C77,'Working sheet'!B9,'Raw data'!Q8:Q77)</f>
        <v>0</v>
      </c>
      <c r="G9" s="16" t="s">
        <v>110</v>
      </c>
      <c r="H9" s="1">
        <f>COUNTIFS(INDEX('Raw data'!$E$3:$P$72, , MATCH(G9, 'Raw data'!$E$2:$P$2, 0)), "&gt;0")</f>
        <v>17</v>
      </c>
      <c r="I9" s="1">
        <f>COUNTIFS('Raw data'!$B$3:$B$72, "Inactive", INDEX('Raw data'!$E$3:$P$72, , MATCH(G9, 'Raw data'!$E$2:$P$2, 0)), "&gt;0")</f>
        <v>0</v>
      </c>
      <c r="J9" s="15">
        <f>INDEX('Raw data'!E$73:P$73, MATCH(G9, 'Raw data'!$E$2:$P$2, 0))</f>
        <v>2898</v>
      </c>
      <c r="L9" s="14" t="s">
        <v>97</v>
      </c>
      <c r="M9" s="26" t="str">
        <f>INDEX('Raw data'!E2:P2, MATCH(MAX('Raw data'!$E$74:$P$74), 'Raw data'!$E$74:$P$74, 0))</f>
        <v>Mumbai Main Warehouse</v>
      </c>
      <c r="N9" s="46"/>
      <c r="O9" s="46"/>
      <c r="P9" s="46"/>
    </row>
    <row r="10" spans="2:17" x14ac:dyDescent="0.2">
      <c r="B10" s="1" t="s">
        <v>91</v>
      </c>
      <c r="C10" s="1">
        <f>COUNTIF('Raw data'!$C$3:$C$72,'Working sheet'!$B10)</f>
        <v>0</v>
      </c>
      <c r="D10" s="1">
        <f>COUNTIFS('Raw data'!$B$4:$B$73,"Inactive",'Raw data'!$C$4:$C$73,'Working sheet'!$B10)</f>
        <v>0</v>
      </c>
      <c r="E10" s="15">
        <f>SUMIF('Raw data'!C9:C78,'Working sheet'!B10,'Raw data'!Q9:Q78)</f>
        <v>0</v>
      </c>
      <c r="G10" s="16" t="s">
        <v>111</v>
      </c>
      <c r="H10" s="1">
        <f>COUNTIFS(INDEX('Raw data'!$E$3:$P$72, , MATCH(G10, 'Raw data'!$E$2:$P$2, 0)), "&gt;0")</f>
        <v>42</v>
      </c>
      <c r="I10" s="1">
        <f>COUNTIFS('Raw data'!$B$3:$B$72, "Inactive", INDEX('Raw data'!$E$3:$P$72, , MATCH(G10, 'Raw data'!$E$2:$P$2, 0)), "&gt;0")</f>
        <v>4</v>
      </c>
      <c r="J10" s="15">
        <f>INDEX('Raw data'!E$73:P$73, MATCH(G10, 'Raw data'!$E$2:$P$2, 0))</f>
        <v>12017</v>
      </c>
    </row>
    <row r="11" spans="2:17" ht="24" x14ac:dyDescent="0.2">
      <c r="B11" s="1" t="s">
        <v>24</v>
      </c>
      <c r="C11" s="1">
        <f>COUNTIF('Raw data'!$C$3:$C$72,'Working sheet'!$B11)</f>
        <v>2</v>
      </c>
      <c r="D11" s="1">
        <f>COUNTIFS('Raw data'!$B$4:$B$73,"Inactive",'Raw data'!$C$4:$C$73,'Working sheet'!$B11)</f>
        <v>0</v>
      </c>
      <c r="E11" s="15">
        <f>SUMIF('Raw data'!C10:C79,'Working sheet'!B11,'Raw data'!Q10:Q79)</f>
        <v>9975</v>
      </c>
      <c r="G11" s="16" t="s">
        <v>116</v>
      </c>
      <c r="H11" s="1">
        <f>COUNTIFS(INDEX('Raw data'!$E$3:$P$72, , MATCH(G11, 'Raw data'!$E$2:$P$2, 0)), "&gt;0")</f>
        <v>44</v>
      </c>
      <c r="I11" s="1">
        <f>COUNTIFS('Raw data'!$B$3:$B$72, "Inactive", INDEX('Raw data'!$E$3:$P$72, , MATCH(G11, 'Raw data'!$E$2:$P$2, 0)), "&gt;0")</f>
        <v>0</v>
      </c>
      <c r="J11" s="15">
        <f>INDEX('Raw data'!E$73:P$73, MATCH(G11, 'Raw data'!$E$2:$P$2, 0))</f>
        <v>9799</v>
      </c>
      <c r="L11" s="11" t="s">
        <v>100</v>
      </c>
      <c r="M11" s="17" t="s">
        <v>101</v>
      </c>
      <c r="N11" s="46" t="s">
        <v>132</v>
      </c>
      <c r="O11" s="47"/>
      <c r="P11" s="47"/>
    </row>
    <row r="12" spans="2:17" ht="24" x14ac:dyDescent="0.2">
      <c r="B12" s="1" t="s">
        <v>40</v>
      </c>
      <c r="C12" s="1">
        <f>COUNTIF('Raw data'!$C$3:$C$72,'Working sheet'!$B12)</f>
        <v>6</v>
      </c>
      <c r="D12" s="1">
        <f>COUNTIFS('Raw data'!$B$4:$B$73,"Inactive",'Raw data'!$C$4:$C$73,'Working sheet'!$B12)</f>
        <v>0</v>
      </c>
      <c r="E12" s="15">
        <f>SUMIF('Raw data'!C11:C80,'Working sheet'!B12,'Raw data'!Q11:Q80)</f>
        <v>1206</v>
      </c>
      <c r="G12" s="16" t="s">
        <v>115</v>
      </c>
      <c r="H12" s="1">
        <f>COUNTIFS(INDEX('Raw data'!$E$3:$P$72, , MATCH(G12, 'Raw data'!$E$2:$P$2, 0)), "&gt;0")</f>
        <v>46</v>
      </c>
      <c r="I12" s="1">
        <f>COUNTIFS('Raw data'!$B$3:$B$72, "Inactive", INDEX('Raw data'!$E$3:$P$72, , MATCH(G12, 'Raw data'!$E$2:$P$2, 0)), "&gt;0")</f>
        <v>4</v>
      </c>
      <c r="J12" s="15">
        <f>INDEX('Raw data'!E$73:P$73, MATCH(G12, 'Raw data'!$E$2:$P$2, 0))</f>
        <v>3944</v>
      </c>
      <c r="L12" s="18" t="s">
        <v>97</v>
      </c>
      <c r="M12" s="26" t="str">
        <f>INDEX('Raw data'!A3:A72, MATCH(LARGE('Raw data'!$S$3:$S$72, 2), 'Raw data'!$S$3:$S$72, 0))</f>
        <v>JUI022</v>
      </c>
      <c r="N12" s="47"/>
      <c r="O12" s="47"/>
      <c r="P12" s="47"/>
    </row>
    <row r="13" spans="2:17" x14ac:dyDescent="0.2">
      <c r="B13" s="1" t="s">
        <v>32</v>
      </c>
      <c r="C13" s="1">
        <f>COUNTIF('Raw data'!$C$3:$C$72,'Working sheet'!$B13)</f>
        <v>3</v>
      </c>
      <c r="D13" s="1">
        <f>COUNTIFS('Raw data'!$B$4:$B$73,"Inactive",'Raw data'!$C$4:$C$73,'Working sheet'!$B13)</f>
        <v>0</v>
      </c>
      <c r="E13" s="15">
        <f>SUMIF('Raw data'!C12:C81,'Working sheet'!B13,'Raw data'!Q12:Q81)</f>
        <v>9423</v>
      </c>
      <c r="G13" s="16" t="s">
        <v>114</v>
      </c>
      <c r="H13" s="1">
        <f>COUNTIFS(INDEX('Raw data'!$E$3:$P$72, , MATCH(G13, 'Raw data'!$E$2:$P$2, 0)), "&gt;0")</f>
        <v>32</v>
      </c>
      <c r="I13" s="1">
        <f>COUNTIFS('Raw data'!$B$3:$B$72, "Inactive", INDEX('Raw data'!$E$3:$P$72, , MATCH(G13, 'Raw data'!$E$2:$P$2, 0)), "&gt;0")</f>
        <v>6</v>
      </c>
      <c r="J13" s="15">
        <f>INDEX('Raw data'!E$73:P$73, MATCH(G13, 'Raw data'!$E$2:$P$2, 0))</f>
        <v>6471</v>
      </c>
    </row>
    <row r="14" spans="2:17" ht="24" x14ac:dyDescent="0.2">
      <c r="B14" s="1" t="s">
        <v>35</v>
      </c>
      <c r="C14" s="1">
        <f>COUNTIF('Raw data'!$C$3:$C$72,'Working sheet'!$B14)</f>
        <v>5</v>
      </c>
      <c r="D14" s="1">
        <f>COUNTIFS('Raw data'!$B$4:$B$73,"Inactive",'Raw data'!$C$4:$C$73,'Working sheet'!$B14)</f>
        <v>1</v>
      </c>
      <c r="E14" s="15">
        <f>SUMIF('Raw data'!C13:C82,'Working sheet'!B14,'Raw data'!Q13:Q82)</f>
        <v>6876</v>
      </c>
      <c r="G14" s="16" t="s">
        <v>113</v>
      </c>
      <c r="H14" s="1">
        <f>COUNTIFS(INDEX('Raw data'!$E$3:$P$72, , MATCH(G14, 'Raw data'!$E$2:$P$2, 0)), "&gt;0")</f>
        <v>47</v>
      </c>
      <c r="I14" s="1">
        <f>COUNTIFS('Raw data'!$B$3:$B$72, "Inactive", INDEX('Raw data'!$E$3:$P$72, , MATCH(G14, 'Raw data'!$E$2:$P$2, 0)), "&gt;0")</f>
        <v>0</v>
      </c>
      <c r="J14" s="15">
        <f>INDEX('Raw data'!E$73:P$73, MATCH(G14, 'Raw data'!$E$2:$P$2, 0))</f>
        <v>4964</v>
      </c>
      <c r="L14" s="19" t="s">
        <v>102</v>
      </c>
      <c r="M14" s="20" t="s">
        <v>103</v>
      </c>
      <c r="N14" s="46" t="s">
        <v>133</v>
      </c>
      <c r="O14" s="46"/>
      <c r="P14" s="46"/>
      <c r="Q14" s="46"/>
    </row>
    <row r="15" spans="2:17" x14ac:dyDescent="0.2">
      <c r="B15" s="1" t="s">
        <v>63</v>
      </c>
      <c r="C15" s="1">
        <f>COUNTIF('Raw data'!$C$3:$C$72,'Working sheet'!$B15)</f>
        <v>1</v>
      </c>
      <c r="D15" s="1">
        <f>COUNTIFS('Raw data'!$B$4:$B$73,"Inactive",'Raw data'!$C$4:$C$73,'Working sheet'!$B15)</f>
        <v>0</v>
      </c>
      <c r="E15" s="15">
        <f>SUMIF('Raw data'!C14:C83,'Working sheet'!B15,'Raw data'!Q14:Q83)</f>
        <v>1422</v>
      </c>
      <c r="G15" s="16" t="s">
        <v>112</v>
      </c>
      <c r="H15" s="1">
        <f>COUNTIFS(INDEX('Raw data'!$E$3:$P$72, , MATCH(G15, 'Raw data'!$E$2:$P$2, 0)), "&gt;0")</f>
        <v>17</v>
      </c>
      <c r="I15" s="1">
        <f>COUNTIFS('Raw data'!$B$3:$B$72, "Inactive", INDEX('Raw data'!$E$3:$P$72, , MATCH(G15, 'Raw data'!$E$2:$P$2, 0)), "&gt;0")</f>
        <v>1</v>
      </c>
      <c r="J15" s="15">
        <f>INDEX('Raw data'!E$73:P$73, MATCH(G15, 'Raw data'!$E$2:$P$2, 0))</f>
        <v>7497</v>
      </c>
      <c r="L15" s="14" t="s">
        <v>97</v>
      </c>
      <c r="M15" s="71" t="s">
        <v>156</v>
      </c>
      <c r="N15" s="46"/>
      <c r="O15" s="46"/>
      <c r="P15" s="46"/>
      <c r="Q15" s="46"/>
    </row>
    <row r="16" spans="2:17" x14ac:dyDescent="0.2">
      <c r="N16" s="46"/>
      <c r="O16" s="46"/>
      <c r="P16" s="46"/>
      <c r="Q16" s="46"/>
    </row>
    <row r="17" spans="14:17" x14ac:dyDescent="0.2">
      <c r="N17" s="46"/>
      <c r="O17" s="46"/>
      <c r="P17" s="46"/>
      <c r="Q17" s="46"/>
    </row>
    <row r="18" spans="14:17" x14ac:dyDescent="0.2">
      <c r="N18" s="47" t="s">
        <v>134</v>
      </c>
      <c r="O18" s="47"/>
      <c r="P18" s="47"/>
      <c r="Q18" s="47"/>
    </row>
    <row r="19" spans="14:17" x14ac:dyDescent="0.2">
      <c r="N19" s="47"/>
      <c r="O19" s="47"/>
      <c r="P19" s="47"/>
      <c r="Q19" s="47"/>
    </row>
  </sheetData>
  <mergeCells count="6">
    <mergeCell ref="N14:Q17"/>
    <mergeCell ref="N18:Q19"/>
    <mergeCell ref="B2:E2"/>
    <mergeCell ref="G2:J2"/>
    <mergeCell ref="N8:P9"/>
    <mergeCell ref="N11:P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78F71-51EB-4107-9211-FE2188C46B33}">
  <dimension ref="A2:I72"/>
  <sheetViews>
    <sheetView workbookViewId="0">
      <selection activeCell="A10" sqref="A10"/>
    </sheetView>
  </sheetViews>
  <sheetFormatPr defaultRowHeight="12.75" x14ac:dyDescent="0.2"/>
  <cols>
    <col min="3" max="3" width="9.42578125" customWidth="1"/>
    <col min="5" max="5" width="41.28515625" customWidth="1"/>
    <col min="6" max="6" width="38.42578125" customWidth="1"/>
    <col min="7" max="7" width="17.140625" customWidth="1"/>
    <col min="8" max="8" width="29.28515625" customWidth="1"/>
  </cols>
  <sheetData>
    <row r="2" spans="1:9" x14ac:dyDescent="0.2">
      <c r="A2" s="3" t="s">
        <v>0</v>
      </c>
      <c r="B2" s="44" t="s">
        <v>1</v>
      </c>
      <c r="C2" s="37" t="s">
        <v>2</v>
      </c>
      <c r="D2" s="37" t="s">
        <v>3</v>
      </c>
      <c r="E2" s="39" t="s">
        <v>117</v>
      </c>
      <c r="F2" s="45" t="s">
        <v>125</v>
      </c>
      <c r="G2" s="37" t="s">
        <v>128</v>
      </c>
      <c r="H2" s="37" t="s">
        <v>129</v>
      </c>
      <c r="I2" s="36" t="s">
        <v>130</v>
      </c>
    </row>
    <row r="3" spans="1:9" x14ac:dyDescent="0.2">
      <c r="A3" s="73" t="s">
        <v>85</v>
      </c>
      <c r="B3" s="38" t="s">
        <v>5</v>
      </c>
      <c r="C3" s="5" t="s">
        <v>35</v>
      </c>
      <c r="D3" s="6">
        <v>700</v>
      </c>
      <c r="E3" s="6">
        <v>124</v>
      </c>
      <c r="F3" s="31">
        <v>2.185483870967742</v>
      </c>
      <c r="G3" s="32">
        <f>D3*E3*F3</f>
        <v>189700</v>
      </c>
      <c r="H3" s="32">
        <f>D3*E3*5</f>
        <v>434000</v>
      </c>
      <c r="I3" s="33">
        <f>H3-G3</f>
        <v>244300</v>
      </c>
    </row>
    <row r="4" spans="1:9" x14ac:dyDescent="0.2">
      <c r="A4" s="73" t="s">
        <v>84</v>
      </c>
      <c r="B4" s="38" t="s">
        <v>5</v>
      </c>
      <c r="C4" s="5" t="s">
        <v>35</v>
      </c>
      <c r="D4" s="6">
        <v>1200</v>
      </c>
      <c r="E4" s="6">
        <v>45</v>
      </c>
      <c r="F4" s="31">
        <v>0.71111111111111114</v>
      </c>
      <c r="G4" s="32">
        <f>D4*E4*F4</f>
        <v>38400</v>
      </c>
      <c r="H4" s="32">
        <f>D4*E4*5</f>
        <v>270000</v>
      </c>
      <c r="I4" s="33">
        <f>H4-G4</f>
        <v>231600</v>
      </c>
    </row>
    <row r="5" spans="1:9" x14ac:dyDescent="0.2">
      <c r="A5" s="73" t="s">
        <v>83</v>
      </c>
      <c r="B5" s="38" t="s">
        <v>5</v>
      </c>
      <c r="C5" s="5" t="s">
        <v>32</v>
      </c>
      <c r="D5" s="6">
        <v>599</v>
      </c>
      <c r="E5" s="6">
        <v>111</v>
      </c>
      <c r="F5" s="31">
        <v>2.0090090090090089</v>
      </c>
      <c r="G5" s="32">
        <f>D5*E5*F5</f>
        <v>133577</v>
      </c>
      <c r="H5" s="32">
        <f>D5*E5*5</f>
        <v>332445</v>
      </c>
      <c r="I5" s="33">
        <f>H5-G5</f>
        <v>198868</v>
      </c>
    </row>
    <row r="6" spans="1:9" hidden="1" x14ac:dyDescent="0.2">
      <c r="A6" s="73" t="s">
        <v>72</v>
      </c>
      <c r="B6" s="38" t="s">
        <v>5</v>
      </c>
      <c r="C6" s="5" t="s">
        <v>73</v>
      </c>
      <c r="D6" s="6">
        <v>119</v>
      </c>
      <c r="E6" s="6">
        <v>4</v>
      </c>
      <c r="F6" s="31">
        <v>11.25</v>
      </c>
      <c r="G6" s="32">
        <f>D6*E6*F6</f>
        <v>5355</v>
      </c>
      <c r="H6" s="32">
        <f>D6*E6*5</f>
        <v>2380</v>
      </c>
      <c r="I6" s="33">
        <f>H6-G6</f>
        <v>-2975</v>
      </c>
    </row>
    <row r="7" spans="1:9" ht="24" hidden="1" x14ac:dyDescent="0.2">
      <c r="A7" s="73" t="s">
        <v>17</v>
      </c>
      <c r="B7" s="38" t="s">
        <v>18</v>
      </c>
      <c r="C7" s="5" t="s">
        <v>19</v>
      </c>
      <c r="D7" s="6">
        <v>130</v>
      </c>
      <c r="E7" s="6">
        <v>0</v>
      </c>
      <c r="F7" s="31">
        <v>0</v>
      </c>
      <c r="G7" s="32">
        <f>D7*E7*F7</f>
        <v>0</v>
      </c>
      <c r="H7" s="32">
        <f>D7*E7*5</f>
        <v>0</v>
      </c>
      <c r="I7" s="33">
        <f>H7-G7</f>
        <v>0</v>
      </c>
    </row>
    <row r="8" spans="1:9" x14ac:dyDescent="0.2">
      <c r="A8" s="73" t="s">
        <v>39</v>
      </c>
      <c r="B8" s="38" t="s">
        <v>5</v>
      </c>
      <c r="C8" s="5" t="s">
        <v>24</v>
      </c>
      <c r="D8" s="6">
        <v>450</v>
      </c>
      <c r="E8" s="6">
        <v>129</v>
      </c>
      <c r="F8" s="31">
        <v>2.248062015503876</v>
      </c>
      <c r="G8" s="32">
        <f>D8*E8*F8</f>
        <v>130500</v>
      </c>
      <c r="H8" s="32">
        <f>D8*E8*5</f>
        <v>290250</v>
      </c>
      <c r="I8" s="33">
        <f>H8-G8</f>
        <v>159750</v>
      </c>
    </row>
    <row r="9" spans="1:9" ht="24" hidden="1" x14ac:dyDescent="0.2">
      <c r="A9" s="73" t="s">
        <v>46</v>
      </c>
      <c r="B9" s="38" t="s">
        <v>5</v>
      </c>
      <c r="C9" s="5" t="s">
        <v>40</v>
      </c>
      <c r="D9" s="6">
        <v>450</v>
      </c>
      <c r="E9" s="6">
        <v>7</v>
      </c>
      <c r="F9" s="31">
        <v>8.1428571428571423</v>
      </c>
      <c r="G9" s="32">
        <f>D9*E9*F9</f>
        <v>25650</v>
      </c>
      <c r="H9" s="32">
        <f>D9*E9*5</f>
        <v>15750</v>
      </c>
      <c r="I9" s="33">
        <f>H9-G9</f>
        <v>-9900</v>
      </c>
    </row>
    <row r="10" spans="1:9" x14ac:dyDescent="0.2">
      <c r="A10" s="73" t="s">
        <v>50</v>
      </c>
      <c r="B10" s="38" t="s">
        <v>5</v>
      </c>
      <c r="C10" s="5" t="s">
        <v>54</v>
      </c>
      <c r="D10" s="6">
        <v>599</v>
      </c>
      <c r="E10" s="6">
        <v>45</v>
      </c>
      <c r="F10" s="31">
        <v>1.8</v>
      </c>
      <c r="G10" s="32">
        <f>D10*E10*F10</f>
        <v>48519</v>
      </c>
      <c r="H10" s="32">
        <f>D10*E10*5</f>
        <v>134775</v>
      </c>
      <c r="I10" s="33">
        <f>H10-G10</f>
        <v>86256</v>
      </c>
    </row>
    <row r="11" spans="1:9" ht="24" hidden="1" x14ac:dyDescent="0.2">
      <c r="A11" s="5" t="s">
        <v>57</v>
      </c>
      <c r="B11" s="38" t="s">
        <v>5</v>
      </c>
      <c r="C11" s="5" t="s">
        <v>40</v>
      </c>
      <c r="D11" s="6">
        <v>650</v>
      </c>
      <c r="E11" s="6">
        <v>84</v>
      </c>
      <c r="F11" s="31">
        <v>5.0476190476190474</v>
      </c>
      <c r="G11" s="32">
        <f>D11*E11*F11</f>
        <v>275600</v>
      </c>
      <c r="H11" s="32">
        <f>D11*E11*5</f>
        <v>273000</v>
      </c>
      <c r="I11" s="33">
        <f>H11-G11</f>
        <v>-2600</v>
      </c>
    </row>
    <row r="12" spans="1:9" ht="24" hidden="1" x14ac:dyDescent="0.2">
      <c r="A12" s="5" t="s">
        <v>88</v>
      </c>
      <c r="B12" s="38" t="s">
        <v>5</v>
      </c>
      <c r="C12" s="5" t="s">
        <v>40</v>
      </c>
      <c r="D12" s="6">
        <v>650</v>
      </c>
      <c r="E12" s="6">
        <v>3</v>
      </c>
      <c r="F12" s="31">
        <v>17.666666666666668</v>
      </c>
      <c r="G12" s="32">
        <f>D12*E12*F12</f>
        <v>34450</v>
      </c>
      <c r="H12" s="32">
        <f>D12*E12*5</f>
        <v>9750</v>
      </c>
      <c r="I12" s="33">
        <f>H12-G12</f>
        <v>-24700</v>
      </c>
    </row>
    <row r="13" spans="1:9" ht="24" hidden="1" x14ac:dyDescent="0.2">
      <c r="A13" s="5" t="s">
        <v>47</v>
      </c>
      <c r="B13" s="38" t="s">
        <v>5</v>
      </c>
      <c r="C13" s="5" t="s">
        <v>40</v>
      </c>
      <c r="D13" s="6">
        <v>300</v>
      </c>
      <c r="E13" s="6">
        <v>5</v>
      </c>
      <c r="F13" s="31">
        <v>5</v>
      </c>
      <c r="G13" s="32">
        <f>D13*E13*F13</f>
        <v>7500</v>
      </c>
      <c r="H13" s="32">
        <f>D13*E13*5</f>
        <v>7500</v>
      </c>
      <c r="I13" s="33">
        <f>H13-G13</f>
        <v>0</v>
      </c>
    </row>
    <row r="14" spans="1:9" x14ac:dyDescent="0.2">
      <c r="A14" s="5" t="s">
        <v>23</v>
      </c>
      <c r="B14" s="38" t="s">
        <v>5</v>
      </c>
      <c r="C14" s="5" t="s">
        <v>8</v>
      </c>
      <c r="D14" s="6">
        <v>380</v>
      </c>
      <c r="E14" s="6">
        <v>63</v>
      </c>
      <c r="F14" s="31">
        <v>2.1746031746031744</v>
      </c>
      <c r="G14" s="32">
        <f>D14*E14*F14</f>
        <v>52059.999999999993</v>
      </c>
      <c r="H14" s="32">
        <f>D14*E14*5</f>
        <v>119700</v>
      </c>
      <c r="I14" s="33">
        <f>H14-G14</f>
        <v>67640</v>
      </c>
    </row>
    <row r="15" spans="1:9" x14ac:dyDescent="0.2">
      <c r="A15" s="5" t="s">
        <v>25</v>
      </c>
      <c r="B15" s="38" t="s">
        <v>5</v>
      </c>
      <c r="C15" s="5" t="s">
        <v>8</v>
      </c>
      <c r="D15" s="6">
        <v>249</v>
      </c>
      <c r="E15" s="6">
        <v>210</v>
      </c>
      <c r="F15" s="31">
        <v>3.8571428571428572</v>
      </c>
      <c r="G15" s="32">
        <f>D15*E15*F15</f>
        <v>201690</v>
      </c>
      <c r="H15" s="32">
        <f>D15*E15*5</f>
        <v>261450</v>
      </c>
      <c r="I15" s="33">
        <f>H15-G15</f>
        <v>59760</v>
      </c>
    </row>
    <row r="16" spans="1:9" hidden="1" x14ac:dyDescent="0.2">
      <c r="A16" s="5" t="s">
        <v>4</v>
      </c>
      <c r="B16" s="38" t="s">
        <v>5</v>
      </c>
      <c r="C16" s="5" t="s">
        <v>6</v>
      </c>
      <c r="D16" s="6">
        <v>1499</v>
      </c>
      <c r="E16" s="6">
        <v>23</v>
      </c>
      <c r="F16" s="31">
        <v>13.652173913043478</v>
      </c>
      <c r="G16" s="32">
        <f>D16*E16*F16</f>
        <v>470686</v>
      </c>
      <c r="H16" s="32">
        <f>D16*E16*5</f>
        <v>172385</v>
      </c>
      <c r="I16" s="33">
        <f>H16-G16</f>
        <v>-298301</v>
      </c>
    </row>
    <row r="17" spans="1:9" hidden="1" x14ac:dyDescent="0.2">
      <c r="A17" s="5" t="s">
        <v>34</v>
      </c>
      <c r="B17" s="38" t="s">
        <v>5</v>
      </c>
      <c r="C17" s="5" t="s">
        <v>35</v>
      </c>
      <c r="D17" s="6">
        <v>700</v>
      </c>
      <c r="E17" s="6">
        <v>24</v>
      </c>
      <c r="F17" s="31">
        <v>5.083333333333333</v>
      </c>
      <c r="G17" s="32">
        <f>D17*E17*F17</f>
        <v>85400</v>
      </c>
      <c r="H17" s="32">
        <f>D17*E17*5</f>
        <v>84000</v>
      </c>
      <c r="I17" s="33">
        <f>H17-G17</f>
        <v>-1400</v>
      </c>
    </row>
    <row r="18" spans="1:9" x14ac:dyDescent="0.2">
      <c r="A18" s="5" t="s">
        <v>36</v>
      </c>
      <c r="B18" s="38" t="s">
        <v>5</v>
      </c>
      <c r="C18" s="5" t="s">
        <v>8</v>
      </c>
      <c r="D18" s="6">
        <v>549</v>
      </c>
      <c r="E18" s="6">
        <v>25</v>
      </c>
      <c r="F18" s="31">
        <v>0.68</v>
      </c>
      <c r="G18" s="32">
        <f>D18*E18*F18</f>
        <v>9333</v>
      </c>
      <c r="H18" s="32">
        <f>D18*E18*5</f>
        <v>68625</v>
      </c>
      <c r="I18" s="33">
        <f>H18-G18</f>
        <v>59292</v>
      </c>
    </row>
    <row r="19" spans="1:9" hidden="1" x14ac:dyDescent="0.2">
      <c r="A19" s="5" t="s">
        <v>41</v>
      </c>
      <c r="B19" s="38" t="s">
        <v>18</v>
      </c>
      <c r="C19" s="5" t="s">
        <v>35</v>
      </c>
      <c r="D19" s="6">
        <v>200</v>
      </c>
      <c r="E19" s="6">
        <v>7</v>
      </c>
      <c r="F19" s="31">
        <v>15</v>
      </c>
      <c r="G19" s="32">
        <f>D19*E19*F19</f>
        <v>21000</v>
      </c>
      <c r="H19" s="32">
        <f>D19*E19*5</f>
        <v>7000</v>
      </c>
      <c r="I19" s="33">
        <f>H19-G19</f>
        <v>-14000</v>
      </c>
    </row>
    <row r="20" spans="1:9" x14ac:dyDescent="0.2">
      <c r="A20" s="5" t="s">
        <v>42</v>
      </c>
      <c r="B20" s="38" t="s">
        <v>5</v>
      </c>
      <c r="C20" s="5" t="s">
        <v>40</v>
      </c>
      <c r="D20" s="6">
        <v>550</v>
      </c>
      <c r="E20" s="6">
        <v>34</v>
      </c>
      <c r="F20" s="31">
        <v>2.1176470588235294</v>
      </c>
      <c r="G20" s="32">
        <f>D20*E20*F20</f>
        <v>39600</v>
      </c>
      <c r="H20" s="32">
        <f>D20*E20*5</f>
        <v>93500</v>
      </c>
      <c r="I20" s="33">
        <f>H20-G20</f>
        <v>53900</v>
      </c>
    </row>
    <row r="21" spans="1:9" x14ac:dyDescent="0.2">
      <c r="A21" s="5" t="s">
        <v>43</v>
      </c>
      <c r="B21" s="38" t="s">
        <v>5</v>
      </c>
      <c r="C21" s="5" t="s">
        <v>32</v>
      </c>
      <c r="D21" s="6">
        <v>599</v>
      </c>
      <c r="E21" s="6">
        <v>45</v>
      </c>
      <c r="F21" s="31">
        <v>3.1111111111111112</v>
      </c>
      <c r="G21" s="32">
        <f>D21*E21*F21</f>
        <v>83860</v>
      </c>
      <c r="H21" s="32">
        <f>D21*E21*5</f>
        <v>134775</v>
      </c>
      <c r="I21" s="33">
        <f>H21-G21</f>
        <v>50915</v>
      </c>
    </row>
    <row r="22" spans="1:9" hidden="1" x14ac:dyDescent="0.2">
      <c r="A22" s="5" t="s">
        <v>62</v>
      </c>
      <c r="B22" s="38" t="s">
        <v>5</v>
      </c>
      <c r="C22" s="5" t="s">
        <v>63</v>
      </c>
      <c r="D22" s="6">
        <v>299</v>
      </c>
      <c r="E22" s="6">
        <v>7</v>
      </c>
      <c r="F22" s="31">
        <v>7</v>
      </c>
      <c r="G22" s="32">
        <f>D22*E22*F22</f>
        <v>14651</v>
      </c>
      <c r="H22" s="32">
        <f>D22*E22*5</f>
        <v>10465</v>
      </c>
      <c r="I22" s="33">
        <f>H22-G22</f>
        <v>-4186</v>
      </c>
    </row>
    <row r="23" spans="1:9" hidden="1" x14ac:dyDescent="0.2">
      <c r="A23" s="5" t="s">
        <v>7</v>
      </c>
      <c r="B23" s="38" t="s">
        <v>5</v>
      </c>
      <c r="C23" s="5" t="s">
        <v>8</v>
      </c>
      <c r="D23" s="6">
        <v>549</v>
      </c>
      <c r="E23" s="6">
        <v>7</v>
      </c>
      <c r="F23" s="31">
        <v>13.857142857142858</v>
      </c>
      <c r="G23" s="32">
        <f>D23*E23*F23</f>
        <v>53253</v>
      </c>
      <c r="H23" s="32">
        <f>D23*E23*5</f>
        <v>19215</v>
      </c>
      <c r="I23" s="33">
        <f>H23-G23</f>
        <v>-34038</v>
      </c>
    </row>
    <row r="24" spans="1:9" ht="24" x14ac:dyDescent="0.2">
      <c r="A24" s="5" t="s">
        <v>20</v>
      </c>
      <c r="B24" s="38" t="s">
        <v>5</v>
      </c>
      <c r="C24" s="5" t="s">
        <v>67</v>
      </c>
      <c r="D24" s="6">
        <v>1500</v>
      </c>
      <c r="E24" s="6">
        <v>5</v>
      </c>
      <c r="F24" s="31">
        <v>0</v>
      </c>
      <c r="G24" s="32">
        <f>D24*E24*F24</f>
        <v>0</v>
      </c>
      <c r="H24" s="32">
        <f>D24*E24*5</f>
        <v>37500</v>
      </c>
      <c r="I24" s="33">
        <f>H24-G24</f>
        <v>37500</v>
      </c>
    </row>
    <row r="25" spans="1:9" hidden="1" x14ac:dyDescent="0.2">
      <c r="A25" s="5" t="s">
        <v>12</v>
      </c>
      <c r="B25" s="38" t="s">
        <v>5</v>
      </c>
      <c r="C25" s="5" t="s">
        <v>8</v>
      </c>
      <c r="D25" s="6">
        <v>550</v>
      </c>
      <c r="E25" s="6">
        <v>117</v>
      </c>
      <c r="F25" s="31">
        <v>6.2307692307692308</v>
      </c>
      <c r="G25" s="32">
        <f>D25*E25*F25</f>
        <v>400950</v>
      </c>
      <c r="H25" s="32">
        <f>D25*E25*5</f>
        <v>321750</v>
      </c>
      <c r="I25" s="33">
        <f>H25-G25</f>
        <v>-79200</v>
      </c>
    </row>
    <row r="26" spans="1:9" hidden="1" x14ac:dyDescent="0.2">
      <c r="A26" s="5" t="s">
        <v>13</v>
      </c>
      <c r="B26" s="38" t="s">
        <v>5</v>
      </c>
      <c r="C26" s="5" t="s">
        <v>8</v>
      </c>
      <c r="D26" s="6">
        <v>600</v>
      </c>
      <c r="E26" s="6">
        <v>31</v>
      </c>
      <c r="F26" s="31">
        <v>7.32258064516129</v>
      </c>
      <c r="G26" s="32">
        <f>D26*E26*F26</f>
        <v>136200</v>
      </c>
      <c r="H26" s="32">
        <f>D26*E26*5</f>
        <v>93000</v>
      </c>
      <c r="I26" s="33">
        <f>H26-G26</f>
        <v>-43200</v>
      </c>
    </row>
    <row r="27" spans="1:9" hidden="1" x14ac:dyDescent="0.2">
      <c r="A27" s="5" t="s">
        <v>27</v>
      </c>
      <c r="B27" s="38" t="s">
        <v>5</v>
      </c>
      <c r="C27" s="5" t="s">
        <v>8</v>
      </c>
      <c r="D27" s="6">
        <v>220</v>
      </c>
      <c r="E27" s="6">
        <v>4</v>
      </c>
      <c r="F27" s="31">
        <v>18.25</v>
      </c>
      <c r="G27" s="32">
        <f>D27*E27*F27</f>
        <v>16060</v>
      </c>
      <c r="H27" s="32">
        <f>D27*E27*5</f>
        <v>4400</v>
      </c>
      <c r="I27" s="33">
        <f>H27-G27</f>
        <v>-11660</v>
      </c>
    </row>
    <row r="28" spans="1:9" hidden="1" x14ac:dyDescent="0.2">
      <c r="A28" s="5" t="s">
        <v>29</v>
      </c>
      <c r="B28" s="38" t="s">
        <v>5</v>
      </c>
      <c r="C28" s="5" t="s">
        <v>8</v>
      </c>
      <c r="D28" s="6">
        <v>110</v>
      </c>
      <c r="E28" s="6">
        <v>3</v>
      </c>
      <c r="F28" s="31">
        <v>14</v>
      </c>
      <c r="G28" s="32">
        <f>D28*E28*F28</f>
        <v>4620</v>
      </c>
      <c r="H28" s="32">
        <f>D28*E28*5</f>
        <v>1650</v>
      </c>
      <c r="I28" s="33">
        <f>H28-G28</f>
        <v>-2970</v>
      </c>
    </row>
    <row r="29" spans="1:9" hidden="1" x14ac:dyDescent="0.2">
      <c r="A29" s="5" t="s">
        <v>16</v>
      </c>
      <c r="B29" s="38" t="s">
        <v>5</v>
      </c>
      <c r="C29" s="5" t="s">
        <v>8</v>
      </c>
      <c r="D29" s="6">
        <v>450</v>
      </c>
      <c r="E29" s="6">
        <v>4</v>
      </c>
      <c r="F29" s="31">
        <v>26.5</v>
      </c>
      <c r="G29" s="32">
        <f>D29*E29*F29</f>
        <v>47700</v>
      </c>
      <c r="H29" s="32">
        <f>D29*E29*5</f>
        <v>9000</v>
      </c>
      <c r="I29" s="33">
        <f>H29-G29</f>
        <v>-38700</v>
      </c>
    </row>
    <row r="30" spans="1:9" x14ac:dyDescent="0.2">
      <c r="A30" s="5" t="s">
        <v>44</v>
      </c>
      <c r="B30" s="38" t="s">
        <v>5</v>
      </c>
      <c r="C30" s="5" t="s">
        <v>40</v>
      </c>
      <c r="D30" s="6">
        <v>550</v>
      </c>
      <c r="E30" s="6">
        <v>23</v>
      </c>
      <c r="F30" s="31">
        <v>2.1304347826086958</v>
      </c>
      <c r="G30" s="32">
        <f>D30*E30*F30</f>
        <v>26950</v>
      </c>
      <c r="H30" s="32">
        <f>D30*E30*5</f>
        <v>63250</v>
      </c>
      <c r="I30" s="33">
        <f>H30-G30</f>
        <v>36300</v>
      </c>
    </row>
    <row r="31" spans="1:9" x14ac:dyDescent="0.2">
      <c r="A31" s="5" t="s">
        <v>26</v>
      </c>
      <c r="B31" s="38" t="s">
        <v>5</v>
      </c>
      <c r="C31" s="5" t="s">
        <v>35</v>
      </c>
      <c r="D31" s="6">
        <v>1200</v>
      </c>
      <c r="E31" s="6">
        <v>12</v>
      </c>
      <c r="F31" s="31">
        <v>3.6666666666666665</v>
      </c>
      <c r="G31" s="32">
        <f>D31*E31*F31</f>
        <v>52800</v>
      </c>
      <c r="H31" s="32">
        <f>D31*E31*5</f>
        <v>72000</v>
      </c>
      <c r="I31" s="33">
        <f>H31-G31</f>
        <v>19200</v>
      </c>
    </row>
    <row r="32" spans="1:9" hidden="1" x14ac:dyDescent="0.2">
      <c r="A32" s="5" t="s">
        <v>74</v>
      </c>
      <c r="B32" s="38" t="s">
        <v>5</v>
      </c>
      <c r="C32" s="5" t="s">
        <v>8</v>
      </c>
      <c r="D32" s="6">
        <v>450</v>
      </c>
      <c r="E32" s="6">
        <v>35</v>
      </c>
      <c r="F32" s="31">
        <v>7.2</v>
      </c>
      <c r="G32" s="32">
        <f>D32*E32*F32</f>
        <v>113400</v>
      </c>
      <c r="H32" s="32">
        <f>D32*E32*5</f>
        <v>78750</v>
      </c>
      <c r="I32" s="33">
        <f>H32-G32</f>
        <v>-34650</v>
      </c>
    </row>
    <row r="33" spans="1:9" hidden="1" x14ac:dyDescent="0.2">
      <c r="A33" s="5" t="s">
        <v>75</v>
      </c>
      <c r="B33" s="38" t="s">
        <v>18</v>
      </c>
      <c r="C33" s="5" t="s">
        <v>8</v>
      </c>
      <c r="D33" s="6">
        <v>250</v>
      </c>
      <c r="E33" s="6">
        <v>21</v>
      </c>
      <c r="F33" s="31">
        <v>5.666666666666667</v>
      </c>
      <c r="G33" s="32">
        <f>D33*E33*F33</f>
        <v>29750</v>
      </c>
      <c r="H33" s="32">
        <f>D33*E33*5</f>
        <v>26250</v>
      </c>
      <c r="I33" s="33">
        <f>H33-G33</f>
        <v>-3500</v>
      </c>
    </row>
    <row r="34" spans="1:9" x14ac:dyDescent="0.2">
      <c r="A34" s="5" t="s">
        <v>38</v>
      </c>
      <c r="B34" s="38" t="s">
        <v>5</v>
      </c>
      <c r="C34" s="5" t="s">
        <v>10</v>
      </c>
      <c r="D34" s="6">
        <v>249</v>
      </c>
      <c r="E34" s="6">
        <v>21</v>
      </c>
      <c r="F34" s="31">
        <v>2.2857142857142856</v>
      </c>
      <c r="G34" s="32">
        <f>D34*E34*F34</f>
        <v>11952</v>
      </c>
      <c r="H34" s="32">
        <f>D34*E34*5</f>
        <v>26145</v>
      </c>
      <c r="I34" s="33">
        <f>H34-G34</f>
        <v>14193</v>
      </c>
    </row>
    <row r="35" spans="1:9" hidden="1" x14ac:dyDescent="0.2">
      <c r="A35" s="5" t="s">
        <v>45</v>
      </c>
      <c r="B35" s="38" t="s">
        <v>5</v>
      </c>
      <c r="C35" s="5" t="s">
        <v>8</v>
      </c>
      <c r="D35" s="6">
        <v>380</v>
      </c>
      <c r="E35" s="6">
        <v>34</v>
      </c>
      <c r="F35" s="31">
        <v>5</v>
      </c>
      <c r="G35" s="32">
        <f>D35*E35*F35</f>
        <v>64600</v>
      </c>
      <c r="H35" s="32">
        <f>D35*E35*5</f>
        <v>64600</v>
      </c>
      <c r="I35" s="33">
        <f>H35-G35</f>
        <v>0</v>
      </c>
    </row>
    <row r="36" spans="1:9" hidden="1" x14ac:dyDescent="0.2">
      <c r="A36" s="5" t="s">
        <v>52</v>
      </c>
      <c r="B36" s="38" t="s">
        <v>5</v>
      </c>
      <c r="C36" s="5" t="s">
        <v>8</v>
      </c>
      <c r="D36" s="6">
        <v>499</v>
      </c>
      <c r="E36" s="6">
        <v>19</v>
      </c>
      <c r="F36" s="31">
        <v>10.157894736842104</v>
      </c>
      <c r="G36" s="32">
        <f>D36*E36*F36</f>
        <v>96306.999999999985</v>
      </c>
      <c r="H36" s="32">
        <f>D36*E36*5</f>
        <v>47405</v>
      </c>
      <c r="I36" s="33">
        <f>H36-G36</f>
        <v>-48901.999999999985</v>
      </c>
    </row>
    <row r="37" spans="1:9" hidden="1" x14ac:dyDescent="0.2">
      <c r="A37" s="5" t="s">
        <v>60</v>
      </c>
      <c r="B37" s="38" t="s">
        <v>5</v>
      </c>
      <c r="C37" s="5" t="s">
        <v>8</v>
      </c>
      <c r="D37" s="6">
        <v>420</v>
      </c>
      <c r="E37" s="6">
        <v>3</v>
      </c>
      <c r="F37" s="31">
        <v>7</v>
      </c>
      <c r="G37" s="32">
        <f>D37*E37*F37</f>
        <v>8820</v>
      </c>
      <c r="H37" s="32">
        <f>D37*E37*5</f>
        <v>6300</v>
      </c>
      <c r="I37" s="33">
        <f>H37-G37</f>
        <v>-2520</v>
      </c>
    </row>
    <row r="38" spans="1:9" x14ac:dyDescent="0.2">
      <c r="A38" s="5" t="s">
        <v>77</v>
      </c>
      <c r="B38" s="38" t="s">
        <v>5</v>
      </c>
      <c r="C38" s="5" t="s">
        <v>8</v>
      </c>
      <c r="D38" s="6">
        <v>265</v>
      </c>
      <c r="E38" s="6">
        <v>12</v>
      </c>
      <c r="F38" s="31">
        <v>0.83333333333333337</v>
      </c>
      <c r="G38" s="32">
        <f>D38*E38*F38</f>
        <v>2650</v>
      </c>
      <c r="H38" s="32">
        <f>D38*E38*5</f>
        <v>15900</v>
      </c>
      <c r="I38" s="33">
        <f>H38-G38</f>
        <v>13250</v>
      </c>
    </row>
    <row r="39" spans="1:9" hidden="1" x14ac:dyDescent="0.2">
      <c r="A39" s="5" t="s">
        <v>79</v>
      </c>
      <c r="B39" s="38" t="s">
        <v>18</v>
      </c>
      <c r="C39" s="5" t="s">
        <v>8</v>
      </c>
      <c r="D39" s="6">
        <v>160</v>
      </c>
      <c r="E39" s="6">
        <v>4</v>
      </c>
      <c r="F39" s="31">
        <v>23.5</v>
      </c>
      <c r="G39" s="32">
        <f>D39*E39*F39</f>
        <v>15040</v>
      </c>
      <c r="H39" s="32">
        <f>D39*E39*5</f>
        <v>3200</v>
      </c>
      <c r="I39" s="33">
        <f>H39-G39</f>
        <v>-11840</v>
      </c>
    </row>
    <row r="40" spans="1:9" hidden="1" x14ac:dyDescent="0.2">
      <c r="A40" s="5" t="s">
        <v>11</v>
      </c>
      <c r="B40" s="38" t="s">
        <v>5</v>
      </c>
      <c r="C40" s="5" t="s">
        <v>8</v>
      </c>
      <c r="D40" s="6">
        <v>500</v>
      </c>
      <c r="E40" s="6">
        <v>11</v>
      </c>
      <c r="F40" s="31">
        <v>8.3636363636363633</v>
      </c>
      <c r="G40" s="32">
        <f>D40*E40*F40</f>
        <v>46000</v>
      </c>
      <c r="H40" s="32">
        <f>D40*E40*5</f>
        <v>27500</v>
      </c>
      <c r="I40" s="33">
        <f>H40-G40</f>
        <v>-18500</v>
      </c>
    </row>
    <row r="41" spans="1:9" hidden="1" x14ac:dyDescent="0.2">
      <c r="A41" s="5" t="s">
        <v>14</v>
      </c>
      <c r="B41" s="38" t="s">
        <v>5</v>
      </c>
      <c r="C41" s="5" t="s">
        <v>8</v>
      </c>
      <c r="D41" s="6">
        <v>600</v>
      </c>
      <c r="E41" s="6">
        <v>12</v>
      </c>
      <c r="F41" s="31">
        <v>10.166666666666666</v>
      </c>
      <c r="G41" s="32">
        <f>D41*E41*F41</f>
        <v>73200</v>
      </c>
      <c r="H41" s="32">
        <f>D41*E41*5</f>
        <v>36000</v>
      </c>
      <c r="I41" s="33">
        <f>H41-G41</f>
        <v>-37200</v>
      </c>
    </row>
    <row r="42" spans="1:9" hidden="1" x14ac:dyDescent="0.2">
      <c r="A42" s="5" t="s">
        <v>15</v>
      </c>
      <c r="B42" s="38" t="s">
        <v>5</v>
      </c>
      <c r="C42" s="5" t="s">
        <v>8</v>
      </c>
      <c r="D42" s="6">
        <v>550</v>
      </c>
      <c r="E42" s="6">
        <v>13</v>
      </c>
      <c r="F42" s="31">
        <v>11.846153846153847</v>
      </c>
      <c r="G42" s="32">
        <f>D42*E42*F42</f>
        <v>84700</v>
      </c>
      <c r="H42" s="32">
        <f>D42*E42*5</f>
        <v>35750</v>
      </c>
      <c r="I42" s="33">
        <f>H42-G42</f>
        <v>-48950</v>
      </c>
    </row>
    <row r="43" spans="1:9" x14ac:dyDescent="0.2">
      <c r="A43" s="5" t="s">
        <v>31</v>
      </c>
      <c r="B43" s="38" t="s">
        <v>5</v>
      </c>
      <c r="C43" s="5" t="s">
        <v>8</v>
      </c>
      <c r="D43" s="6">
        <v>299</v>
      </c>
      <c r="E43" s="6">
        <v>32</v>
      </c>
      <c r="F43" s="31">
        <v>4.4375</v>
      </c>
      <c r="G43" s="32">
        <f>D43*E43*F43</f>
        <v>42458</v>
      </c>
      <c r="H43" s="32">
        <f>D43*E43*5</f>
        <v>47840</v>
      </c>
      <c r="I43" s="33">
        <f>H43-G43</f>
        <v>5382</v>
      </c>
    </row>
    <row r="44" spans="1:9" x14ac:dyDescent="0.2">
      <c r="A44" s="5" t="s">
        <v>33</v>
      </c>
      <c r="B44" s="38" t="s">
        <v>5</v>
      </c>
      <c r="C44" s="5" t="s">
        <v>8</v>
      </c>
      <c r="D44" s="6">
        <v>500</v>
      </c>
      <c r="E44" s="6">
        <v>23</v>
      </c>
      <c r="F44" s="31">
        <v>4.5652173913043477</v>
      </c>
      <c r="G44" s="32">
        <f>D44*E44*F44</f>
        <v>52500</v>
      </c>
      <c r="H44" s="32">
        <f>D44*E44*5</f>
        <v>57500</v>
      </c>
      <c r="I44" s="33">
        <f>H44-G44</f>
        <v>5000</v>
      </c>
    </row>
    <row r="45" spans="1:9" x14ac:dyDescent="0.2">
      <c r="A45" s="5" t="s">
        <v>21</v>
      </c>
      <c r="B45" s="38" t="s">
        <v>5</v>
      </c>
      <c r="C45" s="5" t="s">
        <v>73</v>
      </c>
      <c r="D45" s="6">
        <v>295</v>
      </c>
      <c r="E45" s="6">
        <v>2</v>
      </c>
      <c r="F45" s="31">
        <v>0</v>
      </c>
      <c r="G45" s="32">
        <f>D45*E45*F45</f>
        <v>0</v>
      </c>
      <c r="H45" s="32">
        <f>D45*E45*5</f>
        <v>2950</v>
      </c>
      <c r="I45" s="33">
        <f>H45-G45</f>
        <v>2950</v>
      </c>
    </row>
    <row r="46" spans="1:9" x14ac:dyDescent="0.2">
      <c r="A46" s="5" t="s">
        <v>28</v>
      </c>
      <c r="B46" s="38" t="s">
        <v>5</v>
      </c>
      <c r="C46" s="5" t="s">
        <v>54</v>
      </c>
      <c r="D46" s="6">
        <v>579</v>
      </c>
      <c r="E46" s="6">
        <v>1</v>
      </c>
      <c r="F46" s="31">
        <v>0</v>
      </c>
      <c r="G46" s="32">
        <f>D46*E46*F46</f>
        <v>0</v>
      </c>
      <c r="H46" s="32">
        <f>D46*E46*5</f>
        <v>2895</v>
      </c>
      <c r="I46" s="33">
        <f>H46-G46</f>
        <v>2895</v>
      </c>
    </row>
    <row r="47" spans="1:9" hidden="1" x14ac:dyDescent="0.2">
      <c r="A47" s="5" t="s">
        <v>37</v>
      </c>
      <c r="B47" s="38" t="s">
        <v>5</v>
      </c>
      <c r="C47" s="5" t="s">
        <v>32</v>
      </c>
      <c r="D47" s="6">
        <v>299</v>
      </c>
      <c r="E47" s="6">
        <v>29</v>
      </c>
      <c r="F47" s="31">
        <v>11.896551724137931</v>
      </c>
      <c r="G47" s="32">
        <f>D47*E47*F47</f>
        <v>103155</v>
      </c>
      <c r="H47" s="32">
        <f>D47*E47*5</f>
        <v>43355</v>
      </c>
      <c r="I47" s="33">
        <f>H47-G47</f>
        <v>-59800</v>
      </c>
    </row>
    <row r="48" spans="1:9" hidden="1" x14ac:dyDescent="0.2">
      <c r="A48" s="5" t="s">
        <v>51</v>
      </c>
      <c r="B48" s="38" t="s">
        <v>5</v>
      </c>
      <c r="C48" s="5" t="s">
        <v>8</v>
      </c>
      <c r="D48" s="6">
        <v>449</v>
      </c>
      <c r="E48" s="6">
        <v>29</v>
      </c>
      <c r="F48" s="31">
        <v>9.1724137931034484</v>
      </c>
      <c r="G48" s="32">
        <f>D48*E48*F48</f>
        <v>119434</v>
      </c>
      <c r="H48" s="32">
        <f>D48*E48*5</f>
        <v>65105</v>
      </c>
      <c r="I48" s="33">
        <f>H48-G48</f>
        <v>-54329</v>
      </c>
    </row>
    <row r="49" spans="1:9" hidden="1" x14ac:dyDescent="0.2">
      <c r="A49" s="5" t="s">
        <v>61</v>
      </c>
      <c r="B49" s="38" t="s">
        <v>5</v>
      </c>
      <c r="C49" s="5" t="s">
        <v>8</v>
      </c>
      <c r="D49" s="6">
        <v>449</v>
      </c>
      <c r="E49" s="6">
        <v>12</v>
      </c>
      <c r="F49" s="31">
        <v>8</v>
      </c>
      <c r="G49" s="32">
        <f>D49*E49*F49</f>
        <v>43104</v>
      </c>
      <c r="H49" s="32">
        <f>D49*E49*5</f>
        <v>26940</v>
      </c>
      <c r="I49" s="33">
        <f>H49-G49</f>
        <v>-16164</v>
      </c>
    </row>
    <row r="50" spans="1:9" hidden="1" x14ac:dyDescent="0.2">
      <c r="A50" s="5" t="s">
        <v>68</v>
      </c>
      <c r="B50" s="38" t="s">
        <v>5</v>
      </c>
      <c r="C50" s="5" t="s">
        <v>8</v>
      </c>
      <c r="D50" s="6">
        <v>599</v>
      </c>
      <c r="E50" s="6">
        <v>31</v>
      </c>
      <c r="F50" s="31">
        <v>7.5483870967741939</v>
      </c>
      <c r="G50" s="32">
        <f>D50*E50*F50</f>
        <v>140166</v>
      </c>
      <c r="H50" s="32">
        <f>D50*E50*5</f>
        <v>92845</v>
      </c>
      <c r="I50" s="33">
        <f>H50-G50</f>
        <v>-47321</v>
      </c>
    </row>
    <row r="51" spans="1:9" hidden="1" x14ac:dyDescent="0.2">
      <c r="A51" s="5" t="s">
        <v>87</v>
      </c>
      <c r="B51" s="38" t="s">
        <v>5</v>
      </c>
      <c r="C51" s="5" t="s">
        <v>8</v>
      </c>
      <c r="D51" s="6">
        <v>449</v>
      </c>
      <c r="E51" s="6">
        <v>1</v>
      </c>
      <c r="F51" s="31">
        <v>13</v>
      </c>
      <c r="G51" s="32">
        <f>D51*E51*F51</f>
        <v>5837</v>
      </c>
      <c r="H51" s="32">
        <f>D51*E51*5</f>
        <v>2245</v>
      </c>
      <c r="I51" s="33">
        <f>H51-G51</f>
        <v>-3592</v>
      </c>
    </row>
    <row r="52" spans="1:9" hidden="1" x14ac:dyDescent="0.2">
      <c r="A52" s="5" t="s">
        <v>76</v>
      </c>
      <c r="B52" s="38" t="s">
        <v>5</v>
      </c>
      <c r="C52" s="5" t="s">
        <v>8</v>
      </c>
      <c r="D52" s="6">
        <v>299</v>
      </c>
      <c r="E52" s="6">
        <v>54</v>
      </c>
      <c r="F52" s="31">
        <v>6</v>
      </c>
      <c r="G52" s="32">
        <f>D52*E52*F52</f>
        <v>96876</v>
      </c>
      <c r="H52" s="32">
        <f>D52*E52*5</f>
        <v>80730</v>
      </c>
      <c r="I52" s="33">
        <f>H52-G52</f>
        <v>-16146</v>
      </c>
    </row>
    <row r="53" spans="1:9" hidden="1" x14ac:dyDescent="0.2">
      <c r="A53" s="5" t="s">
        <v>22</v>
      </c>
      <c r="B53" s="38" t="s">
        <v>18</v>
      </c>
      <c r="C53" s="5" t="s">
        <v>8</v>
      </c>
      <c r="D53" s="6">
        <v>265</v>
      </c>
      <c r="E53" s="6">
        <v>2</v>
      </c>
      <c r="F53" s="31">
        <v>0</v>
      </c>
      <c r="G53" s="32">
        <f>D53*E53*F53</f>
        <v>0</v>
      </c>
      <c r="H53" s="32">
        <f>D53*E53*5</f>
        <v>2650</v>
      </c>
      <c r="I53" s="33">
        <f>H53-G53</f>
        <v>2650</v>
      </c>
    </row>
    <row r="54" spans="1:9" hidden="1" x14ac:dyDescent="0.2">
      <c r="A54" s="5" t="s">
        <v>78</v>
      </c>
      <c r="B54" s="38" t="s">
        <v>18</v>
      </c>
      <c r="C54" s="5" t="s">
        <v>8</v>
      </c>
      <c r="D54" s="6">
        <v>300</v>
      </c>
      <c r="E54" s="6">
        <v>0</v>
      </c>
      <c r="F54" s="31">
        <v>0</v>
      </c>
      <c r="G54" s="32">
        <f>D54*E54*F54</f>
        <v>0</v>
      </c>
      <c r="H54" s="32">
        <f>D54*E54*5</f>
        <v>0</v>
      </c>
      <c r="I54" s="33">
        <f>H54-G54</f>
        <v>0</v>
      </c>
    </row>
    <row r="55" spans="1:9" hidden="1" x14ac:dyDescent="0.2">
      <c r="A55" s="5" t="s">
        <v>81</v>
      </c>
      <c r="B55" s="38" t="s">
        <v>5</v>
      </c>
      <c r="C55" s="5" t="s">
        <v>8</v>
      </c>
      <c r="D55" s="6">
        <v>549</v>
      </c>
      <c r="E55" s="6">
        <v>13</v>
      </c>
      <c r="F55" s="31">
        <v>5.1538461538461542</v>
      </c>
      <c r="G55" s="32">
        <f>D55*E55*F55</f>
        <v>36783</v>
      </c>
      <c r="H55" s="32">
        <f>D55*E55*5</f>
        <v>35685</v>
      </c>
      <c r="I55" s="33">
        <f>H55-G55</f>
        <v>-1098</v>
      </c>
    </row>
    <row r="56" spans="1:9" x14ac:dyDescent="0.2">
      <c r="A56" s="5" t="s">
        <v>70</v>
      </c>
      <c r="B56" s="38" t="s">
        <v>5</v>
      </c>
      <c r="C56" s="5" t="s">
        <v>73</v>
      </c>
      <c r="D56" s="6">
        <v>265</v>
      </c>
      <c r="E56" s="6">
        <v>2</v>
      </c>
      <c r="F56" s="31">
        <v>0</v>
      </c>
      <c r="G56" s="32">
        <f>D56*E56*F56</f>
        <v>0</v>
      </c>
      <c r="H56" s="32">
        <f>D56*E56*5</f>
        <v>2650</v>
      </c>
      <c r="I56" s="33">
        <f>H56-G56</f>
        <v>2650</v>
      </c>
    </row>
    <row r="57" spans="1:9" ht="24" hidden="1" x14ac:dyDescent="0.2">
      <c r="A57" s="5" t="s">
        <v>71</v>
      </c>
      <c r="B57" s="38" t="s">
        <v>5</v>
      </c>
      <c r="C57" s="5" t="s">
        <v>67</v>
      </c>
      <c r="D57" s="6">
        <v>1499</v>
      </c>
      <c r="E57" s="6">
        <v>120</v>
      </c>
      <c r="F57" s="31">
        <v>5.3250000000000002</v>
      </c>
      <c r="G57" s="32">
        <f>D57*E57*F57</f>
        <v>957861</v>
      </c>
      <c r="H57" s="32">
        <f>D57*E57*5</f>
        <v>899400</v>
      </c>
      <c r="I57" s="33">
        <f>H57-G57</f>
        <v>-58461</v>
      </c>
    </row>
    <row r="58" spans="1:9" ht="24" hidden="1" x14ac:dyDescent="0.2">
      <c r="A58" s="5" t="s">
        <v>48</v>
      </c>
      <c r="B58" s="38" t="s">
        <v>5</v>
      </c>
      <c r="C58" s="5" t="s">
        <v>49</v>
      </c>
      <c r="D58" s="6">
        <v>499</v>
      </c>
      <c r="E58" s="6">
        <v>15</v>
      </c>
      <c r="F58" s="31">
        <v>5.2</v>
      </c>
      <c r="G58" s="32">
        <f>D58*E58*F58</f>
        <v>38922</v>
      </c>
      <c r="H58" s="32">
        <f>D58*E58*5</f>
        <v>37425</v>
      </c>
      <c r="I58" s="33">
        <f>H58-G58</f>
        <v>-1497</v>
      </c>
    </row>
    <row r="59" spans="1:9" ht="24" hidden="1" x14ac:dyDescent="0.2">
      <c r="A59" s="5" t="s">
        <v>66</v>
      </c>
      <c r="B59" s="38" t="s">
        <v>18</v>
      </c>
      <c r="C59" s="5" t="s">
        <v>67</v>
      </c>
      <c r="D59" s="6">
        <v>250</v>
      </c>
      <c r="E59" s="6">
        <v>0</v>
      </c>
      <c r="F59" s="31">
        <v>0</v>
      </c>
      <c r="G59" s="32">
        <f>D59*E59*F59</f>
        <v>0</v>
      </c>
      <c r="H59" s="32">
        <f>D59*E59*5</f>
        <v>0</v>
      </c>
      <c r="I59" s="33">
        <f>H59-G59</f>
        <v>0</v>
      </c>
    </row>
    <row r="60" spans="1:9" hidden="1" x14ac:dyDescent="0.2">
      <c r="A60" s="5" t="s">
        <v>53</v>
      </c>
      <c r="B60" s="38" t="s">
        <v>5</v>
      </c>
      <c r="C60" s="5" t="s">
        <v>54</v>
      </c>
      <c r="D60" s="6">
        <v>549</v>
      </c>
      <c r="E60" s="6">
        <v>12</v>
      </c>
      <c r="F60" s="31">
        <v>14.166666666666666</v>
      </c>
      <c r="G60" s="32">
        <f>D60*E60*F60</f>
        <v>93330</v>
      </c>
      <c r="H60" s="32">
        <f>D60*E60*5</f>
        <v>32940</v>
      </c>
      <c r="I60" s="33">
        <f>H60-G60</f>
        <v>-60390</v>
      </c>
    </row>
    <row r="61" spans="1:9" x14ac:dyDescent="0.2">
      <c r="A61" s="5" t="s">
        <v>55</v>
      </c>
      <c r="B61" s="38" t="s">
        <v>5</v>
      </c>
      <c r="C61" s="5" t="s">
        <v>73</v>
      </c>
      <c r="D61" s="6">
        <v>265</v>
      </c>
      <c r="E61" s="6">
        <v>2</v>
      </c>
      <c r="F61" s="31">
        <v>0</v>
      </c>
      <c r="G61" s="32">
        <f>D61*E61*F61</f>
        <v>0</v>
      </c>
      <c r="H61" s="32">
        <f>D61*E61*5</f>
        <v>2650</v>
      </c>
      <c r="I61" s="33">
        <f>H61-G61</f>
        <v>2650</v>
      </c>
    </row>
    <row r="62" spans="1:9" hidden="1" x14ac:dyDescent="0.2">
      <c r="A62" s="5" t="s">
        <v>64</v>
      </c>
      <c r="B62" s="38" t="s">
        <v>18</v>
      </c>
      <c r="C62" s="5" t="s">
        <v>54</v>
      </c>
      <c r="D62" s="6">
        <v>2499</v>
      </c>
      <c r="E62" s="6">
        <v>0</v>
      </c>
      <c r="F62" s="31">
        <v>24</v>
      </c>
      <c r="G62" s="32">
        <f>D62*E62*F62</f>
        <v>0</v>
      </c>
      <c r="H62" s="32">
        <f>D62*E62*5</f>
        <v>0</v>
      </c>
      <c r="I62" s="33">
        <f>H62-G62</f>
        <v>0</v>
      </c>
    </row>
    <row r="63" spans="1:9" hidden="1" x14ac:dyDescent="0.2">
      <c r="A63" s="5" t="s">
        <v>65</v>
      </c>
      <c r="B63" s="38" t="s">
        <v>18</v>
      </c>
      <c r="C63" s="5" t="s">
        <v>54</v>
      </c>
      <c r="D63" s="6">
        <v>2499</v>
      </c>
      <c r="E63" s="6">
        <v>0</v>
      </c>
      <c r="F63" s="31">
        <v>45</v>
      </c>
      <c r="G63" s="32">
        <f>D63*E63*F63</f>
        <v>0</v>
      </c>
      <c r="H63" s="32">
        <f>D63*E63*5</f>
        <v>0</v>
      </c>
      <c r="I63" s="33">
        <f>H63-G63</f>
        <v>0</v>
      </c>
    </row>
    <row r="64" spans="1:9" hidden="1" x14ac:dyDescent="0.2">
      <c r="A64" s="5" t="s">
        <v>69</v>
      </c>
      <c r="B64" s="38" t="s">
        <v>5</v>
      </c>
      <c r="C64" s="5" t="s">
        <v>54</v>
      </c>
      <c r="D64" s="6">
        <v>749</v>
      </c>
      <c r="E64" s="6">
        <v>11</v>
      </c>
      <c r="F64" s="31">
        <v>5.8181818181818183</v>
      </c>
      <c r="G64" s="32">
        <f>D64*E64*F64</f>
        <v>47936</v>
      </c>
      <c r="H64" s="32">
        <f>D64*E64*5</f>
        <v>41195</v>
      </c>
      <c r="I64" s="33">
        <f>H64-G64</f>
        <v>-6741</v>
      </c>
    </row>
    <row r="65" spans="1:9" x14ac:dyDescent="0.2">
      <c r="A65" s="5" t="s">
        <v>56</v>
      </c>
      <c r="B65" s="38" t="s">
        <v>5</v>
      </c>
      <c r="C65" s="5" t="s">
        <v>24</v>
      </c>
      <c r="D65" s="6">
        <v>120</v>
      </c>
      <c r="E65" s="6">
        <v>89</v>
      </c>
      <c r="F65" s="31">
        <v>4.808988764044944</v>
      </c>
      <c r="G65" s="32">
        <f>D65*E65*F65</f>
        <v>51360</v>
      </c>
      <c r="H65" s="32">
        <f>D65*E65*5</f>
        <v>53400</v>
      </c>
      <c r="I65" s="33">
        <f>H65-G65</f>
        <v>2040</v>
      </c>
    </row>
    <row r="66" spans="1:9" hidden="1" x14ac:dyDescent="0.2">
      <c r="A66" s="5" t="s">
        <v>59</v>
      </c>
      <c r="B66" s="38" t="s">
        <v>5</v>
      </c>
      <c r="C66" s="5" t="s">
        <v>10</v>
      </c>
      <c r="D66" s="6">
        <v>449</v>
      </c>
      <c r="E66" s="6">
        <v>6</v>
      </c>
      <c r="F66" s="31">
        <v>12.333333333333334</v>
      </c>
      <c r="G66" s="32">
        <f>D66*E66*F66</f>
        <v>33226</v>
      </c>
      <c r="H66" s="32">
        <f>D66*E66*5</f>
        <v>13470</v>
      </c>
      <c r="I66" s="33">
        <f>H66-G66</f>
        <v>-19756</v>
      </c>
    </row>
    <row r="67" spans="1:9" hidden="1" x14ac:dyDescent="0.2">
      <c r="A67" s="5" t="s">
        <v>80</v>
      </c>
      <c r="B67" s="38" t="s">
        <v>5</v>
      </c>
      <c r="C67" s="5" t="s">
        <v>10</v>
      </c>
      <c r="D67" s="6">
        <v>450</v>
      </c>
      <c r="E67" s="6">
        <v>4</v>
      </c>
      <c r="F67" s="31">
        <v>10.5</v>
      </c>
      <c r="G67" s="32">
        <f>D67*E67*F67</f>
        <v>18900</v>
      </c>
      <c r="H67" s="32">
        <f>D67*E67*5</f>
        <v>9000</v>
      </c>
      <c r="I67" s="33">
        <f>H67-G67</f>
        <v>-9900</v>
      </c>
    </row>
    <row r="68" spans="1:9" x14ac:dyDescent="0.2">
      <c r="A68" s="5" t="s">
        <v>86</v>
      </c>
      <c r="B68" s="38" t="s">
        <v>5</v>
      </c>
      <c r="C68" s="5" t="s">
        <v>8</v>
      </c>
      <c r="D68" s="6">
        <v>300</v>
      </c>
      <c r="E68" s="6">
        <v>1</v>
      </c>
      <c r="F68" s="31">
        <v>0</v>
      </c>
      <c r="G68" s="32">
        <f>D68*E68*F68</f>
        <v>0</v>
      </c>
      <c r="H68" s="32">
        <f>D68*E68*5</f>
        <v>1500</v>
      </c>
      <c r="I68" s="33">
        <f>H68-G68</f>
        <v>1500</v>
      </c>
    </row>
    <row r="69" spans="1:9" hidden="1" x14ac:dyDescent="0.2">
      <c r="A69" s="5" t="s">
        <v>9</v>
      </c>
      <c r="B69" s="38" t="s">
        <v>5</v>
      </c>
      <c r="C69" s="5" t="s">
        <v>10</v>
      </c>
      <c r="D69" s="6">
        <v>399</v>
      </c>
      <c r="E69" s="6">
        <v>5</v>
      </c>
      <c r="F69" s="31">
        <v>11.2</v>
      </c>
      <c r="G69" s="32">
        <f t="shared" ref="G68:G72" si="0">D69*E69*F69</f>
        <v>22344</v>
      </c>
      <c r="H69" s="32">
        <f t="shared" ref="H68:H72" si="1">D69*E69*5</f>
        <v>9975</v>
      </c>
      <c r="I69" s="33">
        <f t="shared" ref="I68:I72" si="2">H69-G69</f>
        <v>-12369</v>
      </c>
    </row>
    <row r="70" spans="1:9" hidden="1" x14ac:dyDescent="0.2">
      <c r="A70" s="5" t="s">
        <v>30</v>
      </c>
      <c r="B70" s="38" t="s">
        <v>5</v>
      </c>
      <c r="C70" s="5" t="s">
        <v>10</v>
      </c>
      <c r="D70" s="6">
        <v>399</v>
      </c>
      <c r="E70" s="6">
        <v>4</v>
      </c>
      <c r="F70" s="31">
        <v>6.25</v>
      </c>
      <c r="G70" s="32">
        <f t="shared" si="0"/>
        <v>9975</v>
      </c>
      <c r="H70" s="32">
        <f t="shared" si="1"/>
        <v>7980</v>
      </c>
      <c r="I70" s="33">
        <f t="shared" si="2"/>
        <v>-1995</v>
      </c>
    </row>
    <row r="71" spans="1:9" hidden="1" x14ac:dyDescent="0.2">
      <c r="A71" s="5" t="s">
        <v>58</v>
      </c>
      <c r="B71" s="38" t="s">
        <v>5</v>
      </c>
      <c r="C71" s="5" t="s">
        <v>10</v>
      </c>
      <c r="D71" s="6">
        <v>449</v>
      </c>
      <c r="E71" s="6">
        <v>12</v>
      </c>
      <c r="F71" s="31">
        <v>5.166666666666667</v>
      </c>
      <c r="G71" s="32">
        <f t="shared" si="0"/>
        <v>27838</v>
      </c>
      <c r="H71" s="32">
        <f t="shared" si="1"/>
        <v>26940</v>
      </c>
      <c r="I71" s="33">
        <f t="shared" si="2"/>
        <v>-898</v>
      </c>
    </row>
    <row r="72" spans="1:9" hidden="1" x14ac:dyDescent="0.2">
      <c r="A72" s="5" t="s">
        <v>82</v>
      </c>
      <c r="B72" s="40" t="s">
        <v>5</v>
      </c>
      <c r="C72" s="41" t="s">
        <v>10</v>
      </c>
      <c r="D72" s="42">
        <v>449</v>
      </c>
      <c r="E72" s="42">
        <v>4</v>
      </c>
      <c r="F72" s="43">
        <v>13.5</v>
      </c>
      <c r="G72" s="34">
        <f t="shared" si="0"/>
        <v>24246</v>
      </c>
      <c r="H72" s="34">
        <f t="shared" si="1"/>
        <v>8980</v>
      </c>
      <c r="I72" s="35">
        <f t="shared" si="2"/>
        <v>-15266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B0BB-A969-41C3-87B1-439686FB1CDE}">
  <dimension ref="B2:C14"/>
  <sheetViews>
    <sheetView workbookViewId="0">
      <selection activeCell="E10" sqref="E10"/>
    </sheetView>
  </sheetViews>
  <sheetFormatPr defaultRowHeight="12.75" x14ac:dyDescent="0.2"/>
  <cols>
    <col min="2" max="2" width="13.85546875" bestFit="1" customWidth="1"/>
    <col min="3" max="3" width="12.5703125" bestFit="1" customWidth="1"/>
  </cols>
  <sheetData>
    <row r="2" spans="2:3" x14ac:dyDescent="0.2">
      <c r="B2" s="68" t="s">
        <v>1</v>
      </c>
      <c r="C2" t="s">
        <v>18</v>
      </c>
    </row>
    <row r="4" spans="2:3" x14ac:dyDescent="0.2">
      <c r="B4" s="68" t="s">
        <v>153</v>
      </c>
      <c r="C4" t="s">
        <v>155</v>
      </c>
    </row>
    <row r="5" spans="2:3" x14ac:dyDescent="0.2">
      <c r="B5" s="69" t="s">
        <v>75</v>
      </c>
      <c r="C5" s="70">
        <v>4409</v>
      </c>
    </row>
    <row r="6" spans="2:3" x14ac:dyDescent="0.2">
      <c r="B6" s="69" t="s">
        <v>79</v>
      </c>
      <c r="C6" s="70">
        <v>783</v>
      </c>
    </row>
    <row r="7" spans="2:3" x14ac:dyDescent="0.2">
      <c r="B7" s="69" t="s">
        <v>41</v>
      </c>
      <c r="C7" s="70">
        <v>685</v>
      </c>
    </row>
    <row r="8" spans="2:3" x14ac:dyDescent="0.2">
      <c r="B8" s="69" t="s">
        <v>66</v>
      </c>
      <c r="C8" s="70">
        <v>442</v>
      </c>
    </row>
    <row r="9" spans="2:3" x14ac:dyDescent="0.2">
      <c r="B9" s="69" t="s">
        <v>64</v>
      </c>
      <c r="C9" s="70">
        <v>371</v>
      </c>
    </row>
    <row r="10" spans="2:3" x14ac:dyDescent="0.2">
      <c r="B10" s="69" t="s">
        <v>65</v>
      </c>
      <c r="C10" s="70">
        <v>335</v>
      </c>
    </row>
    <row r="11" spans="2:3" x14ac:dyDescent="0.2">
      <c r="B11" s="69" t="s">
        <v>22</v>
      </c>
      <c r="C11" s="70">
        <v>266</v>
      </c>
    </row>
    <row r="12" spans="2:3" x14ac:dyDescent="0.2">
      <c r="B12" s="69" t="s">
        <v>78</v>
      </c>
      <c r="C12" s="70">
        <v>60</v>
      </c>
    </row>
    <row r="13" spans="2:3" x14ac:dyDescent="0.2">
      <c r="B13" s="69" t="s">
        <v>17</v>
      </c>
      <c r="C13" s="70">
        <v>0</v>
      </c>
    </row>
    <row r="14" spans="2:3" x14ac:dyDescent="0.2">
      <c r="B14" s="69" t="s">
        <v>154</v>
      </c>
      <c r="C14" s="70">
        <v>7351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2B6B3-A9CB-4CD1-BAFF-F609358D16E9}">
  <dimension ref="B3:O22"/>
  <sheetViews>
    <sheetView topLeftCell="A10" workbookViewId="0">
      <selection activeCell="I3" sqref="I3"/>
    </sheetView>
  </sheetViews>
  <sheetFormatPr defaultRowHeight="12.75" x14ac:dyDescent="0.2"/>
  <cols>
    <col min="2" max="2" width="22.7109375" bestFit="1" customWidth="1"/>
    <col min="9" max="9" width="34.42578125" bestFit="1" customWidth="1"/>
  </cols>
  <sheetData>
    <row r="3" spans="2:15" ht="75" x14ac:dyDescent="0.2">
      <c r="B3" s="48" t="s">
        <v>136</v>
      </c>
      <c r="C3" s="49" t="s">
        <v>137</v>
      </c>
      <c r="D3" s="50"/>
      <c r="E3" s="50"/>
      <c r="F3" s="50"/>
      <c r="G3" s="51"/>
    </row>
    <row r="4" spans="2:15" x14ac:dyDescent="0.2">
      <c r="B4" s="52" t="s">
        <v>122</v>
      </c>
      <c r="C4" s="53" t="s">
        <v>138</v>
      </c>
      <c r="D4" s="54"/>
      <c r="E4" s="54"/>
      <c r="F4" s="54"/>
      <c r="G4" s="55"/>
    </row>
    <row r="5" spans="2:15" x14ac:dyDescent="0.2">
      <c r="B5" s="56"/>
      <c r="C5" s="57"/>
      <c r="D5" s="58"/>
      <c r="E5" s="58"/>
      <c r="F5" s="58"/>
      <c r="G5" s="59"/>
    </row>
    <row r="6" spans="2:15" x14ac:dyDescent="0.2">
      <c r="B6" s="52" t="s">
        <v>139</v>
      </c>
      <c r="C6" s="53" t="s">
        <v>140</v>
      </c>
      <c r="D6" s="54"/>
      <c r="E6" s="54"/>
      <c r="F6" s="54"/>
      <c r="G6" s="55"/>
    </row>
    <row r="7" spans="2:15" x14ac:dyDescent="0.2">
      <c r="B7" s="56"/>
      <c r="C7" s="57"/>
      <c r="D7" s="58"/>
      <c r="E7" s="58"/>
      <c r="F7" s="58"/>
      <c r="G7" s="59"/>
    </row>
    <row r="8" spans="2:15" x14ac:dyDescent="0.2">
      <c r="B8" s="52" t="s">
        <v>152</v>
      </c>
      <c r="C8" s="53" t="s">
        <v>141</v>
      </c>
      <c r="D8" s="54"/>
      <c r="E8" s="54"/>
      <c r="F8" s="54"/>
      <c r="G8" s="55"/>
    </row>
    <row r="9" spans="2:15" x14ac:dyDescent="0.2">
      <c r="B9" s="56"/>
      <c r="C9" s="57"/>
      <c r="D9" s="58"/>
      <c r="E9" s="58"/>
      <c r="F9" s="58"/>
      <c r="G9" s="59"/>
    </row>
    <row r="10" spans="2:15" x14ac:dyDescent="0.2">
      <c r="B10" s="60"/>
      <c r="C10" s="60"/>
      <c r="D10" s="60"/>
      <c r="E10" s="60"/>
      <c r="F10" s="60"/>
      <c r="G10" s="60"/>
    </row>
    <row r="11" spans="2:15" x14ac:dyDescent="0.2">
      <c r="B11" s="61" t="s">
        <v>142</v>
      </c>
      <c r="C11" s="61"/>
      <c r="D11" s="61"/>
      <c r="E11" s="61"/>
      <c r="F11" s="61"/>
      <c r="G11" s="61"/>
      <c r="I11" s="61" t="s">
        <v>143</v>
      </c>
      <c r="J11" s="61"/>
      <c r="K11" s="61"/>
      <c r="L11" s="61"/>
      <c r="M11" s="61"/>
      <c r="N11" s="61"/>
      <c r="O11" s="61"/>
    </row>
    <row r="12" spans="2:15" ht="15" x14ac:dyDescent="0.25">
      <c r="B12" s="62" t="s">
        <v>144</v>
      </c>
      <c r="C12" s="63" t="s">
        <v>145</v>
      </c>
      <c r="D12" s="63"/>
      <c r="E12" s="63"/>
      <c r="F12" s="63"/>
      <c r="G12" s="63"/>
      <c r="I12" s="62" t="s">
        <v>144</v>
      </c>
      <c r="J12" s="63" t="s">
        <v>145</v>
      </c>
      <c r="K12" s="63"/>
      <c r="L12" s="63"/>
      <c r="M12" s="63"/>
      <c r="N12" s="63"/>
      <c r="O12" s="63"/>
    </row>
    <row r="13" spans="2:15" x14ac:dyDescent="0.2">
      <c r="B13" s="64" t="s">
        <v>98</v>
      </c>
      <c r="C13" s="65" t="s">
        <v>146</v>
      </c>
      <c r="D13" s="65"/>
      <c r="E13" s="65"/>
      <c r="F13" s="65"/>
      <c r="G13" s="65"/>
      <c r="I13" s="64" t="s">
        <v>120</v>
      </c>
      <c r="J13" s="65" t="s">
        <v>147</v>
      </c>
      <c r="K13" s="65"/>
      <c r="L13" s="65"/>
      <c r="M13" s="65"/>
      <c r="N13" s="65"/>
      <c r="O13" s="65"/>
    </row>
    <row r="14" spans="2:15" x14ac:dyDescent="0.2">
      <c r="B14" s="64"/>
      <c r="C14" s="65"/>
      <c r="D14" s="65"/>
      <c r="E14" s="65"/>
      <c r="F14" s="65"/>
      <c r="G14" s="65"/>
      <c r="I14" s="64"/>
      <c r="J14" s="65"/>
      <c r="K14" s="65"/>
      <c r="L14" s="65"/>
      <c r="M14" s="65"/>
      <c r="N14" s="65"/>
      <c r="O14" s="65"/>
    </row>
    <row r="15" spans="2:15" x14ac:dyDescent="0.2">
      <c r="B15" s="64"/>
      <c r="C15" s="65"/>
      <c r="D15" s="65"/>
      <c r="E15" s="65"/>
      <c r="F15" s="65"/>
      <c r="G15" s="65"/>
      <c r="I15" s="64"/>
      <c r="J15" s="65"/>
      <c r="K15" s="65"/>
      <c r="L15" s="65"/>
      <c r="M15" s="65"/>
      <c r="N15" s="65"/>
      <c r="O15" s="65"/>
    </row>
    <row r="16" spans="2:15" x14ac:dyDescent="0.2">
      <c r="B16" s="64"/>
      <c r="C16" s="65"/>
      <c r="D16" s="65"/>
      <c r="E16" s="65"/>
      <c r="F16" s="65"/>
      <c r="G16" s="65"/>
      <c r="I16" s="64"/>
      <c r="J16" s="65"/>
      <c r="K16" s="65"/>
      <c r="L16" s="65"/>
      <c r="M16" s="65"/>
      <c r="N16" s="65"/>
      <c r="O16" s="65"/>
    </row>
    <row r="17" spans="2:15" x14ac:dyDescent="0.2">
      <c r="B17" s="64" t="s">
        <v>99</v>
      </c>
      <c r="C17" s="66" t="s">
        <v>148</v>
      </c>
      <c r="D17" s="66"/>
      <c r="E17" s="66"/>
      <c r="F17" s="66"/>
      <c r="G17" s="66"/>
      <c r="I17" s="64" t="s">
        <v>119</v>
      </c>
      <c r="J17" s="66" t="s">
        <v>149</v>
      </c>
      <c r="K17" s="66"/>
      <c r="L17" s="66"/>
      <c r="M17" s="66"/>
      <c r="N17" s="66"/>
      <c r="O17" s="66"/>
    </row>
    <row r="18" spans="2:15" x14ac:dyDescent="0.2">
      <c r="B18" s="64"/>
      <c r="C18" s="66"/>
      <c r="D18" s="66"/>
      <c r="E18" s="66"/>
      <c r="F18" s="66"/>
      <c r="G18" s="66"/>
      <c r="I18" s="64"/>
      <c r="J18" s="66"/>
      <c r="K18" s="66"/>
      <c r="L18" s="66"/>
      <c r="M18" s="66"/>
      <c r="N18" s="66"/>
      <c r="O18" s="66"/>
    </row>
    <row r="19" spans="2:15" x14ac:dyDescent="0.2">
      <c r="B19" s="64"/>
      <c r="C19" s="66"/>
      <c r="D19" s="66"/>
      <c r="E19" s="66"/>
      <c r="F19" s="66"/>
      <c r="G19" s="66"/>
      <c r="I19" s="64"/>
      <c r="J19" s="66"/>
      <c r="K19" s="66"/>
      <c r="L19" s="66"/>
      <c r="M19" s="66"/>
      <c r="N19" s="66"/>
      <c r="O19" s="66"/>
    </row>
    <row r="20" spans="2:15" x14ac:dyDescent="0.2">
      <c r="B20" s="64" t="s">
        <v>118</v>
      </c>
      <c r="C20" s="67" t="s">
        <v>150</v>
      </c>
      <c r="D20" s="67"/>
      <c r="E20" s="67"/>
      <c r="F20" s="67"/>
      <c r="G20" s="67"/>
      <c r="I20" s="64" t="s">
        <v>118</v>
      </c>
      <c r="J20" s="65" t="s">
        <v>151</v>
      </c>
      <c r="K20" s="65"/>
      <c r="L20" s="65"/>
      <c r="M20" s="65"/>
      <c r="N20" s="65"/>
      <c r="O20" s="65"/>
    </row>
    <row r="21" spans="2:15" x14ac:dyDescent="0.2">
      <c r="B21" s="64"/>
      <c r="C21" s="67"/>
      <c r="D21" s="67"/>
      <c r="E21" s="67"/>
      <c r="F21" s="67"/>
      <c r="G21" s="67"/>
      <c r="I21" s="64"/>
      <c r="J21" s="65"/>
      <c r="K21" s="65"/>
      <c r="L21" s="65"/>
      <c r="M21" s="65"/>
      <c r="N21" s="65"/>
      <c r="O21" s="65"/>
    </row>
    <row r="22" spans="2:15" x14ac:dyDescent="0.2">
      <c r="B22" s="64"/>
      <c r="C22" s="67"/>
      <c r="D22" s="67"/>
      <c r="E22" s="67"/>
      <c r="F22" s="67"/>
      <c r="G22" s="67"/>
      <c r="I22" s="64"/>
      <c r="J22" s="65"/>
      <c r="K22" s="65"/>
      <c r="L22" s="65"/>
      <c r="M22" s="65"/>
      <c r="N22" s="65"/>
      <c r="O22" s="65"/>
    </row>
  </sheetData>
  <mergeCells count="23">
    <mergeCell ref="B17:B19"/>
    <mergeCell ref="C17:G19"/>
    <mergeCell ref="I17:I19"/>
    <mergeCell ref="J17:O19"/>
    <mergeCell ref="B20:B22"/>
    <mergeCell ref="C20:G22"/>
    <mergeCell ref="I20:I22"/>
    <mergeCell ref="J20:O22"/>
    <mergeCell ref="B11:G11"/>
    <mergeCell ref="I11:O11"/>
    <mergeCell ref="C12:G12"/>
    <mergeCell ref="J12:O12"/>
    <mergeCell ref="B13:B16"/>
    <mergeCell ref="C13:G16"/>
    <mergeCell ref="I13:I16"/>
    <mergeCell ref="J13:O16"/>
    <mergeCell ref="C3:G3"/>
    <mergeCell ref="B4:B5"/>
    <mergeCell ref="C4:G5"/>
    <mergeCell ref="B6:B7"/>
    <mergeCell ref="C6:G7"/>
    <mergeCell ref="B8:B9"/>
    <mergeCell ref="C8: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Working sheet</vt:lpstr>
      <vt:lpstr>Ans(2)</vt:lpstr>
      <vt:lpstr>Ans(5)</vt:lpstr>
      <vt:lpstr>Working Explanation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dixit</dc:creator>
  <cp:lastModifiedBy>vaibhav dixit</cp:lastModifiedBy>
  <dcterms:created xsi:type="dcterms:W3CDTF">2024-05-28T14:30:26Z</dcterms:created>
  <dcterms:modified xsi:type="dcterms:W3CDTF">2024-05-28T14:30:26Z</dcterms:modified>
</cp:coreProperties>
</file>