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2460" i="1"/>
  <c r="O2460"/>
  <c r="E2460"/>
  <c r="V2459"/>
  <c r="O2459"/>
  <c r="E2459"/>
  <c r="V2448"/>
  <c r="T2448"/>
  <c r="N2448"/>
  <c r="M2448"/>
  <c r="H2448"/>
  <c r="G2448"/>
  <c r="O2448" s="1"/>
  <c r="E2448"/>
  <c r="T2447"/>
  <c r="Q2447"/>
  <c r="V2447" s="1"/>
  <c r="M2447"/>
  <c r="H2447"/>
  <c r="G2447"/>
  <c r="O2447" s="1"/>
  <c r="E2447"/>
  <c r="V2436"/>
  <c r="T2436"/>
  <c r="N2436"/>
  <c r="M2436"/>
  <c r="H2436"/>
  <c r="G2436"/>
  <c r="O2436" s="1"/>
  <c r="E2436"/>
  <c r="U2435"/>
  <c r="T2435"/>
  <c r="Q2435"/>
  <c r="P2435"/>
  <c r="V2435" s="1"/>
  <c r="M2435"/>
  <c r="H2435"/>
  <c r="G2435"/>
  <c r="O2435" s="1"/>
  <c r="E2435"/>
  <c r="V2424"/>
  <c r="N2424"/>
  <c r="M2424"/>
  <c r="H2424"/>
  <c r="G2424"/>
  <c r="O2424" s="1"/>
  <c r="E2424"/>
  <c r="T2423"/>
  <c r="Q2423"/>
  <c r="P2423"/>
  <c r="V2423" s="1"/>
  <c r="M2423"/>
  <c r="K2423"/>
  <c r="H2423"/>
  <c r="G2423"/>
  <c r="O2423" s="1"/>
  <c r="E2423"/>
  <c r="T2411"/>
  <c r="Q2411"/>
  <c r="V2411" s="1"/>
  <c r="N2411"/>
  <c r="M2411"/>
  <c r="H2411"/>
  <c r="G2411"/>
  <c r="O2411" s="1"/>
  <c r="E2411"/>
  <c r="U2410"/>
  <c r="T2410"/>
  <c r="Q2410"/>
  <c r="V2410" s="1"/>
  <c r="M2410"/>
  <c r="K2410"/>
  <c r="H2410"/>
  <c r="G2410"/>
  <c r="O2410" s="1"/>
  <c r="E2410"/>
  <c r="V2399"/>
  <c r="O2399"/>
  <c r="N2399"/>
  <c r="M2399"/>
  <c r="H2399"/>
  <c r="G2399"/>
  <c r="E2399"/>
  <c r="U2398"/>
  <c r="T2398"/>
  <c r="V2398" s="1"/>
  <c r="Q2398"/>
  <c r="M2398"/>
  <c r="K2398"/>
  <c r="H2398"/>
  <c r="G2398"/>
  <c r="O2398" s="1"/>
  <c r="E2398"/>
  <c r="V2387"/>
  <c r="N2387"/>
  <c r="M2387"/>
  <c r="G2387"/>
  <c r="O2387" s="1"/>
  <c r="E2387"/>
  <c r="U2386"/>
  <c r="Q2386"/>
  <c r="V2386" s="1"/>
  <c r="M2386"/>
  <c r="K2386"/>
  <c r="H2386"/>
  <c r="G2386"/>
  <c r="O2386" s="1"/>
  <c r="E2386"/>
  <c r="V2375"/>
  <c r="N2375"/>
  <c r="M2375"/>
  <c r="G2375"/>
  <c r="O2375" s="1"/>
  <c r="E2375"/>
  <c r="U2374"/>
  <c r="Q2374"/>
  <c r="V2374" s="1"/>
  <c r="M2374"/>
  <c r="K2374"/>
  <c r="H2374"/>
  <c r="G2374"/>
  <c r="O2374" s="1"/>
  <c r="E2374"/>
  <c r="V2362"/>
  <c r="N2362"/>
  <c r="M2362"/>
  <c r="G2362"/>
  <c r="O2362" s="1"/>
  <c r="E2362"/>
  <c r="U2361"/>
  <c r="P2361"/>
  <c r="V2361" s="1"/>
  <c r="M2361"/>
  <c r="L2361"/>
  <c r="H2361"/>
  <c r="G2361"/>
  <c r="O2361" s="1"/>
  <c r="E2361"/>
  <c r="V2350"/>
  <c r="N2350"/>
  <c r="M2350"/>
  <c r="O2350" s="1"/>
  <c r="G2350"/>
  <c r="E2350"/>
  <c r="T2349"/>
  <c r="Q2349"/>
  <c r="P2349"/>
  <c r="V2349" s="1"/>
  <c r="M2349"/>
  <c r="L2349"/>
  <c r="H2349"/>
  <c r="G2349"/>
  <c r="O2349" s="1"/>
  <c r="E2349"/>
  <c r="V2338"/>
  <c r="N2338"/>
  <c r="M2338"/>
  <c r="O2338" s="1"/>
  <c r="G2338"/>
  <c r="E2338"/>
  <c r="U2337"/>
  <c r="T2337"/>
  <c r="Q2337"/>
  <c r="P2337"/>
  <c r="V2337" s="1"/>
  <c r="M2337"/>
  <c r="L2337"/>
  <c r="H2337"/>
  <c r="G2337"/>
  <c r="O2337" s="1"/>
  <c r="E2337"/>
  <c r="V2325"/>
  <c r="N2325"/>
  <c r="M2325"/>
  <c r="G2325"/>
  <c r="O2325" s="1"/>
  <c r="E2325"/>
  <c r="U2324"/>
  <c r="T2324"/>
  <c r="Q2324"/>
  <c r="P2324"/>
  <c r="V2324" s="1"/>
  <c r="M2324"/>
  <c r="L2324"/>
  <c r="H2324"/>
  <c r="G2324"/>
  <c r="O2324" s="1"/>
  <c r="E2324"/>
  <c r="P2313"/>
  <c r="V2313" s="1"/>
  <c r="O2313"/>
  <c r="E2313"/>
  <c r="V2312"/>
  <c r="O2312"/>
  <c r="E2312"/>
  <c r="U2311"/>
  <c r="T2311"/>
  <c r="V2311" s="1"/>
  <c r="Q2311"/>
  <c r="M2311"/>
  <c r="K2311"/>
  <c r="H2311"/>
  <c r="G2311"/>
  <c r="O2311" s="1"/>
  <c r="E2311"/>
  <c r="V2300"/>
  <c r="R2300"/>
  <c r="O2300"/>
  <c r="E2300"/>
  <c r="V2299"/>
  <c r="N2299"/>
  <c r="M2299"/>
  <c r="G2299"/>
  <c r="O2299" s="1"/>
  <c r="E2299"/>
  <c r="T2298"/>
  <c r="S2298"/>
  <c r="Q2298"/>
  <c r="P2298"/>
  <c r="V2298" s="1"/>
  <c r="M2298"/>
  <c r="K2298"/>
  <c r="H2298"/>
  <c r="G2298"/>
  <c r="O2298" s="1"/>
  <c r="E2298"/>
  <c r="R2287"/>
  <c r="V2287" s="1"/>
  <c r="O2287"/>
  <c r="E2287"/>
  <c r="V2286"/>
  <c r="N2286"/>
  <c r="M2286"/>
  <c r="G2286"/>
  <c r="O2286" s="1"/>
  <c r="E2286"/>
  <c r="V2285"/>
  <c r="S2285"/>
  <c r="M2285"/>
  <c r="K2285"/>
  <c r="H2285"/>
  <c r="G2285"/>
  <c r="O2285" s="1"/>
  <c r="E2285"/>
  <c r="V2273"/>
  <c r="R2273"/>
  <c r="M2273"/>
  <c r="J2273"/>
  <c r="H2273"/>
  <c r="G2273"/>
  <c r="O2273" s="1"/>
  <c r="E2273"/>
  <c r="V2272"/>
  <c r="O2272"/>
  <c r="E2272"/>
  <c r="V2271"/>
  <c r="O2271"/>
  <c r="E2271"/>
  <c r="R2259"/>
  <c r="Q2259"/>
  <c r="V2259" s="1"/>
  <c r="M2259"/>
  <c r="J2259"/>
  <c r="H2259"/>
  <c r="G2259"/>
  <c r="O2259" s="1"/>
  <c r="E2259"/>
  <c r="V2258"/>
  <c r="N2258"/>
  <c r="M2258"/>
  <c r="G2258"/>
  <c r="O2258" s="1"/>
  <c r="E2258"/>
  <c r="S2257"/>
  <c r="Q2257"/>
  <c r="V2257" s="1"/>
  <c r="M2257"/>
  <c r="K2257"/>
  <c r="H2257"/>
  <c r="G2257"/>
  <c r="O2257" s="1"/>
  <c r="E2257"/>
  <c r="R2246"/>
  <c r="Q2246"/>
  <c r="V2246" s="1"/>
  <c r="M2246"/>
  <c r="J2246"/>
  <c r="H2246"/>
  <c r="G2246"/>
  <c r="O2246" s="1"/>
  <c r="E2246"/>
  <c r="V2245"/>
  <c r="N2245"/>
  <c r="M2245"/>
  <c r="G2245"/>
  <c r="O2245" s="1"/>
  <c r="E2245"/>
  <c r="U2244"/>
  <c r="T2244"/>
  <c r="S2244"/>
  <c r="Q2244"/>
  <c r="V2244" s="1"/>
  <c r="M2244"/>
  <c r="K2244"/>
  <c r="H2244"/>
  <c r="G2244"/>
  <c r="O2244" s="1"/>
  <c r="E2244"/>
  <c r="R2232"/>
  <c r="Q2232"/>
  <c r="V2232" s="1"/>
  <c r="M2232"/>
  <c r="J2232"/>
  <c r="H2232"/>
  <c r="G2232"/>
  <c r="O2232" s="1"/>
  <c r="E2232"/>
  <c r="V2231"/>
  <c r="N2231"/>
  <c r="M2231"/>
  <c r="G2231"/>
  <c r="O2231" s="1"/>
  <c r="E2231"/>
  <c r="U2230"/>
  <c r="T2230"/>
  <c r="V2230" s="1"/>
  <c r="Q2230"/>
  <c r="M2230"/>
  <c r="K2230"/>
  <c r="H2230"/>
  <c r="G2230"/>
  <c r="O2230" s="1"/>
  <c r="E2230"/>
  <c r="Q2218"/>
  <c r="V2218" s="1"/>
  <c r="M2218"/>
  <c r="J2218"/>
  <c r="H2218"/>
  <c r="G2218"/>
  <c r="O2218" s="1"/>
  <c r="E2218"/>
  <c r="V2217"/>
  <c r="O2217"/>
  <c r="N2217"/>
  <c r="M2217"/>
  <c r="G2217"/>
  <c r="E2217"/>
  <c r="U2216"/>
  <c r="T2216"/>
  <c r="S2216"/>
  <c r="Q2216"/>
  <c r="P2216"/>
  <c r="V2216" s="1"/>
  <c r="M2216"/>
  <c r="K2216"/>
  <c r="H2216"/>
  <c r="G2216"/>
  <c r="O2216" s="1"/>
  <c r="E2216"/>
  <c r="Q2203"/>
  <c r="V2203" s="1"/>
  <c r="M2203"/>
  <c r="J2203"/>
  <c r="H2203"/>
  <c r="G2203"/>
  <c r="O2203" s="1"/>
  <c r="E2203"/>
  <c r="V2202"/>
  <c r="N2202"/>
  <c r="M2202"/>
  <c r="O2202" s="1"/>
  <c r="G2202"/>
  <c r="E2202"/>
  <c r="U2201"/>
  <c r="T2201"/>
  <c r="S2201"/>
  <c r="Q2201"/>
  <c r="P2201"/>
  <c r="V2201" s="1"/>
  <c r="M2201"/>
  <c r="K2201"/>
  <c r="H2201"/>
  <c r="G2201"/>
  <c r="O2201" s="1"/>
  <c r="E2201"/>
  <c r="Q2188"/>
  <c r="V2188" s="1"/>
  <c r="M2188"/>
  <c r="G2188"/>
  <c r="O2188" s="1"/>
  <c r="E2188"/>
  <c r="V2187"/>
  <c r="N2187"/>
  <c r="M2187"/>
  <c r="O2187" s="1"/>
  <c r="G2187"/>
  <c r="E2187"/>
  <c r="U2186"/>
  <c r="T2186"/>
  <c r="S2186"/>
  <c r="V2186" s="1"/>
  <c r="M2186"/>
  <c r="K2186"/>
  <c r="H2186"/>
  <c r="G2186"/>
  <c r="O2186" s="1"/>
  <c r="E2186"/>
  <c r="V2174"/>
  <c r="P2174"/>
  <c r="M2174"/>
  <c r="G2174"/>
  <c r="O2174" s="1"/>
  <c r="E2174"/>
  <c r="V2173"/>
  <c r="N2173"/>
  <c r="M2173"/>
  <c r="G2173"/>
  <c r="O2173" s="1"/>
  <c r="E2173"/>
  <c r="U2172"/>
  <c r="T2172"/>
  <c r="V2172" s="1"/>
  <c r="P2172"/>
  <c r="M2172"/>
  <c r="K2172"/>
  <c r="H2172"/>
  <c r="G2172"/>
  <c r="O2172" s="1"/>
  <c r="E2172"/>
  <c r="P2160"/>
  <c r="V2160" s="1"/>
  <c r="M2160"/>
  <c r="G2160"/>
  <c r="O2160" s="1"/>
  <c r="E2160"/>
  <c r="V2159"/>
  <c r="N2159"/>
  <c r="M2159"/>
  <c r="O2159" s="1"/>
  <c r="G2159"/>
  <c r="E2159"/>
  <c r="U2158"/>
  <c r="T2158"/>
  <c r="Q2158"/>
  <c r="P2158"/>
  <c r="V2158" s="1"/>
  <c r="M2158"/>
  <c r="K2158"/>
  <c r="H2158"/>
  <c r="G2158"/>
  <c r="O2158" s="1"/>
  <c r="E2158"/>
  <c r="V2145"/>
  <c r="P2145"/>
  <c r="M2145"/>
  <c r="G2145"/>
  <c r="O2145" s="1"/>
  <c r="E2145"/>
  <c r="V2144"/>
  <c r="N2144"/>
  <c r="M2144"/>
  <c r="G2144"/>
  <c r="O2144" s="1"/>
  <c r="E2144"/>
  <c r="U2143"/>
  <c r="T2143"/>
  <c r="Q2143"/>
  <c r="P2143"/>
  <c r="V2143" s="1"/>
  <c r="M2143"/>
  <c r="K2143"/>
  <c r="H2143"/>
  <c r="G2143"/>
  <c r="O2143" s="1"/>
  <c r="E2143"/>
  <c r="P2131"/>
  <c r="V2131" s="1"/>
  <c r="M2131"/>
  <c r="G2131"/>
  <c r="O2131" s="1"/>
  <c r="E2131"/>
  <c r="V2130"/>
  <c r="N2130"/>
  <c r="M2130"/>
  <c r="G2130"/>
  <c r="O2130" s="1"/>
  <c r="E2130"/>
  <c r="U2129"/>
  <c r="T2129"/>
  <c r="Q2129"/>
  <c r="P2129"/>
  <c r="V2129" s="1"/>
  <c r="M2129"/>
  <c r="K2129"/>
  <c r="H2129"/>
  <c r="G2129"/>
  <c r="O2129" s="1"/>
  <c r="E2129"/>
  <c r="P2117"/>
  <c r="V2117" s="1"/>
  <c r="M2117"/>
  <c r="G2117"/>
  <c r="O2117" s="1"/>
  <c r="E2117"/>
  <c r="V2116"/>
  <c r="N2116"/>
  <c r="M2116"/>
  <c r="O2116" s="1"/>
  <c r="G2116"/>
  <c r="E2116"/>
  <c r="U2115"/>
  <c r="T2115"/>
  <c r="Q2115"/>
  <c r="P2115"/>
  <c r="V2115" s="1"/>
  <c r="M2115"/>
  <c r="K2115"/>
  <c r="H2115"/>
  <c r="G2115"/>
  <c r="O2115" s="1"/>
  <c r="E2115"/>
  <c r="V2103"/>
  <c r="P2103"/>
  <c r="M2103"/>
  <c r="G2103"/>
  <c r="O2103" s="1"/>
  <c r="E2103"/>
  <c r="V2102"/>
  <c r="N2102"/>
  <c r="M2102"/>
  <c r="G2102"/>
  <c r="O2102" s="1"/>
  <c r="E2102"/>
  <c r="U2101"/>
  <c r="T2101"/>
  <c r="V2101" s="1"/>
  <c r="Q2101"/>
  <c r="M2101"/>
  <c r="L2101"/>
  <c r="H2101"/>
  <c r="G2101"/>
  <c r="O2101" s="1"/>
  <c r="E2101"/>
  <c r="P2089"/>
  <c r="V2089" s="1"/>
  <c r="M2089"/>
  <c r="G2089"/>
  <c r="O2089" s="1"/>
  <c r="E2089"/>
  <c r="V2088"/>
  <c r="N2088"/>
  <c r="M2088"/>
  <c r="O2088" s="1"/>
  <c r="G2088"/>
  <c r="E2088"/>
  <c r="U2087"/>
  <c r="T2087"/>
  <c r="Q2087"/>
  <c r="P2087"/>
  <c r="V2087" s="1"/>
  <c r="O2087"/>
  <c r="M2087"/>
  <c r="L2087"/>
  <c r="H2087"/>
  <c r="G2087"/>
  <c r="E2087"/>
  <c r="V2075"/>
  <c r="P2075"/>
  <c r="M2075"/>
  <c r="G2075"/>
  <c r="O2075" s="1"/>
  <c r="E2075"/>
  <c r="V2074"/>
  <c r="N2074"/>
  <c r="M2074"/>
  <c r="G2074"/>
  <c r="O2074" s="1"/>
  <c r="E2074"/>
  <c r="U2073"/>
  <c r="T2073"/>
  <c r="S2073"/>
  <c r="Q2073"/>
  <c r="P2073"/>
  <c r="V2073" s="1"/>
  <c r="M2073"/>
  <c r="L2073"/>
  <c r="H2073"/>
  <c r="G2073"/>
  <c r="O2073" s="1"/>
  <c r="E2073"/>
  <c r="V2060"/>
  <c r="P2060"/>
  <c r="M2060"/>
  <c r="G2060"/>
  <c r="O2060" s="1"/>
  <c r="E2060"/>
  <c r="V2059"/>
  <c r="N2059"/>
  <c r="M2059"/>
  <c r="G2059"/>
  <c r="O2059" s="1"/>
  <c r="E2059"/>
  <c r="U2058"/>
  <c r="T2058"/>
  <c r="S2058"/>
  <c r="P2058"/>
  <c r="V2058" s="1"/>
  <c r="M2058"/>
  <c r="L2058"/>
  <c r="H2058"/>
  <c r="G2058"/>
  <c r="O2058" s="1"/>
  <c r="E2058"/>
  <c r="V2046"/>
  <c r="P2046"/>
  <c r="M2046"/>
  <c r="G2046"/>
  <c r="O2046" s="1"/>
  <c r="E2046"/>
  <c r="V2045"/>
  <c r="N2045"/>
  <c r="M2045"/>
  <c r="G2045"/>
  <c r="O2045" s="1"/>
  <c r="E2045"/>
  <c r="U2044"/>
  <c r="T2044"/>
  <c r="S2044"/>
  <c r="P2044"/>
  <c r="V2044" s="1"/>
  <c r="M2044"/>
  <c r="L2044"/>
  <c r="H2044"/>
  <c r="G2044"/>
  <c r="O2044" s="1"/>
  <c r="E2044"/>
  <c r="P2031"/>
  <c r="V2031" s="1"/>
  <c r="M2031"/>
  <c r="G2031"/>
  <c r="O2031" s="1"/>
  <c r="E2031"/>
  <c r="V2030"/>
  <c r="N2030"/>
  <c r="M2030"/>
  <c r="O2030" s="1"/>
  <c r="G2030"/>
  <c r="E2030"/>
  <c r="U2029"/>
  <c r="T2029"/>
  <c r="S2029"/>
  <c r="P2029"/>
  <c r="V2029" s="1"/>
  <c r="O2029"/>
  <c r="M2029"/>
  <c r="L2029"/>
  <c r="H2029"/>
  <c r="G2029"/>
  <c r="E2029"/>
  <c r="V2017"/>
  <c r="P2017"/>
  <c r="M2017"/>
  <c r="G2017"/>
  <c r="O2017" s="1"/>
  <c r="E2017"/>
  <c r="V2016"/>
  <c r="N2016"/>
  <c r="M2016"/>
  <c r="G2016"/>
  <c r="O2016" s="1"/>
  <c r="E2016"/>
  <c r="U2015"/>
  <c r="T2015"/>
  <c r="S2015"/>
  <c r="P2015"/>
  <c r="V2015" s="1"/>
  <c r="M2015"/>
  <c r="L2015"/>
  <c r="H2015"/>
  <c r="G2015"/>
  <c r="O2015" s="1"/>
  <c r="E2015"/>
  <c r="V2002"/>
  <c r="O2002"/>
  <c r="E2002"/>
  <c r="V2001"/>
  <c r="P2001"/>
  <c r="M2001"/>
  <c r="G2001"/>
  <c r="O2001" s="1"/>
  <c r="E2001"/>
  <c r="V2000"/>
  <c r="N2000"/>
  <c r="M2000"/>
  <c r="G2000"/>
  <c r="O2000" s="1"/>
  <c r="E2000"/>
  <c r="U1999"/>
  <c r="T1999"/>
  <c r="V1999" s="1"/>
  <c r="S1999"/>
  <c r="M1999"/>
  <c r="L1999"/>
  <c r="K1999"/>
  <c r="H1999"/>
  <c r="O1999" s="1"/>
  <c r="G1999"/>
  <c r="E1999"/>
  <c r="V1986"/>
  <c r="O1986"/>
  <c r="E1986"/>
  <c r="V1985"/>
  <c r="P1985"/>
  <c r="M1985"/>
  <c r="G1985"/>
  <c r="O1985" s="1"/>
  <c r="E1985"/>
  <c r="V1984"/>
  <c r="N1984"/>
  <c r="M1984"/>
  <c r="G1984"/>
  <c r="O1984" s="1"/>
  <c r="E1984"/>
  <c r="T1983"/>
  <c r="S1983"/>
  <c r="V1983" s="1"/>
  <c r="P1983"/>
  <c r="M1983"/>
  <c r="L1983"/>
  <c r="K1983"/>
  <c r="H1983"/>
  <c r="O1983" s="1"/>
  <c r="G1983"/>
  <c r="E1983"/>
  <c r="V1969"/>
  <c r="N1969"/>
  <c r="M1969"/>
  <c r="K1969"/>
  <c r="G1969"/>
  <c r="O1969" s="1"/>
  <c r="E1969"/>
  <c r="V1968"/>
  <c r="P1968"/>
  <c r="M1968"/>
  <c r="G1968"/>
  <c r="O1968" s="1"/>
  <c r="E1968"/>
  <c r="V1967"/>
  <c r="N1967"/>
  <c r="M1967"/>
  <c r="G1967"/>
  <c r="O1967" s="1"/>
  <c r="E1967"/>
  <c r="T1966"/>
  <c r="S1966"/>
  <c r="Q1966"/>
  <c r="P1966"/>
  <c r="V1966" s="1"/>
  <c r="M1966"/>
  <c r="K1966"/>
  <c r="H1966"/>
  <c r="G1966"/>
  <c r="O1966" s="1"/>
  <c r="E1966"/>
  <c r="V1952"/>
  <c r="N1952"/>
  <c r="M1952"/>
  <c r="K1952"/>
  <c r="G1952"/>
  <c r="O1952" s="1"/>
  <c r="E1952"/>
  <c r="V1951"/>
  <c r="P1951"/>
  <c r="M1951"/>
  <c r="G1951"/>
  <c r="O1951" s="1"/>
  <c r="E1951"/>
  <c r="V1950"/>
  <c r="N1950"/>
  <c r="M1950"/>
  <c r="G1950"/>
  <c r="O1950" s="1"/>
  <c r="E1950"/>
  <c r="T1949"/>
  <c r="S1949"/>
  <c r="V1949" s="1"/>
  <c r="P1949"/>
  <c r="O1949"/>
  <c r="M1949"/>
  <c r="K1949"/>
  <c r="H1949"/>
  <c r="G1949"/>
  <c r="E1949"/>
  <c r="V1935"/>
  <c r="O1935"/>
  <c r="E1935"/>
  <c r="P1934"/>
  <c r="V1934" s="1"/>
  <c r="M1934"/>
  <c r="G1934"/>
  <c r="O1934" s="1"/>
  <c r="E1934"/>
  <c r="V1933"/>
  <c r="N1933"/>
  <c r="M1933"/>
  <c r="G1933"/>
  <c r="O1933" s="1"/>
  <c r="E1933"/>
  <c r="T1932"/>
  <c r="S1932"/>
  <c r="V1932" s="1"/>
  <c r="M1932"/>
  <c r="K1932"/>
  <c r="H1932"/>
  <c r="G1932"/>
  <c r="O1932" s="1"/>
  <c r="E1932"/>
  <c r="V1918"/>
  <c r="O1918"/>
  <c r="E1918"/>
  <c r="V1917"/>
  <c r="P1917"/>
  <c r="M1917"/>
  <c r="G1917"/>
  <c r="O1917" s="1"/>
  <c r="E1917"/>
  <c r="V1916"/>
  <c r="N1916"/>
  <c r="M1916"/>
  <c r="G1916"/>
  <c r="O1916" s="1"/>
  <c r="E1916"/>
  <c r="T1915"/>
  <c r="S1915"/>
  <c r="V1915" s="1"/>
  <c r="P1915"/>
  <c r="M1915"/>
  <c r="K1915"/>
  <c r="H1915"/>
  <c r="G1915"/>
  <c r="O1915" s="1"/>
  <c r="E1915"/>
  <c r="T1902"/>
  <c r="S1902"/>
  <c r="V1902" s="1"/>
  <c r="O1902"/>
  <c r="E1902"/>
  <c r="P1901"/>
  <c r="V1901" s="1"/>
  <c r="M1901"/>
  <c r="G1901"/>
  <c r="O1901" s="1"/>
  <c r="E1901"/>
  <c r="V1900"/>
  <c r="N1900"/>
  <c r="M1900"/>
  <c r="O1900" s="1"/>
  <c r="G1900"/>
  <c r="E1900"/>
  <c r="T1899"/>
  <c r="S1899"/>
  <c r="Q1899"/>
  <c r="P1899"/>
  <c r="V1899" s="1"/>
  <c r="M1899"/>
  <c r="K1899"/>
  <c r="H1899"/>
  <c r="G1899"/>
  <c r="O1899" s="1"/>
  <c r="E1899"/>
  <c r="V1886"/>
  <c r="O1886"/>
  <c r="E1886"/>
  <c r="P1885"/>
  <c r="V1885" s="1"/>
  <c r="M1885"/>
  <c r="G1885"/>
  <c r="O1885" s="1"/>
  <c r="E1885"/>
  <c r="V1884"/>
  <c r="N1884"/>
  <c r="M1884"/>
  <c r="O1884" s="1"/>
  <c r="G1884"/>
  <c r="E1884"/>
  <c r="T1883"/>
  <c r="S1883"/>
  <c r="P1883"/>
  <c r="M1883"/>
  <c r="K1883"/>
  <c r="H1883"/>
  <c r="G1883"/>
  <c r="E1883"/>
  <c r="V1869"/>
  <c r="N1869"/>
  <c r="M1869"/>
  <c r="K1869"/>
  <c r="H1869"/>
  <c r="G1869"/>
  <c r="E1869"/>
  <c r="P1868"/>
  <c r="V1868" s="1"/>
  <c r="M1868"/>
  <c r="G1868"/>
  <c r="O1868" s="1"/>
  <c r="E1868"/>
  <c r="V1867"/>
  <c r="O1867"/>
  <c r="E1867"/>
  <c r="T1866"/>
  <c r="S1866"/>
  <c r="Q1866"/>
  <c r="P1866"/>
  <c r="V1866" s="1"/>
  <c r="M1866"/>
  <c r="K1866"/>
  <c r="H1866"/>
  <c r="G1866"/>
  <c r="O1866" s="1"/>
  <c r="E1866"/>
  <c r="T1853"/>
  <c r="Q1853"/>
  <c r="N1853"/>
  <c r="M1853"/>
  <c r="K1853"/>
  <c r="H1853"/>
  <c r="G1853"/>
  <c r="O1853" s="1"/>
  <c r="E1853"/>
  <c r="V1852"/>
  <c r="P1852"/>
  <c r="M1852"/>
  <c r="G1852"/>
  <c r="E1852"/>
  <c r="V1851"/>
  <c r="O1851"/>
  <c r="E1851"/>
  <c r="T1850"/>
  <c r="S1850"/>
  <c r="P1850"/>
  <c r="V1850" s="1"/>
  <c r="M1850"/>
  <c r="K1850"/>
  <c r="H1850"/>
  <c r="G1850"/>
  <c r="O1850" s="1"/>
  <c r="E1850"/>
  <c r="T1838"/>
  <c r="S1838"/>
  <c r="N1838"/>
  <c r="M1838"/>
  <c r="K1838"/>
  <c r="H1838"/>
  <c r="G1838"/>
  <c r="O1838" s="1"/>
  <c r="E1838"/>
  <c r="V1837"/>
  <c r="P1837"/>
  <c r="M1837"/>
  <c r="G1837"/>
  <c r="E1837"/>
  <c r="T1836"/>
  <c r="V1836" s="1"/>
  <c r="N1836"/>
  <c r="M1836"/>
  <c r="O1836" s="1"/>
  <c r="G1836"/>
  <c r="E1836"/>
  <c r="T1835"/>
  <c r="Q1835"/>
  <c r="P1835"/>
  <c r="O1835"/>
  <c r="E1835"/>
  <c r="V1823"/>
  <c r="N1823"/>
  <c r="M1823"/>
  <c r="K1823"/>
  <c r="H1823"/>
  <c r="O1823" s="1"/>
  <c r="G1823"/>
  <c r="E1823"/>
  <c r="P1822"/>
  <c r="V1822" s="1"/>
  <c r="M1822"/>
  <c r="G1822"/>
  <c r="E1822"/>
  <c r="V1821"/>
  <c r="N1821"/>
  <c r="M1821"/>
  <c r="G1821"/>
  <c r="E1821"/>
  <c r="T1820"/>
  <c r="Q1820"/>
  <c r="P1820"/>
  <c r="V1820" s="1"/>
  <c r="M1820"/>
  <c r="K1820"/>
  <c r="H1820"/>
  <c r="G1820"/>
  <c r="O1820" s="1"/>
  <c r="E1820"/>
  <c r="V1807"/>
  <c r="N1807"/>
  <c r="M1807"/>
  <c r="K1807"/>
  <c r="H1807"/>
  <c r="O1807" s="1"/>
  <c r="G1807"/>
  <c r="E1807"/>
  <c r="P1806"/>
  <c r="V1806" s="1"/>
  <c r="M1806"/>
  <c r="G1806"/>
  <c r="E1806"/>
  <c r="T1805"/>
  <c r="V1805" s="1"/>
  <c r="N1805"/>
  <c r="M1805"/>
  <c r="G1805"/>
  <c r="O1805" s="1"/>
  <c r="E1805"/>
  <c r="T1804"/>
  <c r="P1804"/>
  <c r="M1804"/>
  <c r="K1804"/>
  <c r="H1804"/>
  <c r="G1804"/>
  <c r="E1804"/>
  <c r="V1791"/>
  <c r="N1791"/>
  <c r="M1791"/>
  <c r="K1791"/>
  <c r="H1791"/>
  <c r="G1791"/>
  <c r="O1791" s="1"/>
  <c r="E1791"/>
  <c r="V1790"/>
  <c r="P1790"/>
  <c r="M1790"/>
  <c r="G1790"/>
  <c r="E1790"/>
  <c r="T1789"/>
  <c r="V1789" s="1"/>
  <c r="N1789"/>
  <c r="M1789"/>
  <c r="O1789" s="1"/>
  <c r="G1789"/>
  <c r="E1789"/>
  <c r="V1788"/>
  <c r="O1788"/>
  <c r="E1788"/>
  <c r="V1776"/>
  <c r="N1776"/>
  <c r="M1776"/>
  <c r="K1776"/>
  <c r="H1776"/>
  <c r="O1776" s="1"/>
  <c r="G1776"/>
  <c r="E1776"/>
  <c r="V1775"/>
  <c r="M1775"/>
  <c r="G1775"/>
  <c r="E1775"/>
  <c r="V1774"/>
  <c r="N1774"/>
  <c r="M1774"/>
  <c r="G1774"/>
  <c r="O1774" s="1"/>
  <c r="E1774"/>
  <c r="V1773"/>
  <c r="O1773"/>
  <c r="E1773"/>
  <c r="S1762"/>
  <c r="V1762" s="1"/>
  <c r="N1762"/>
  <c r="M1762"/>
  <c r="K1762"/>
  <c r="H1762"/>
  <c r="O1762" s="1"/>
  <c r="G1762"/>
  <c r="E1762"/>
  <c r="P1761"/>
  <c r="V1761" s="1"/>
  <c r="M1761"/>
  <c r="G1761"/>
  <c r="E1761"/>
  <c r="T1760"/>
  <c r="V1760" s="1"/>
  <c r="N1760"/>
  <c r="M1760"/>
  <c r="G1760"/>
  <c r="O1760" s="1"/>
  <c r="E1760"/>
  <c r="V1759"/>
  <c r="O1759"/>
  <c r="E1759"/>
  <c r="V1747"/>
  <c r="N1747"/>
  <c r="M1747"/>
  <c r="K1747"/>
  <c r="H1747"/>
  <c r="G1747"/>
  <c r="E1747"/>
  <c r="V1746"/>
  <c r="O1746"/>
  <c r="E1746"/>
  <c r="V1745"/>
  <c r="N1745"/>
  <c r="M1745"/>
  <c r="G1745"/>
  <c r="O1745" s="1"/>
  <c r="E1745"/>
  <c r="V1744"/>
  <c r="O1744"/>
  <c r="E1744"/>
  <c r="T1732"/>
  <c r="V1732" s="1"/>
  <c r="N1732"/>
  <c r="M1732"/>
  <c r="K1732"/>
  <c r="H1732"/>
  <c r="G1732"/>
  <c r="O1732" s="1"/>
  <c r="E1732"/>
  <c r="V1731"/>
  <c r="M1731"/>
  <c r="G1731"/>
  <c r="O1731" s="1"/>
  <c r="E1731"/>
  <c r="V1730"/>
  <c r="N1730"/>
  <c r="M1730"/>
  <c r="O1730" s="1"/>
  <c r="G1730"/>
  <c r="E1730"/>
  <c r="V1729"/>
  <c r="O1729"/>
  <c r="E1729"/>
  <c r="V1717"/>
  <c r="N1717"/>
  <c r="M1717"/>
  <c r="K1717"/>
  <c r="H1717"/>
  <c r="G1717"/>
  <c r="E1717"/>
  <c r="V1716"/>
  <c r="M1716"/>
  <c r="G1716"/>
  <c r="E1716"/>
  <c r="V1715"/>
  <c r="N1715"/>
  <c r="M1715"/>
  <c r="G1715"/>
  <c r="E1715"/>
  <c r="V1714"/>
  <c r="O1714"/>
  <c r="E1714"/>
  <c r="V1702"/>
  <c r="N1702"/>
  <c r="M1702"/>
  <c r="K1702"/>
  <c r="H1702"/>
  <c r="G1702"/>
  <c r="E1702"/>
  <c r="V1701"/>
  <c r="O1701"/>
  <c r="E1701"/>
  <c r="V1700"/>
  <c r="O1700"/>
  <c r="E1700"/>
  <c r="V1699"/>
  <c r="O1699"/>
  <c r="E1699"/>
  <c r="V1687"/>
  <c r="N1687"/>
  <c r="M1687"/>
  <c r="K1687"/>
  <c r="H1687"/>
  <c r="G1687"/>
  <c r="O1687" s="1"/>
  <c r="E1687"/>
  <c r="V1686"/>
  <c r="O1686"/>
  <c r="E1686"/>
  <c r="V1685"/>
  <c r="O1685"/>
  <c r="E1685"/>
  <c r="V1684"/>
  <c r="O1684"/>
  <c r="E1684"/>
  <c r="V1672"/>
  <c r="N1672"/>
  <c r="M1672"/>
  <c r="K1672"/>
  <c r="H1672"/>
  <c r="G1672"/>
  <c r="E1672"/>
  <c r="P1671"/>
  <c r="V1671" s="1"/>
  <c r="M1671"/>
  <c r="G1671"/>
  <c r="O1671" s="1"/>
  <c r="E1671"/>
  <c r="V1670"/>
  <c r="N1670"/>
  <c r="M1670"/>
  <c r="O1670" s="1"/>
  <c r="G1670"/>
  <c r="E1670"/>
  <c r="V1669"/>
  <c r="O1669"/>
  <c r="E1669"/>
  <c r="V1657"/>
  <c r="N1657"/>
  <c r="M1657"/>
  <c r="K1657"/>
  <c r="H1657"/>
  <c r="G1657"/>
  <c r="E1657"/>
  <c r="P1656"/>
  <c r="V1656" s="1"/>
  <c r="M1656"/>
  <c r="G1656"/>
  <c r="E1656"/>
  <c r="T1655"/>
  <c r="V1655" s="1"/>
  <c r="N1655"/>
  <c r="M1655"/>
  <c r="O1655" s="1"/>
  <c r="G1655"/>
  <c r="E1655"/>
  <c r="T1654"/>
  <c r="Q1654"/>
  <c r="P1654"/>
  <c r="M1654"/>
  <c r="K1654"/>
  <c r="H1654"/>
  <c r="G1654"/>
  <c r="E1654"/>
  <c r="V1642"/>
  <c r="N1642"/>
  <c r="M1642"/>
  <c r="K1642"/>
  <c r="H1642"/>
  <c r="G1642"/>
  <c r="O1642" s="1"/>
  <c r="E1642"/>
  <c r="V1641"/>
  <c r="P1641"/>
  <c r="M1641"/>
  <c r="G1641"/>
  <c r="E1641"/>
  <c r="T1640"/>
  <c r="V1640" s="1"/>
  <c r="N1640"/>
  <c r="M1640"/>
  <c r="O1640" s="1"/>
  <c r="G1640"/>
  <c r="E1640"/>
  <c r="T1639"/>
  <c r="Q1639"/>
  <c r="P1639"/>
  <c r="M1639"/>
  <c r="K1639"/>
  <c r="H1639"/>
  <c r="G1639"/>
  <c r="E1639"/>
  <c r="V1627"/>
  <c r="N1627"/>
  <c r="M1627"/>
  <c r="K1627"/>
  <c r="H1627"/>
  <c r="G1627"/>
  <c r="E1627"/>
  <c r="P1626"/>
  <c r="V1626" s="1"/>
  <c r="M1626"/>
  <c r="G1626"/>
  <c r="O1626" s="1"/>
  <c r="E1626"/>
  <c r="V1625"/>
  <c r="N1625"/>
  <c r="M1625"/>
  <c r="O1625" s="1"/>
  <c r="G1625"/>
  <c r="E1625"/>
  <c r="T1624"/>
  <c r="Q1624"/>
  <c r="P1624"/>
  <c r="M1624"/>
  <c r="K1624"/>
  <c r="H1624"/>
  <c r="G1624"/>
  <c r="E1624"/>
  <c r="T1612"/>
  <c r="V1612" s="1"/>
  <c r="N1612"/>
  <c r="M1612"/>
  <c r="K1612"/>
  <c r="H1612"/>
  <c r="G1612"/>
  <c r="O1612" s="1"/>
  <c r="E1612"/>
  <c r="V1611"/>
  <c r="P1611"/>
  <c r="M1611"/>
  <c r="G1611"/>
  <c r="E1611"/>
  <c r="V1610"/>
  <c r="N1610"/>
  <c r="M1610"/>
  <c r="G1610"/>
  <c r="O1610" s="1"/>
  <c r="E1610"/>
  <c r="U1609"/>
  <c r="T1609"/>
  <c r="S1609"/>
  <c r="Q1609"/>
  <c r="P1609"/>
  <c r="M1609"/>
  <c r="K1609"/>
  <c r="H1609"/>
  <c r="G1609"/>
  <c r="O1609" s="1"/>
  <c r="E1609"/>
  <c r="V1597"/>
  <c r="T1597"/>
  <c r="N1597"/>
  <c r="M1597"/>
  <c r="K1597"/>
  <c r="H1597"/>
  <c r="G1597"/>
  <c r="E1597"/>
  <c r="V1596"/>
  <c r="M1596"/>
  <c r="H1596"/>
  <c r="O1596" s="1"/>
  <c r="G1596"/>
  <c r="E1596"/>
  <c r="P1595"/>
  <c r="V1595" s="1"/>
  <c r="M1595"/>
  <c r="G1595"/>
  <c r="E1595"/>
  <c r="V1594"/>
  <c r="N1594"/>
  <c r="M1594"/>
  <c r="G1594"/>
  <c r="E1594"/>
  <c r="T1593"/>
  <c r="S1593"/>
  <c r="Q1593"/>
  <c r="P1593"/>
  <c r="M1593"/>
  <c r="K1593"/>
  <c r="H1593"/>
  <c r="G1593"/>
  <c r="E1593"/>
  <c r="V1579"/>
  <c r="M1579"/>
  <c r="H1579"/>
  <c r="O1579" s="1"/>
  <c r="G1579"/>
  <c r="E1579"/>
  <c r="S1578"/>
  <c r="Q1578"/>
  <c r="V1578" s="1"/>
  <c r="N1578"/>
  <c r="M1578"/>
  <c r="K1578"/>
  <c r="H1578"/>
  <c r="O1578" s="1"/>
  <c r="G1578"/>
  <c r="E1578"/>
  <c r="V1577"/>
  <c r="M1577"/>
  <c r="H1577"/>
  <c r="G1577"/>
  <c r="E1577"/>
  <c r="P1576"/>
  <c r="V1576" s="1"/>
  <c r="M1576"/>
  <c r="G1576"/>
  <c r="O1576" s="1"/>
  <c r="E1576"/>
  <c r="V1575"/>
  <c r="N1575"/>
  <c r="M1575"/>
  <c r="O1575" s="1"/>
  <c r="G1575"/>
  <c r="E1575"/>
  <c r="U1574"/>
  <c r="T1574"/>
  <c r="Q1574"/>
  <c r="P1574"/>
  <c r="V1574" s="1"/>
  <c r="M1574"/>
  <c r="K1574"/>
  <c r="H1574"/>
  <c r="G1574"/>
  <c r="O1574" s="1"/>
  <c r="E1574"/>
  <c r="V1559"/>
  <c r="M1559"/>
  <c r="H1559"/>
  <c r="G1559"/>
  <c r="E1559"/>
  <c r="S1558"/>
  <c r="Q1558"/>
  <c r="V1558" s="1"/>
  <c r="N1558"/>
  <c r="M1558"/>
  <c r="K1558"/>
  <c r="H1558"/>
  <c r="G1558"/>
  <c r="E1558"/>
  <c r="V1557"/>
  <c r="M1557"/>
  <c r="H1557"/>
  <c r="G1557"/>
  <c r="O1557" s="1"/>
  <c r="E1557"/>
  <c r="V1556"/>
  <c r="P1556"/>
  <c r="M1556"/>
  <c r="G1556"/>
  <c r="E1556"/>
  <c r="V1555"/>
  <c r="N1555"/>
  <c r="M1555"/>
  <c r="G1555"/>
  <c r="O1555" s="1"/>
  <c r="E1555"/>
  <c r="T1554"/>
  <c r="S1554"/>
  <c r="Q1554"/>
  <c r="P1554"/>
  <c r="M1554"/>
  <c r="K1554"/>
  <c r="H1554"/>
  <c r="G1554"/>
  <c r="E1554"/>
  <c r="V1542"/>
  <c r="M1542"/>
  <c r="G1542"/>
  <c r="O1542" s="1"/>
  <c r="E1542"/>
  <c r="S1541"/>
  <c r="Q1541"/>
  <c r="N1541"/>
  <c r="M1541"/>
  <c r="K1541"/>
  <c r="H1541"/>
  <c r="G1541"/>
  <c r="O1541" s="1"/>
  <c r="E1541"/>
  <c r="V1540"/>
  <c r="M1540"/>
  <c r="H1540"/>
  <c r="G1540"/>
  <c r="E1540"/>
  <c r="P1539"/>
  <c r="V1539" s="1"/>
  <c r="M1539"/>
  <c r="G1539"/>
  <c r="O1539" s="1"/>
  <c r="E1539"/>
  <c r="V1538"/>
  <c r="T1538"/>
  <c r="O1538"/>
  <c r="E1538"/>
  <c r="T1537"/>
  <c r="S1537"/>
  <c r="Q1537"/>
  <c r="P1537"/>
  <c r="M1537"/>
  <c r="K1537"/>
  <c r="H1537"/>
  <c r="G1537"/>
  <c r="E1537"/>
  <c r="V1524"/>
  <c r="M1524"/>
  <c r="G1524"/>
  <c r="O1524" s="1"/>
  <c r="E1524"/>
  <c r="V1523"/>
  <c r="Q1523"/>
  <c r="N1523"/>
  <c r="M1523"/>
  <c r="K1523"/>
  <c r="H1523"/>
  <c r="G1523"/>
  <c r="E1523"/>
  <c r="V1522"/>
  <c r="O1522"/>
  <c r="E1522"/>
  <c r="V1521"/>
  <c r="M1521"/>
  <c r="H1521"/>
  <c r="G1521"/>
  <c r="E1521"/>
  <c r="P1520"/>
  <c r="V1520" s="1"/>
  <c r="M1520"/>
  <c r="G1520"/>
  <c r="O1520" s="1"/>
  <c r="E1520"/>
  <c r="V1519"/>
  <c r="T1519"/>
  <c r="N1519"/>
  <c r="M1519"/>
  <c r="G1519"/>
  <c r="E1519"/>
  <c r="U1518"/>
  <c r="T1518"/>
  <c r="S1518"/>
  <c r="Q1518"/>
  <c r="P1518"/>
  <c r="V1518" s="1"/>
  <c r="M1518"/>
  <c r="K1518"/>
  <c r="H1518"/>
  <c r="G1518"/>
  <c r="O1518" s="1"/>
  <c r="E1518"/>
  <c r="V1504"/>
  <c r="M1504"/>
  <c r="G1504"/>
  <c r="O1504" s="1"/>
  <c r="E1504"/>
  <c r="V1503"/>
  <c r="Q1503"/>
  <c r="N1503"/>
  <c r="M1503"/>
  <c r="K1503"/>
  <c r="H1503"/>
  <c r="G1503"/>
  <c r="E1503"/>
  <c r="V1502"/>
  <c r="O1502"/>
  <c r="E1502"/>
  <c r="V1501"/>
  <c r="M1501"/>
  <c r="H1501"/>
  <c r="G1501"/>
  <c r="O1501" s="1"/>
  <c r="E1501"/>
  <c r="V1500"/>
  <c r="P1500"/>
  <c r="M1500"/>
  <c r="G1500"/>
  <c r="E1500"/>
  <c r="V1499"/>
  <c r="N1499"/>
  <c r="M1499"/>
  <c r="G1499"/>
  <c r="O1499" s="1"/>
  <c r="E1499"/>
  <c r="S1498"/>
  <c r="P1498"/>
  <c r="M1498"/>
  <c r="K1498"/>
  <c r="H1498"/>
  <c r="G1498"/>
  <c r="E1498"/>
  <c r="O1498" l="1"/>
  <c r="V1498"/>
  <c r="O1500"/>
  <c r="O1503"/>
  <c r="O1519"/>
  <c r="O1521"/>
  <c r="O1537"/>
  <c r="V1537"/>
  <c r="O1540"/>
  <c r="V1541"/>
  <c r="O1593"/>
  <c r="V1593"/>
  <c r="O1594"/>
  <c r="O1595"/>
  <c r="O1597"/>
  <c r="V1609"/>
  <c r="O1611"/>
  <c r="O1624"/>
  <c r="V1624"/>
  <c r="O1627"/>
  <c r="O1639"/>
  <c r="V1639"/>
  <c r="O1641"/>
  <c r="O1654"/>
  <c r="V1654"/>
  <c r="O1656"/>
  <c r="O1657"/>
  <c r="O1672"/>
  <c r="O1702"/>
  <c r="O1715"/>
  <c r="O1716"/>
  <c r="O1717"/>
  <c r="O1747"/>
  <c r="O1761"/>
  <c r="O1775"/>
  <c r="O1790"/>
  <c r="O1804"/>
  <c r="V1804"/>
  <c r="O1806"/>
  <c r="O1821"/>
  <c r="O1822"/>
  <c r="V1835"/>
  <c r="O1837"/>
  <c r="V1838"/>
  <c r="O1852"/>
  <c r="V1853"/>
  <c r="O1869"/>
  <c r="O1883"/>
  <c r="V1883"/>
  <c r="O1523"/>
  <c r="O1554"/>
  <c r="V1554"/>
  <c r="O1556"/>
  <c r="O1558"/>
  <c r="O1559"/>
  <c r="O1577"/>
  <c r="V1485"/>
  <c r="O1485"/>
  <c r="E1485"/>
  <c r="V1484"/>
  <c r="M1484"/>
  <c r="H1484"/>
  <c r="G1484"/>
  <c r="O1484" s="1"/>
  <c r="E1484"/>
  <c r="S1483"/>
  <c r="Q1483"/>
  <c r="P1483"/>
  <c r="V1483" s="1"/>
  <c r="N1483"/>
  <c r="M1483"/>
  <c r="K1483"/>
  <c r="H1483"/>
  <c r="G1483"/>
  <c r="E1483"/>
  <c r="V1482"/>
  <c r="O1482"/>
  <c r="E1482"/>
  <c r="V1481"/>
  <c r="M1481"/>
  <c r="H1481"/>
  <c r="G1481"/>
  <c r="O1481" s="1"/>
  <c r="E1481"/>
  <c r="P1480"/>
  <c r="V1480" s="1"/>
  <c r="M1480"/>
  <c r="G1480"/>
  <c r="E1480"/>
  <c r="U1479"/>
  <c r="V1479" s="1"/>
  <c r="N1479"/>
  <c r="M1479"/>
  <c r="G1479"/>
  <c r="E1479"/>
  <c r="U1478"/>
  <c r="Q1478"/>
  <c r="V1478" s="1"/>
  <c r="P1478"/>
  <c r="M1478"/>
  <c r="K1478"/>
  <c r="H1478"/>
  <c r="G1478"/>
  <c r="E1478"/>
  <c r="O1478" l="1"/>
  <c r="O1479"/>
  <c r="O1480"/>
  <c r="O1483"/>
  <c r="V1464"/>
  <c r="O1464"/>
  <c r="E1464"/>
  <c r="V1463"/>
  <c r="M1463"/>
  <c r="H1463"/>
  <c r="G1463"/>
  <c r="O1463" s="1"/>
  <c r="E1463"/>
  <c r="S1462"/>
  <c r="Q1462"/>
  <c r="P1462"/>
  <c r="V1462" s="1"/>
  <c r="N1462"/>
  <c r="M1462"/>
  <c r="K1462"/>
  <c r="H1462"/>
  <c r="G1462"/>
  <c r="E1462"/>
  <c r="V1461"/>
  <c r="O1461"/>
  <c r="E1461"/>
  <c r="V1460"/>
  <c r="M1460"/>
  <c r="H1460"/>
  <c r="G1460"/>
  <c r="O1460" s="1"/>
  <c r="E1460"/>
  <c r="P1459"/>
  <c r="V1459" s="1"/>
  <c r="M1459"/>
  <c r="G1459"/>
  <c r="O1459" s="1"/>
  <c r="E1459"/>
  <c r="U1458"/>
  <c r="V1458" s="1"/>
  <c r="N1458"/>
  <c r="M1458"/>
  <c r="G1458"/>
  <c r="E1458"/>
  <c r="U1457"/>
  <c r="T1457"/>
  <c r="S1457"/>
  <c r="Q1457"/>
  <c r="V1457" s="1"/>
  <c r="P1457"/>
  <c r="M1457"/>
  <c r="K1457"/>
  <c r="H1457"/>
  <c r="G1457"/>
  <c r="E1457"/>
  <c r="Q1442"/>
  <c r="P1442"/>
  <c r="V1442" s="1"/>
  <c r="O1442"/>
  <c r="E1442"/>
  <c r="V1441"/>
  <c r="M1441"/>
  <c r="H1441"/>
  <c r="O1441" s="1"/>
  <c r="G1441"/>
  <c r="E1441"/>
  <c r="Q1440"/>
  <c r="P1440"/>
  <c r="O1440"/>
  <c r="E1440"/>
  <c r="V1439"/>
  <c r="O1439"/>
  <c r="E1439"/>
  <c r="V1438"/>
  <c r="M1438"/>
  <c r="H1438"/>
  <c r="O1438" s="1"/>
  <c r="G1438"/>
  <c r="E1438"/>
  <c r="P1437"/>
  <c r="V1437" s="1"/>
  <c r="M1437"/>
  <c r="O1437" s="1"/>
  <c r="G1437"/>
  <c r="E1437"/>
  <c r="U1436"/>
  <c r="T1436"/>
  <c r="N1436"/>
  <c r="M1436"/>
  <c r="G1436"/>
  <c r="O1436" s="1"/>
  <c r="E1436"/>
  <c r="U1435"/>
  <c r="T1435"/>
  <c r="Q1435"/>
  <c r="P1435"/>
  <c r="M1435"/>
  <c r="K1435"/>
  <c r="H1435"/>
  <c r="G1435"/>
  <c r="E1435"/>
  <c r="Q1422"/>
  <c r="P1422"/>
  <c r="V1422" s="1"/>
  <c r="O1422"/>
  <c r="E1422"/>
  <c r="V1421"/>
  <c r="M1421"/>
  <c r="H1421"/>
  <c r="O1421" s="1"/>
  <c r="G1421"/>
  <c r="E1421"/>
  <c r="T1420"/>
  <c r="Q1420"/>
  <c r="V1420" s="1"/>
  <c r="N1420"/>
  <c r="M1420"/>
  <c r="K1420"/>
  <c r="H1420"/>
  <c r="O1420" s="1"/>
  <c r="G1420"/>
  <c r="E1420"/>
  <c r="V1419"/>
  <c r="O1419"/>
  <c r="E1419"/>
  <c r="V1418"/>
  <c r="M1418"/>
  <c r="H1418"/>
  <c r="G1418"/>
  <c r="E1418"/>
  <c r="P1417"/>
  <c r="V1417" s="1"/>
  <c r="M1417"/>
  <c r="G1417"/>
  <c r="O1417" s="1"/>
  <c r="E1417"/>
  <c r="T1416"/>
  <c r="V1416" s="1"/>
  <c r="N1416"/>
  <c r="M1416"/>
  <c r="O1416" s="1"/>
  <c r="G1416"/>
  <c r="E1416"/>
  <c r="U1415"/>
  <c r="S1415"/>
  <c r="P1415"/>
  <c r="M1415"/>
  <c r="K1415"/>
  <c r="H1415"/>
  <c r="G1415"/>
  <c r="E1415"/>
  <c r="O1415" l="1"/>
  <c r="V1415"/>
  <c r="O1418"/>
  <c r="O1435"/>
  <c r="V1435"/>
  <c r="V1436"/>
  <c r="V1440"/>
  <c r="O1457"/>
  <c r="O1458"/>
  <c r="O1462"/>
  <c r="V1400"/>
  <c r="O1400"/>
  <c r="E1400"/>
  <c r="V1399"/>
  <c r="M1399"/>
  <c r="H1399"/>
  <c r="G1399"/>
  <c r="E1399"/>
  <c r="Q1398"/>
  <c r="P1398"/>
  <c r="V1398" s="1"/>
  <c r="N1398"/>
  <c r="M1398"/>
  <c r="K1398"/>
  <c r="H1398"/>
  <c r="G1398"/>
  <c r="O1398" s="1"/>
  <c r="E1398"/>
  <c r="V1397"/>
  <c r="O1397"/>
  <c r="E1397"/>
  <c r="V1396"/>
  <c r="M1396"/>
  <c r="H1396"/>
  <c r="G1396"/>
  <c r="O1396" s="1"/>
  <c r="E1396"/>
  <c r="P1395"/>
  <c r="V1395" s="1"/>
  <c r="M1395"/>
  <c r="G1395"/>
  <c r="O1395" s="1"/>
  <c r="E1395"/>
  <c r="U1394"/>
  <c r="T1394"/>
  <c r="N1394"/>
  <c r="M1394"/>
  <c r="O1394" s="1"/>
  <c r="G1394"/>
  <c r="E1394"/>
  <c r="U1393"/>
  <c r="T1393"/>
  <c r="Q1393"/>
  <c r="P1393"/>
  <c r="V1393" s="1"/>
  <c r="M1393"/>
  <c r="K1393"/>
  <c r="H1393"/>
  <c r="G1393"/>
  <c r="O1393" s="1"/>
  <c r="E1393"/>
  <c r="V1379"/>
  <c r="O1379"/>
  <c r="E1379"/>
  <c r="V1378"/>
  <c r="M1378"/>
  <c r="H1378"/>
  <c r="O1378" s="1"/>
  <c r="G1378"/>
  <c r="E1378"/>
  <c r="T1377"/>
  <c r="S1377"/>
  <c r="P1377"/>
  <c r="N1377"/>
  <c r="M1377"/>
  <c r="K1377"/>
  <c r="H1377"/>
  <c r="G1377"/>
  <c r="E1377"/>
  <c r="V1376"/>
  <c r="O1376"/>
  <c r="E1376"/>
  <c r="V1375"/>
  <c r="M1375"/>
  <c r="H1375"/>
  <c r="O1375" s="1"/>
  <c r="G1375"/>
  <c r="E1375"/>
  <c r="P1374"/>
  <c r="V1374" s="1"/>
  <c r="M1374"/>
  <c r="G1374"/>
  <c r="E1374"/>
  <c r="T1373"/>
  <c r="V1373" s="1"/>
  <c r="N1373"/>
  <c r="M1373"/>
  <c r="G1373"/>
  <c r="E1373"/>
  <c r="U1372"/>
  <c r="T1372"/>
  <c r="Q1372"/>
  <c r="P1372"/>
  <c r="V1372" s="1"/>
  <c r="M1372"/>
  <c r="K1372"/>
  <c r="H1372"/>
  <c r="G1372"/>
  <c r="O1372" s="1"/>
  <c r="E1372"/>
  <c r="O1373" l="1"/>
  <c r="O1374"/>
  <c r="O1377"/>
  <c r="V1377"/>
  <c r="V1394"/>
  <c r="O1399"/>
  <c r="V1358"/>
  <c r="O1358"/>
  <c r="E1358"/>
  <c r="V1357"/>
  <c r="M1357"/>
  <c r="H1357"/>
  <c r="G1357"/>
  <c r="E1357"/>
  <c r="T1356"/>
  <c r="S1356"/>
  <c r="P1356"/>
  <c r="V1356" s="1"/>
  <c r="N1356"/>
  <c r="M1356"/>
  <c r="K1356"/>
  <c r="H1356"/>
  <c r="O1356" s="1"/>
  <c r="G1356"/>
  <c r="E1356"/>
  <c r="V1355"/>
  <c r="O1355"/>
  <c r="E1355"/>
  <c r="P1354"/>
  <c r="V1354" s="1"/>
  <c r="M1354"/>
  <c r="H1354"/>
  <c r="G1354"/>
  <c r="O1354" s="1"/>
  <c r="E1354"/>
  <c r="P1353"/>
  <c r="V1353" s="1"/>
  <c r="M1353"/>
  <c r="G1353"/>
  <c r="E1353"/>
  <c r="U1352"/>
  <c r="V1352" s="1"/>
  <c r="T1352"/>
  <c r="N1352"/>
  <c r="M1352"/>
  <c r="G1352"/>
  <c r="E1352"/>
  <c r="U1351"/>
  <c r="T1351"/>
  <c r="P1351"/>
  <c r="M1351"/>
  <c r="K1351"/>
  <c r="H1351"/>
  <c r="G1351"/>
  <c r="O1351" s="1"/>
  <c r="E1351"/>
  <c r="V1351" l="1"/>
  <c r="O1352"/>
  <c r="O1353"/>
  <c r="O1357"/>
  <c r="V1335"/>
  <c r="M1335"/>
  <c r="H1335"/>
  <c r="G1335"/>
  <c r="O1335" s="1"/>
  <c r="E1335"/>
  <c r="V1334"/>
  <c r="M1334"/>
  <c r="G1334"/>
  <c r="O1334" s="1"/>
  <c r="E1334"/>
  <c r="V1333"/>
  <c r="T1333"/>
  <c r="O1333"/>
  <c r="E1333"/>
  <c r="V1332"/>
  <c r="O1332"/>
  <c r="E1332"/>
  <c r="V1331"/>
  <c r="M1331"/>
  <c r="G1331"/>
  <c r="E1331"/>
  <c r="P1330"/>
  <c r="V1330" s="1"/>
  <c r="M1330"/>
  <c r="G1330"/>
  <c r="O1330" s="1"/>
  <c r="E1330"/>
  <c r="V1329"/>
  <c r="U1329"/>
  <c r="N1329"/>
  <c r="M1329"/>
  <c r="G1329"/>
  <c r="E1329"/>
  <c r="U1328"/>
  <c r="T1328"/>
  <c r="P1328"/>
  <c r="V1328" s="1"/>
  <c r="M1328"/>
  <c r="K1328"/>
  <c r="H1328"/>
  <c r="G1328"/>
  <c r="O1328" s="1"/>
  <c r="E1328"/>
  <c r="V1313"/>
  <c r="M1313"/>
  <c r="H1313"/>
  <c r="O1313" s="1"/>
  <c r="G1313"/>
  <c r="E1313"/>
  <c r="V1312"/>
  <c r="M1312"/>
  <c r="G1312"/>
  <c r="E1312"/>
  <c r="V1311"/>
  <c r="N1311"/>
  <c r="M1311"/>
  <c r="K1311"/>
  <c r="H1311"/>
  <c r="G1311"/>
  <c r="O1311" s="1"/>
  <c r="E1311"/>
  <c r="V1310"/>
  <c r="O1310"/>
  <c r="E1310"/>
  <c r="V1309"/>
  <c r="M1309"/>
  <c r="G1309"/>
  <c r="E1309"/>
  <c r="T1308"/>
  <c r="P1308"/>
  <c r="V1308" s="1"/>
  <c r="M1308"/>
  <c r="G1308"/>
  <c r="O1308" s="1"/>
  <c r="E1308"/>
  <c r="U1307"/>
  <c r="T1307"/>
  <c r="N1307"/>
  <c r="M1307"/>
  <c r="G1307"/>
  <c r="E1307"/>
  <c r="U1306"/>
  <c r="T1306"/>
  <c r="Q1306"/>
  <c r="P1306"/>
  <c r="M1306"/>
  <c r="K1306"/>
  <c r="H1306"/>
  <c r="G1306"/>
  <c r="E1306"/>
  <c r="V1291"/>
  <c r="M1291"/>
  <c r="H1291"/>
  <c r="G1291"/>
  <c r="E1291"/>
  <c r="V1290"/>
  <c r="M1290"/>
  <c r="G1290"/>
  <c r="O1290" s="1"/>
  <c r="E1290"/>
  <c r="V1289"/>
  <c r="N1289"/>
  <c r="M1289"/>
  <c r="K1289"/>
  <c r="H1289"/>
  <c r="G1289"/>
  <c r="E1289"/>
  <c r="V1288"/>
  <c r="O1288"/>
  <c r="E1288"/>
  <c r="V1287"/>
  <c r="M1287"/>
  <c r="G1287"/>
  <c r="O1287" s="1"/>
  <c r="E1287"/>
  <c r="V1286"/>
  <c r="P1286"/>
  <c r="M1286"/>
  <c r="G1286"/>
  <c r="E1286"/>
  <c r="U1285"/>
  <c r="V1285" s="1"/>
  <c r="N1285"/>
  <c r="M1285"/>
  <c r="G1285"/>
  <c r="E1285"/>
  <c r="U1284"/>
  <c r="T1284"/>
  <c r="Q1284"/>
  <c r="P1284"/>
  <c r="M1284"/>
  <c r="L1284"/>
  <c r="H1284"/>
  <c r="G1284"/>
  <c r="E1284"/>
  <c r="V1268"/>
  <c r="M1268"/>
  <c r="H1268"/>
  <c r="G1268"/>
  <c r="E1268"/>
  <c r="V1267"/>
  <c r="M1267"/>
  <c r="G1267"/>
  <c r="E1267"/>
  <c r="V1266"/>
  <c r="N1266"/>
  <c r="M1266"/>
  <c r="K1266"/>
  <c r="H1266"/>
  <c r="G1266"/>
  <c r="E1266"/>
  <c r="V1265"/>
  <c r="O1265"/>
  <c r="E1265"/>
  <c r="V1264"/>
  <c r="M1264"/>
  <c r="G1264"/>
  <c r="E1264"/>
  <c r="P1263"/>
  <c r="V1263" s="1"/>
  <c r="M1263"/>
  <c r="G1263"/>
  <c r="O1263" s="1"/>
  <c r="E1263"/>
  <c r="U1262"/>
  <c r="T1262"/>
  <c r="O1262"/>
  <c r="E1262"/>
  <c r="U1261"/>
  <c r="T1261"/>
  <c r="P1261"/>
  <c r="V1261" s="1"/>
  <c r="M1261"/>
  <c r="L1261"/>
  <c r="H1261"/>
  <c r="G1261"/>
  <c r="O1261" s="1"/>
  <c r="E1261"/>
  <c r="V1245"/>
  <c r="M1245"/>
  <c r="H1245"/>
  <c r="O1245" s="1"/>
  <c r="G1245"/>
  <c r="E1245"/>
  <c r="V1244"/>
  <c r="M1244"/>
  <c r="G1244"/>
  <c r="E1244"/>
  <c r="V1243"/>
  <c r="N1243"/>
  <c r="M1243"/>
  <c r="K1243"/>
  <c r="H1243"/>
  <c r="G1243"/>
  <c r="O1243" s="1"/>
  <c r="E1243"/>
  <c r="V1242"/>
  <c r="O1242"/>
  <c r="E1242"/>
  <c r="V1241"/>
  <c r="M1241"/>
  <c r="G1241"/>
  <c r="E1241"/>
  <c r="P1240"/>
  <c r="V1240" s="1"/>
  <c r="M1240"/>
  <c r="G1240"/>
  <c r="E1240"/>
  <c r="V1239"/>
  <c r="N1239"/>
  <c r="M1239"/>
  <c r="G1239"/>
  <c r="E1239"/>
  <c r="U1238"/>
  <c r="T1238"/>
  <c r="Q1238"/>
  <c r="P1238"/>
  <c r="M1238"/>
  <c r="L1238"/>
  <c r="H1238"/>
  <c r="G1238"/>
  <c r="E1238"/>
  <c r="V1223"/>
  <c r="M1223"/>
  <c r="H1223"/>
  <c r="G1223"/>
  <c r="E1223"/>
  <c r="V1222"/>
  <c r="M1222"/>
  <c r="G1222"/>
  <c r="E1222"/>
  <c r="P1221"/>
  <c r="V1221" s="1"/>
  <c r="N1221"/>
  <c r="M1221"/>
  <c r="K1221"/>
  <c r="H1221"/>
  <c r="G1221"/>
  <c r="E1221"/>
  <c r="V1220"/>
  <c r="O1220"/>
  <c r="E1220"/>
  <c r="V1219"/>
  <c r="M1219"/>
  <c r="G1219"/>
  <c r="E1219"/>
  <c r="P1218"/>
  <c r="V1218" s="1"/>
  <c r="M1218"/>
  <c r="G1218"/>
  <c r="O1218" s="1"/>
  <c r="E1218"/>
  <c r="V1217"/>
  <c r="T1217"/>
  <c r="N1217"/>
  <c r="M1217"/>
  <c r="G1217"/>
  <c r="E1217"/>
  <c r="U1216"/>
  <c r="T1216"/>
  <c r="Q1216"/>
  <c r="P1216"/>
  <c r="M1216"/>
  <c r="L1216"/>
  <c r="H1216"/>
  <c r="G1216"/>
  <c r="E1216"/>
  <c r="V1200"/>
  <c r="M1200"/>
  <c r="H1200"/>
  <c r="G1200"/>
  <c r="E1200"/>
  <c r="V1199"/>
  <c r="M1199"/>
  <c r="G1199"/>
  <c r="O1199" s="1"/>
  <c r="E1199"/>
  <c r="P1198"/>
  <c r="V1198" s="1"/>
  <c r="O1198"/>
  <c r="E1198"/>
  <c r="V1197"/>
  <c r="O1197"/>
  <c r="E1197"/>
  <c r="V1196"/>
  <c r="M1196"/>
  <c r="H1196"/>
  <c r="G1196"/>
  <c r="E1196"/>
  <c r="P1195"/>
  <c r="V1195" s="1"/>
  <c r="M1195"/>
  <c r="G1195"/>
  <c r="E1195"/>
  <c r="T1194"/>
  <c r="V1194" s="1"/>
  <c r="N1194"/>
  <c r="M1194"/>
  <c r="G1194"/>
  <c r="E1194"/>
  <c r="U1193"/>
  <c r="T1193"/>
  <c r="Q1193"/>
  <c r="P1193"/>
  <c r="M1193"/>
  <c r="L1193"/>
  <c r="H1193"/>
  <c r="G1193"/>
  <c r="E1193"/>
  <c r="V1177"/>
  <c r="M1177"/>
  <c r="H1177"/>
  <c r="G1177"/>
  <c r="E1177"/>
  <c r="V1176"/>
  <c r="M1176"/>
  <c r="G1176"/>
  <c r="E1176"/>
  <c r="T1175"/>
  <c r="S1175"/>
  <c r="P1175"/>
  <c r="N1175"/>
  <c r="M1175"/>
  <c r="K1175"/>
  <c r="H1175"/>
  <c r="G1175"/>
  <c r="E1175"/>
  <c r="V1174"/>
  <c r="O1174"/>
  <c r="E1174"/>
  <c r="V1173"/>
  <c r="M1173"/>
  <c r="H1173"/>
  <c r="G1173"/>
  <c r="E1173"/>
  <c r="P1172"/>
  <c r="V1172" s="1"/>
  <c r="M1172"/>
  <c r="G1172"/>
  <c r="E1172"/>
  <c r="T1171"/>
  <c r="V1171" s="1"/>
  <c r="N1171"/>
  <c r="M1171"/>
  <c r="G1171"/>
  <c r="E1171"/>
  <c r="U1170"/>
  <c r="T1170"/>
  <c r="S1170"/>
  <c r="Q1170"/>
  <c r="P1170"/>
  <c r="M1170"/>
  <c r="L1170"/>
  <c r="H1170"/>
  <c r="G1170"/>
  <c r="E1170"/>
  <c r="V1154"/>
  <c r="M1154"/>
  <c r="H1154"/>
  <c r="G1154"/>
  <c r="E1154"/>
  <c r="V1153"/>
  <c r="M1153"/>
  <c r="G1153"/>
  <c r="E1153"/>
  <c r="P1152"/>
  <c r="V1152" s="1"/>
  <c r="N1152"/>
  <c r="M1152"/>
  <c r="K1152"/>
  <c r="H1152"/>
  <c r="O1152" s="1"/>
  <c r="G1152"/>
  <c r="E1152"/>
  <c r="V1151"/>
  <c r="O1151"/>
  <c r="E1151"/>
  <c r="V1150"/>
  <c r="M1150"/>
  <c r="H1150"/>
  <c r="G1150"/>
  <c r="E1150"/>
  <c r="V1149"/>
  <c r="O1149"/>
  <c r="U1148"/>
  <c r="T1148"/>
  <c r="V1148" s="1"/>
  <c r="N1148"/>
  <c r="M1148"/>
  <c r="G1148"/>
  <c r="E1148"/>
  <c r="U1147"/>
  <c r="T1147"/>
  <c r="S1147"/>
  <c r="Q1147"/>
  <c r="P1147"/>
  <c r="M1147"/>
  <c r="K1147"/>
  <c r="H1147"/>
  <c r="G1147"/>
  <c r="E1147"/>
  <c r="V1131"/>
  <c r="M1131"/>
  <c r="H1131"/>
  <c r="G1131"/>
  <c r="O1131" s="1"/>
  <c r="E1131"/>
  <c r="V1130"/>
  <c r="M1130"/>
  <c r="G1130"/>
  <c r="O1130" s="1"/>
  <c r="E1130"/>
  <c r="P1129"/>
  <c r="V1129" s="1"/>
  <c r="N1129"/>
  <c r="M1129"/>
  <c r="K1129"/>
  <c r="H1129"/>
  <c r="G1129"/>
  <c r="E1129"/>
  <c r="V1128"/>
  <c r="O1128"/>
  <c r="E1128"/>
  <c r="V1127"/>
  <c r="M1127"/>
  <c r="H1127"/>
  <c r="O1127" s="1"/>
  <c r="G1127"/>
  <c r="E1127"/>
  <c r="P1126"/>
  <c r="V1126" s="1"/>
  <c r="O1126"/>
  <c r="T1125"/>
  <c r="V1125" s="1"/>
  <c r="N1125"/>
  <c r="M1125"/>
  <c r="G1125"/>
  <c r="E1125"/>
  <c r="U1124"/>
  <c r="T1124"/>
  <c r="S1124"/>
  <c r="Q1124"/>
  <c r="P1124"/>
  <c r="M1124"/>
  <c r="K1124"/>
  <c r="H1124"/>
  <c r="G1124"/>
  <c r="E1124"/>
  <c r="V1108"/>
  <c r="O1108"/>
  <c r="E1108"/>
  <c r="V1107"/>
  <c r="M1107"/>
  <c r="G1107"/>
  <c r="E1107"/>
  <c r="P1106"/>
  <c r="V1106" s="1"/>
  <c r="N1106"/>
  <c r="M1106"/>
  <c r="K1106"/>
  <c r="H1106"/>
  <c r="G1106"/>
  <c r="E1106"/>
  <c r="V1105"/>
  <c r="O1105"/>
  <c r="E1105"/>
  <c r="V1104"/>
  <c r="M1104"/>
  <c r="H1104"/>
  <c r="G1104"/>
  <c r="E1104"/>
  <c r="P1103"/>
  <c r="V1103" s="1"/>
  <c r="M1103"/>
  <c r="G1103"/>
  <c r="E1103"/>
  <c r="T1102"/>
  <c r="V1102" s="1"/>
  <c r="N1102"/>
  <c r="M1102"/>
  <c r="G1102"/>
  <c r="E1102"/>
  <c r="U1101"/>
  <c r="T1101"/>
  <c r="S1101"/>
  <c r="Q1101"/>
  <c r="P1101"/>
  <c r="M1101"/>
  <c r="K1101"/>
  <c r="H1101"/>
  <c r="G1101"/>
  <c r="E1101"/>
  <c r="V1086"/>
  <c r="M1086"/>
  <c r="H1086"/>
  <c r="G1086"/>
  <c r="E1086"/>
  <c r="V1085"/>
  <c r="M1085"/>
  <c r="G1085"/>
  <c r="E1085"/>
  <c r="P1084"/>
  <c r="V1084" s="1"/>
  <c r="N1084"/>
  <c r="M1084"/>
  <c r="K1084"/>
  <c r="H1084"/>
  <c r="G1084"/>
  <c r="E1084"/>
  <c r="V1083"/>
  <c r="O1083"/>
  <c r="E1083"/>
  <c r="V1082"/>
  <c r="M1082"/>
  <c r="H1082"/>
  <c r="G1082"/>
  <c r="E1082"/>
  <c r="P1081"/>
  <c r="V1081" s="1"/>
  <c r="M1081"/>
  <c r="G1081"/>
  <c r="E1081"/>
  <c r="T1080"/>
  <c r="V1080" s="1"/>
  <c r="N1080"/>
  <c r="M1080"/>
  <c r="G1080"/>
  <c r="E1080"/>
  <c r="T1079"/>
  <c r="S1079"/>
  <c r="P1079"/>
  <c r="M1079"/>
  <c r="K1079"/>
  <c r="H1079"/>
  <c r="G1079"/>
  <c r="E1079"/>
  <c r="V1064"/>
  <c r="M1064"/>
  <c r="H1064"/>
  <c r="G1064"/>
  <c r="E1064"/>
  <c r="V1063"/>
  <c r="M1063"/>
  <c r="G1063"/>
  <c r="E1063"/>
  <c r="V1062"/>
  <c r="N1062"/>
  <c r="K1062"/>
  <c r="H1062"/>
  <c r="G1062"/>
  <c r="E1062"/>
  <c r="V1061"/>
  <c r="O1061"/>
  <c r="E1061"/>
  <c r="V1060"/>
  <c r="M1060"/>
  <c r="H1060"/>
  <c r="G1060"/>
  <c r="E1060"/>
  <c r="P1059"/>
  <c r="V1059" s="1"/>
  <c r="M1059"/>
  <c r="G1059"/>
  <c r="E1059"/>
  <c r="T1058"/>
  <c r="V1058" s="1"/>
  <c r="N1058"/>
  <c r="M1058"/>
  <c r="G1058"/>
  <c r="E1058"/>
  <c r="T1057"/>
  <c r="S1057"/>
  <c r="Q1057"/>
  <c r="P1057"/>
  <c r="M1057"/>
  <c r="K1057"/>
  <c r="H1057"/>
  <c r="G1057"/>
  <c r="E1057"/>
  <c r="V1042"/>
  <c r="O1042"/>
  <c r="E1042"/>
  <c r="V1041"/>
  <c r="M1041"/>
  <c r="G1041"/>
  <c r="E1041"/>
  <c r="P1040"/>
  <c r="V1040" s="1"/>
  <c r="O1040"/>
  <c r="E1040"/>
  <c r="V1039"/>
  <c r="O1039"/>
  <c r="E1039"/>
  <c r="P1038"/>
  <c r="V1038" s="1"/>
  <c r="M1038"/>
  <c r="H1038"/>
  <c r="G1038"/>
  <c r="E1038"/>
  <c r="V1037"/>
  <c r="M1037"/>
  <c r="G1037"/>
  <c r="E1037"/>
  <c r="U1036"/>
  <c r="V1036" s="1"/>
  <c r="N1036"/>
  <c r="M1036"/>
  <c r="G1036"/>
  <c r="E1036"/>
  <c r="U1035"/>
  <c r="T1035"/>
  <c r="S1035"/>
  <c r="Q1035"/>
  <c r="P1035"/>
  <c r="M1035"/>
  <c r="K1035"/>
  <c r="H1035"/>
  <c r="G1035"/>
  <c r="E1035"/>
  <c r="V1019"/>
  <c r="O1019"/>
  <c r="E1019"/>
  <c r="V1018"/>
  <c r="M1018"/>
  <c r="G1018"/>
  <c r="E1018"/>
  <c r="V1017"/>
  <c r="O1017"/>
  <c r="E1017"/>
  <c r="V1016"/>
  <c r="O1016"/>
  <c r="E1016"/>
  <c r="P1015"/>
  <c r="V1015" s="1"/>
  <c r="M1015"/>
  <c r="H1015"/>
  <c r="G1015"/>
  <c r="E1015"/>
  <c r="P1014"/>
  <c r="V1014" s="1"/>
  <c r="M1014"/>
  <c r="G1014"/>
  <c r="E1014"/>
  <c r="U1013"/>
  <c r="V1013" s="1"/>
  <c r="N1013"/>
  <c r="M1013"/>
  <c r="G1013"/>
  <c r="E1013"/>
  <c r="U1012"/>
  <c r="T1012"/>
  <c r="S1012"/>
  <c r="Q1012"/>
  <c r="M1012"/>
  <c r="K1012"/>
  <c r="H1012"/>
  <c r="G1012"/>
  <c r="E1012"/>
  <c r="V995"/>
  <c r="O995"/>
  <c r="E995"/>
  <c r="V994"/>
  <c r="M994"/>
  <c r="G994"/>
  <c r="E994"/>
  <c r="V993"/>
  <c r="O993"/>
  <c r="E993"/>
  <c r="V992"/>
  <c r="O992"/>
  <c r="E992"/>
  <c r="V991"/>
  <c r="M991"/>
  <c r="H991"/>
  <c r="G991"/>
  <c r="E991"/>
  <c r="P990"/>
  <c r="V990" s="1"/>
  <c r="M990"/>
  <c r="G990"/>
  <c r="E990"/>
  <c r="T989"/>
  <c r="V989" s="1"/>
  <c r="N989"/>
  <c r="M989"/>
  <c r="G989"/>
  <c r="E989"/>
  <c r="U988"/>
  <c r="T988"/>
  <c r="S988"/>
  <c r="Q988"/>
  <c r="P988"/>
  <c r="M988"/>
  <c r="K988"/>
  <c r="H988"/>
  <c r="G988"/>
  <c r="E988"/>
  <c r="V971"/>
  <c r="M971"/>
  <c r="H971"/>
  <c r="G971"/>
  <c r="E971"/>
  <c r="V970"/>
  <c r="M970"/>
  <c r="H970"/>
  <c r="G970"/>
  <c r="E970"/>
  <c r="V969"/>
  <c r="O969"/>
  <c r="E969"/>
  <c r="V968"/>
  <c r="O968"/>
  <c r="E968"/>
  <c r="V967"/>
  <c r="M967"/>
  <c r="H967"/>
  <c r="G967"/>
  <c r="E967"/>
  <c r="P966"/>
  <c r="V966" s="1"/>
  <c r="M966"/>
  <c r="G966"/>
  <c r="O966" s="1"/>
  <c r="E966"/>
  <c r="V965"/>
  <c r="T965"/>
  <c r="N965"/>
  <c r="M965"/>
  <c r="G965"/>
  <c r="E965"/>
  <c r="T964"/>
  <c r="S964"/>
  <c r="Q964"/>
  <c r="P964"/>
  <c r="M964"/>
  <c r="K964"/>
  <c r="H964"/>
  <c r="G964"/>
  <c r="E964"/>
  <c r="V948"/>
  <c r="M948"/>
  <c r="H948"/>
  <c r="G948"/>
  <c r="O948" s="1"/>
  <c r="E948"/>
  <c r="V947"/>
  <c r="M947"/>
  <c r="H947"/>
  <c r="O947" s="1"/>
  <c r="G947"/>
  <c r="E947"/>
  <c r="V946"/>
  <c r="O946"/>
  <c r="E946"/>
  <c r="V945"/>
  <c r="M945"/>
  <c r="H945"/>
  <c r="G945"/>
  <c r="E945"/>
  <c r="P944"/>
  <c r="V944" s="1"/>
  <c r="M944"/>
  <c r="G944"/>
  <c r="E944"/>
  <c r="T943"/>
  <c r="V943" s="1"/>
  <c r="N943"/>
  <c r="M943"/>
  <c r="G943"/>
  <c r="E943"/>
  <c r="T942"/>
  <c r="S942"/>
  <c r="Q942"/>
  <c r="P942"/>
  <c r="M942"/>
  <c r="K942"/>
  <c r="H942"/>
  <c r="G942"/>
  <c r="E942"/>
  <c r="V926"/>
  <c r="M926"/>
  <c r="G926"/>
  <c r="C926"/>
  <c r="E926" s="1"/>
  <c r="V925"/>
  <c r="M925"/>
  <c r="H925"/>
  <c r="G925"/>
  <c r="E925"/>
  <c r="V924"/>
  <c r="N924"/>
  <c r="M924"/>
  <c r="K924"/>
  <c r="H924"/>
  <c r="G924"/>
  <c r="E924"/>
  <c r="V923"/>
  <c r="M923"/>
  <c r="H923"/>
  <c r="G923"/>
  <c r="E923"/>
  <c r="P922"/>
  <c r="V922" s="1"/>
  <c r="M922"/>
  <c r="G922"/>
  <c r="E922"/>
  <c r="T921"/>
  <c r="V921" s="1"/>
  <c r="N921"/>
  <c r="M921"/>
  <c r="G921"/>
  <c r="E921"/>
  <c r="T920"/>
  <c r="S920"/>
  <c r="P920"/>
  <c r="M920"/>
  <c r="K920"/>
  <c r="H920"/>
  <c r="G920"/>
  <c r="E920"/>
  <c r="V906"/>
  <c r="O906"/>
  <c r="E906"/>
  <c r="V905"/>
  <c r="M905"/>
  <c r="H905"/>
  <c r="G905"/>
  <c r="E905"/>
  <c r="V904"/>
  <c r="M904"/>
  <c r="J904"/>
  <c r="G904"/>
  <c r="E904"/>
  <c r="V903"/>
  <c r="M903"/>
  <c r="K903"/>
  <c r="H903"/>
  <c r="G903"/>
  <c r="E903"/>
  <c r="V902"/>
  <c r="M902"/>
  <c r="H902"/>
  <c r="G902"/>
  <c r="E902"/>
  <c r="P901"/>
  <c r="V901" s="1"/>
  <c r="M901"/>
  <c r="G901"/>
  <c r="E901"/>
  <c r="T900"/>
  <c r="V900" s="1"/>
  <c r="N900"/>
  <c r="M900"/>
  <c r="G900"/>
  <c r="E900"/>
  <c r="T899"/>
  <c r="S899"/>
  <c r="Q899"/>
  <c r="P899"/>
  <c r="M899"/>
  <c r="K899"/>
  <c r="H899"/>
  <c r="G899"/>
  <c r="E899"/>
  <c r="V886"/>
  <c r="N886"/>
  <c r="M886"/>
  <c r="G886"/>
  <c r="E886"/>
  <c r="V885"/>
  <c r="M885"/>
  <c r="H885"/>
  <c r="G885"/>
  <c r="C885"/>
  <c r="E885" s="1"/>
  <c r="V884"/>
  <c r="M884"/>
  <c r="J884"/>
  <c r="G884"/>
  <c r="E884"/>
  <c r="V883"/>
  <c r="M883"/>
  <c r="K883"/>
  <c r="H883"/>
  <c r="G883"/>
  <c r="E883"/>
  <c r="V882"/>
  <c r="M882"/>
  <c r="H882"/>
  <c r="G882"/>
  <c r="E882"/>
  <c r="P881"/>
  <c r="V881" s="1"/>
  <c r="M881"/>
  <c r="G881"/>
  <c r="E881"/>
  <c r="T880"/>
  <c r="V880" s="1"/>
  <c r="N880"/>
  <c r="M880"/>
  <c r="G880"/>
  <c r="E880"/>
  <c r="U879"/>
  <c r="T879"/>
  <c r="S879"/>
  <c r="Q879"/>
  <c r="P879"/>
  <c r="M879"/>
  <c r="K879"/>
  <c r="H879"/>
  <c r="G879"/>
  <c r="E879"/>
  <c r="V865"/>
  <c r="M865"/>
  <c r="O865" s="1"/>
  <c r="E865"/>
  <c r="V864"/>
  <c r="M864"/>
  <c r="H864"/>
  <c r="G864"/>
  <c r="E864"/>
  <c r="V863"/>
  <c r="M863"/>
  <c r="G863"/>
  <c r="E863"/>
  <c r="V862"/>
  <c r="O862"/>
  <c r="E862"/>
  <c r="V861"/>
  <c r="M861"/>
  <c r="G861"/>
  <c r="E861"/>
  <c r="P860"/>
  <c r="V860" s="1"/>
  <c r="M860"/>
  <c r="G860"/>
  <c r="E860"/>
  <c r="T859"/>
  <c r="V859" s="1"/>
  <c r="N859"/>
  <c r="M859"/>
  <c r="G859"/>
  <c r="E859"/>
  <c r="U858"/>
  <c r="T858"/>
  <c r="S858"/>
  <c r="Q858"/>
  <c r="P858"/>
  <c r="M858"/>
  <c r="K858"/>
  <c r="H858"/>
  <c r="G858"/>
  <c r="E858"/>
  <c r="V844"/>
  <c r="O844"/>
  <c r="E844"/>
  <c r="V843"/>
  <c r="O843"/>
  <c r="E843"/>
  <c r="V842"/>
  <c r="O842"/>
  <c r="E842"/>
  <c r="V841"/>
  <c r="N841"/>
  <c r="M841"/>
  <c r="K841"/>
  <c r="H841"/>
  <c r="G841"/>
  <c r="E841"/>
  <c r="V840"/>
  <c r="M840"/>
  <c r="G840"/>
  <c r="E840"/>
  <c r="P839"/>
  <c r="V839" s="1"/>
  <c r="M839"/>
  <c r="G839"/>
  <c r="E839"/>
  <c r="V838"/>
  <c r="N838"/>
  <c r="M838"/>
  <c r="G838"/>
  <c r="E838"/>
  <c r="U837"/>
  <c r="T837"/>
  <c r="S837"/>
  <c r="Q837"/>
  <c r="M837"/>
  <c r="K837"/>
  <c r="H837"/>
  <c r="G837"/>
  <c r="E837"/>
  <c r="V822"/>
  <c r="O822"/>
  <c r="E822"/>
  <c r="V821"/>
  <c r="O821"/>
  <c r="E821"/>
  <c r="V820"/>
  <c r="M820"/>
  <c r="H820"/>
  <c r="G820"/>
  <c r="E820"/>
  <c r="V819"/>
  <c r="M819"/>
  <c r="G819"/>
  <c r="E819"/>
  <c r="P818"/>
  <c r="V818" s="1"/>
  <c r="O818"/>
  <c r="E818"/>
  <c r="T817"/>
  <c r="P817"/>
  <c r="N817"/>
  <c r="M817"/>
  <c r="G817"/>
  <c r="E817"/>
  <c r="U816"/>
  <c r="T816"/>
  <c r="S816"/>
  <c r="Q816"/>
  <c r="P816"/>
  <c r="M816"/>
  <c r="K816"/>
  <c r="H816"/>
  <c r="G816"/>
  <c r="E816"/>
  <c r="V801"/>
  <c r="N801"/>
  <c r="M801"/>
  <c r="G801"/>
  <c r="E801"/>
  <c r="V800"/>
  <c r="O800"/>
  <c r="E800"/>
  <c r="V799"/>
  <c r="M799"/>
  <c r="H799"/>
  <c r="G799"/>
  <c r="E799"/>
  <c r="V798"/>
  <c r="M798"/>
  <c r="G798"/>
  <c r="E798"/>
  <c r="P797"/>
  <c r="V797" s="1"/>
  <c r="O797"/>
  <c r="E797"/>
  <c r="T796"/>
  <c r="V796" s="1"/>
  <c r="N796"/>
  <c r="M796"/>
  <c r="G796"/>
  <c r="E796"/>
  <c r="U795"/>
  <c r="T795"/>
  <c r="Q795"/>
  <c r="P795"/>
  <c r="M795"/>
  <c r="K795"/>
  <c r="H795"/>
  <c r="G795"/>
  <c r="E795"/>
  <c r="V780"/>
  <c r="M780"/>
  <c r="H780"/>
  <c r="G780"/>
  <c r="E780"/>
  <c r="V779"/>
  <c r="M779"/>
  <c r="H779"/>
  <c r="G779"/>
  <c r="E779"/>
  <c r="V778"/>
  <c r="M778"/>
  <c r="G778"/>
  <c r="E778"/>
  <c r="P777"/>
  <c r="V777" s="1"/>
  <c r="O777"/>
  <c r="E777"/>
  <c r="T776"/>
  <c r="V776" s="1"/>
  <c r="N776"/>
  <c r="M776"/>
  <c r="G776"/>
  <c r="E776"/>
  <c r="T775"/>
  <c r="P775"/>
  <c r="O775"/>
  <c r="E775"/>
  <c r="E761"/>
  <c r="V760"/>
  <c r="M760"/>
  <c r="H760"/>
  <c r="G760"/>
  <c r="E760"/>
  <c r="V759"/>
  <c r="M759"/>
  <c r="H759"/>
  <c r="G759"/>
  <c r="E759"/>
  <c r="V758"/>
  <c r="M758"/>
  <c r="G758"/>
  <c r="E758"/>
  <c r="P757"/>
  <c r="V757" s="1"/>
  <c r="O757"/>
  <c r="T756"/>
  <c r="V756" s="1"/>
  <c r="N756"/>
  <c r="M756"/>
  <c r="O756" s="1"/>
  <c r="G756"/>
  <c r="E756"/>
  <c r="U755"/>
  <c r="T755"/>
  <c r="S755"/>
  <c r="Q755"/>
  <c r="M755"/>
  <c r="K755"/>
  <c r="H755"/>
  <c r="G755"/>
  <c r="E755"/>
  <c r="T741"/>
  <c r="V741" s="1"/>
  <c r="O741"/>
  <c r="E741"/>
  <c r="V740"/>
  <c r="M740"/>
  <c r="H740"/>
  <c r="G740"/>
  <c r="E740"/>
  <c r="V739"/>
  <c r="M739"/>
  <c r="H739"/>
  <c r="O739" s="1"/>
  <c r="G739"/>
  <c r="E739"/>
  <c r="V738"/>
  <c r="M738"/>
  <c r="G738"/>
  <c r="E738"/>
  <c r="V737"/>
  <c r="O737"/>
  <c r="T736"/>
  <c r="V736" s="1"/>
  <c r="N736"/>
  <c r="M736"/>
  <c r="G736"/>
  <c r="E736"/>
  <c r="U735"/>
  <c r="T735"/>
  <c r="S735"/>
  <c r="Q735"/>
  <c r="P735"/>
  <c r="M735"/>
  <c r="K735"/>
  <c r="H735"/>
  <c r="G735"/>
  <c r="E735"/>
  <c r="T721"/>
  <c r="P721"/>
  <c r="O721"/>
  <c r="E721"/>
  <c r="V720"/>
  <c r="M720"/>
  <c r="H720"/>
  <c r="G720"/>
  <c r="E720"/>
  <c r="V719"/>
  <c r="M719"/>
  <c r="H719"/>
  <c r="G719"/>
  <c r="E719"/>
  <c r="V718"/>
  <c r="M718"/>
  <c r="G718"/>
  <c r="E718"/>
  <c r="P717"/>
  <c r="V717" s="1"/>
  <c r="O717"/>
  <c r="T716"/>
  <c r="V716" s="1"/>
  <c r="N716"/>
  <c r="M716"/>
  <c r="O716" s="1"/>
  <c r="G716"/>
  <c r="E716"/>
  <c r="U715"/>
  <c r="T715"/>
  <c r="Q715"/>
  <c r="P715"/>
  <c r="M715"/>
  <c r="L715"/>
  <c r="K715"/>
  <c r="H715"/>
  <c r="G715"/>
  <c r="E715"/>
  <c r="U701"/>
  <c r="T701"/>
  <c r="V701" s="1"/>
  <c r="E701"/>
  <c r="V700"/>
  <c r="M700"/>
  <c r="H700"/>
  <c r="O700" s="1"/>
  <c r="G700"/>
  <c r="E700"/>
  <c r="V699"/>
  <c r="M699"/>
  <c r="H699"/>
  <c r="G699"/>
  <c r="E699"/>
  <c r="V698"/>
  <c r="M698"/>
  <c r="G698"/>
  <c r="O698" s="1"/>
  <c r="E698"/>
  <c r="O697"/>
  <c r="E697"/>
  <c r="V696"/>
  <c r="T696"/>
  <c r="N696"/>
  <c r="M696"/>
  <c r="G696"/>
  <c r="E696"/>
  <c r="U695"/>
  <c r="T695"/>
  <c r="Q695"/>
  <c r="P695"/>
  <c r="M695"/>
  <c r="L695"/>
  <c r="H695"/>
  <c r="G695"/>
  <c r="E695"/>
  <c r="S681"/>
  <c r="V681" s="1"/>
  <c r="N681"/>
  <c r="M681"/>
  <c r="G681"/>
  <c r="E681"/>
  <c r="V680"/>
  <c r="M680"/>
  <c r="H680"/>
  <c r="G680"/>
  <c r="E680"/>
  <c r="V679"/>
  <c r="M679"/>
  <c r="H679"/>
  <c r="G679"/>
  <c r="O679" s="1"/>
  <c r="E679"/>
  <c r="V678"/>
  <c r="M678"/>
  <c r="G678"/>
  <c r="O678" s="1"/>
  <c r="E678"/>
  <c r="P677"/>
  <c r="V677" s="1"/>
  <c r="O677"/>
  <c r="E677"/>
  <c r="T676"/>
  <c r="V676" s="1"/>
  <c r="N676"/>
  <c r="M676"/>
  <c r="G676"/>
  <c r="O676" s="1"/>
  <c r="E676"/>
  <c r="U675"/>
  <c r="T675"/>
  <c r="S675"/>
  <c r="Q675"/>
  <c r="P675"/>
  <c r="M675"/>
  <c r="H675"/>
  <c r="O675" s="1"/>
  <c r="G675"/>
  <c r="E675"/>
  <c r="T661"/>
  <c r="S661"/>
  <c r="V661" s="1"/>
  <c r="N661"/>
  <c r="M661"/>
  <c r="O661" s="1"/>
  <c r="G661"/>
  <c r="E661"/>
  <c r="V660"/>
  <c r="M660"/>
  <c r="H660"/>
  <c r="G660"/>
  <c r="E660"/>
  <c r="V659"/>
  <c r="M659"/>
  <c r="H659"/>
  <c r="O659" s="1"/>
  <c r="G659"/>
  <c r="E659"/>
  <c r="V658"/>
  <c r="M658"/>
  <c r="G658"/>
  <c r="E658"/>
  <c r="P657"/>
  <c r="V657" s="1"/>
  <c r="O657"/>
  <c r="E657"/>
  <c r="T656"/>
  <c r="V656" s="1"/>
  <c r="N656"/>
  <c r="M656"/>
  <c r="O656" s="1"/>
  <c r="G656"/>
  <c r="E656"/>
  <c r="T655"/>
  <c r="Q655"/>
  <c r="P655"/>
  <c r="M655"/>
  <c r="H655"/>
  <c r="G655"/>
  <c r="O655" s="1"/>
  <c r="E655"/>
  <c r="V641"/>
  <c r="S641"/>
  <c r="N641"/>
  <c r="M641"/>
  <c r="G641"/>
  <c r="E641"/>
  <c r="V640"/>
  <c r="M640"/>
  <c r="H640"/>
  <c r="O640" s="1"/>
  <c r="G640"/>
  <c r="E640"/>
  <c r="V639"/>
  <c r="M639"/>
  <c r="H639"/>
  <c r="G639"/>
  <c r="E639"/>
  <c r="V638"/>
  <c r="M638"/>
  <c r="G638"/>
  <c r="E638"/>
  <c r="P637"/>
  <c r="V637" s="1"/>
  <c r="O637"/>
  <c r="E637"/>
  <c r="T636"/>
  <c r="V636" s="1"/>
  <c r="N636"/>
  <c r="M636"/>
  <c r="G636"/>
  <c r="O636" s="1"/>
  <c r="E636"/>
  <c r="T635"/>
  <c r="Q635"/>
  <c r="P635"/>
  <c r="V635" s="1"/>
  <c r="M635"/>
  <c r="H635"/>
  <c r="G635"/>
  <c r="E635"/>
  <c r="S621"/>
  <c r="V621" s="1"/>
  <c r="O621"/>
  <c r="E621"/>
  <c r="V620"/>
  <c r="M620"/>
  <c r="H620"/>
  <c r="G620"/>
  <c r="E620"/>
  <c r="V619"/>
  <c r="M619"/>
  <c r="G619"/>
  <c r="E619"/>
  <c r="V618"/>
  <c r="M618"/>
  <c r="G618"/>
  <c r="E618"/>
  <c r="P617"/>
  <c r="V617" s="1"/>
  <c r="M617"/>
  <c r="G617"/>
  <c r="E617"/>
  <c r="T616"/>
  <c r="V616" s="1"/>
  <c r="N616"/>
  <c r="M616"/>
  <c r="G616"/>
  <c r="E616"/>
  <c r="T615"/>
  <c r="Q615"/>
  <c r="P615"/>
  <c r="M615"/>
  <c r="H615"/>
  <c r="G615"/>
  <c r="E615"/>
  <c r="S601"/>
  <c r="Q601"/>
  <c r="P601"/>
  <c r="N601"/>
  <c r="M601"/>
  <c r="G601"/>
  <c r="E601"/>
  <c r="V600"/>
  <c r="M600"/>
  <c r="K600"/>
  <c r="G600"/>
  <c r="E600"/>
  <c r="V599"/>
  <c r="M599"/>
  <c r="G599"/>
  <c r="E599"/>
  <c r="V598"/>
  <c r="M598"/>
  <c r="G598"/>
  <c r="E598"/>
  <c r="P597"/>
  <c r="M597"/>
  <c r="G597"/>
  <c r="E597"/>
  <c r="V596"/>
  <c r="O596"/>
  <c r="E596"/>
  <c r="T595"/>
  <c r="S595"/>
  <c r="Q595"/>
  <c r="P595"/>
  <c r="M595"/>
  <c r="H595"/>
  <c r="G595"/>
  <c r="E595"/>
  <c r="P581"/>
  <c r="V581" s="1"/>
  <c r="N581"/>
  <c r="M581"/>
  <c r="G581"/>
  <c r="E581"/>
  <c r="V580"/>
  <c r="M580"/>
  <c r="K580"/>
  <c r="G580"/>
  <c r="E580"/>
  <c r="V579"/>
  <c r="M579"/>
  <c r="G579"/>
  <c r="E579"/>
  <c r="V578"/>
  <c r="M578"/>
  <c r="G578"/>
  <c r="E578"/>
  <c r="P577"/>
  <c r="V577" s="1"/>
  <c r="O577"/>
  <c r="E577"/>
  <c r="V576"/>
  <c r="O576"/>
  <c r="E576"/>
  <c r="T575"/>
  <c r="Q575"/>
  <c r="P575"/>
  <c r="M575"/>
  <c r="H575"/>
  <c r="G575"/>
  <c r="E575"/>
  <c r="P561"/>
  <c r="V561" s="1"/>
  <c r="N561"/>
  <c r="M561"/>
  <c r="G561"/>
  <c r="E561"/>
  <c r="V560"/>
  <c r="M560"/>
  <c r="H560"/>
  <c r="G560"/>
  <c r="E560"/>
  <c r="V559"/>
  <c r="M559"/>
  <c r="G559"/>
  <c r="E559"/>
  <c r="V558"/>
  <c r="M558"/>
  <c r="G558"/>
  <c r="E558"/>
  <c r="P557"/>
  <c r="V557" s="1"/>
  <c r="M557"/>
  <c r="G557"/>
  <c r="E557"/>
  <c r="T556"/>
  <c r="V556" s="1"/>
  <c r="N556"/>
  <c r="M556"/>
  <c r="G556"/>
  <c r="E556"/>
  <c r="T555"/>
  <c r="Q555"/>
  <c r="P555"/>
  <c r="M555"/>
  <c r="H555"/>
  <c r="G555"/>
  <c r="E555"/>
  <c r="P541"/>
  <c r="V541" s="1"/>
  <c r="N541"/>
  <c r="M541"/>
  <c r="H541"/>
  <c r="G541"/>
  <c r="E541"/>
  <c r="V540"/>
  <c r="M540"/>
  <c r="H540"/>
  <c r="G540"/>
  <c r="E540"/>
  <c r="V539"/>
  <c r="M539"/>
  <c r="J539"/>
  <c r="G539"/>
  <c r="E539"/>
  <c r="V538"/>
  <c r="M538"/>
  <c r="G538"/>
  <c r="E538"/>
  <c r="P537"/>
  <c r="V537" s="1"/>
  <c r="M537"/>
  <c r="G537"/>
  <c r="E537"/>
  <c r="T536"/>
  <c r="V536" s="1"/>
  <c r="N536"/>
  <c r="M536"/>
  <c r="G536"/>
  <c r="E536"/>
  <c r="T535"/>
  <c r="S535"/>
  <c r="Q535"/>
  <c r="P535"/>
  <c r="M535"/>
  <c r="H535"/>
  <c r="G535"/>
  <c r="E535"/>
  <c r="P521"/>
  <c r="V521" s="1"/>
  <c r="N521"/>
  <c r="M521"/>
  <c r="H521"/>
  <c r="G521"/>
  <c r="E521"/>
  <c r="V520"/>
  <c r="M520"/>
  <c r="H520"/>
  <c r="G520"/>
  <c r="E520"/>
  <c r="V519"/>
  <c r="M519"/>
  <c r="J519"/>
  <c r="G519"/>
  <c r="E519"/>
  <c r="V518"/>
  <c r="O518"/>
  <c r="E518"/>
  <c r="V517"/>
  <c r="M517"/>
  <c r="G517"/>
  <c r="E517"/>
  <c r="V516"/>
  <c r="N516"/>
  <c r="M516"/>
  <c r="G516"/>
  <c r="E516"/>
  <c r="T515"/>
  <c r="S515"/>
  <c r="Q515"/>
  <c r="P515"/>
  <c r="M515"/>
  <c r="H515"/>
  <c r="G515"/>
  <c r="E515"/>
  <c r="P501"/>
  <c r="V501" s="1"/>
  <c r="N501"/>
  <c r="M501"/>
  <c r="H501"/>
  <c r="G501"/>
  <c r="E501"/>
  <c r="V500"/>
  <c r="M500"/>
  <c r="H500"/>
  <c r="G500"/>
  <c r="E500"/>
  <c r="V499"/>
  <c r="M499"/>
  <c r="J499"/>
  <c r="G499"/>
  <c r="E499"/>
  <c r="V498"/>
  <c r="O498"/>
  <c r="E498"/>
  <c r="P497"/>
  <c r="V497" s="1"/>
  <c r="M497"/>
  <c r="G497"/>
  <c r="E497"/>
  <c r="V496"/>
  <c r="N496"/>
  <c r="M496"/>
  <c r="G496"/>
  <c r="E496"/>
  <c r="U495"/>
  <c r="T495"/>
  <c r="S495"/>
  <c r="Q495"/>
  <c r="P495"/>
  <c r="O495"/>
  <c r="E495"/>
  <c r="P481"/>
  <c r="V481" s="1"/>
  <c r="N481"/>
  <c r="M481"/>
  <c r="H481"/>
  <c r="G481"/>
  <c r="O481" s="1"/>
  <c r="E481"/>
  <c r="V480"/>
  <c r="M480"/>
  <c r="H480"/>
  <c r="G480"/>
  <c r="E480"/>
  <c r="V479"/>
  <c r="M479"/>
  <c r="J479"/>
  <c r="G479"/>
  <c r="E479"/>
  <c r="V478"/>
  <c r="O478"/>
  <c r="E478"/>
  <c r="P477"/>
  <c r="V477" s="1"/>
  <c r="M477"/>
  <c r="G477"/>
  <c r="E477"/>
  <c r="T476"/>
  <c r="V476" s="1"/>
  <c r="M476"/>
  <c r="G476"/>
  <c r="E476"/>
  <c r="T475"/>
  <c r="S475"/>
  <c r="Q475"/>
  <c r="P475"/>
  <c r="M475"/>
  <c r="H475"/>
  <c r="O475" s="1"/>
  <c r="G475"/>
  <c r="E475"/>
  <c r="P461"/>
  <c r="V461" s="1"/>
  <c r="N461"/>
  <c r="M461"/>
  <c r="H461"/>
  <c r="G461"/>
  <c r="E461"/>
  <c r="V460"/>
  <c r="M460"/>
  <c r="H460"/>
  <c r="G460"/>
  <c r="E460"/>
  <c r="V459"/>
  <c r="M459"/>
  <c r="J459"/>
  <c r="G459"/>
  <c r="E459"/>
  <c r="V458"/>
  <c r="O458"/>
  <c r="E458"/>
  <c r="V457"/>
  <c r="M457"/>
  <c r="G457"/>
  <c r="E457"/>
  <c r="T456"/>
  <c r="V456" s="1"/>
  <c r="N456"/>
  <c r="M456"/>
  <c r="O456" s="1"/>
  <c r="G456"/>
  <c r="E456"/>
  <c r="T455"/>
  <c r="Q455"/>
  <c r="P455"/>
  <c r="M455"/>
  <c r="H455"/>
  <c r="G455"/>
  <c r="O455" s="1"/>
  <c r="E455"/>
  <c r="P441"/>
  <c r="N441"/>
  <c r="M441"/>
  <c r="H441"/>
  <c r="G441"/>
  <c r="E441"/>
  <c r="M440"/>
  <c r="H440"/>
  <c r="G440"/>
  <c r="E440"/>
  <c r="V439"/>
  <c r="M439"/>
  <c r="J439"/>
  <c r="O439" s="1"/>
  <c r="G439"/>
  <c r="E439"/>
  <c r="V438"/>
  <c r="O438"/>
  <c r="E438"/>
  <c r="V437"/>
  <c r="M437"/>
  <c r="G437"/>
  <c r="O437" s="1"/>
  <c r="E437"/>
  <c r="V436"/>
  <c r="N436"/>
  <c r="M436"/>
  <c r="G436"/>
  <c r="E436"/>
  <c r="T435"/>
  <c r="Q435"/>
  <c r="V435" s="1"/>
  <c r="P435"/>
  <c r="M435"/>
  <c r="K435"/>
  <c r="H435"/>
  <c r="G435"/>
  <c r="E435"/>
  <c r="O421"/>
  <c r="O420"/>
  <c r="E420"/>
  <c r="V419"/>
  <c r="M419"/>
  <c r="J419"/>
  <c r="O419" s="1"/>
  <c r="G419"/>
  <c r="E419"/>
  <c r="V418"/>
  <c r="O418"/>
  <c r="E418"/>
  <c r="V417"/>
  <c r="P417"/>
  <c r="M417"/>
  <c r="G417"/>
  <c r="E417"/>
  <c r="V416"/>
  <c r="N416"/>
  <c r="M416"/>
  <c r="G416"/>
  <c r="O416" s="1"/>
  <c r="E416"/>
  <c r="T415"/>
  <c r="Q415"/>
  <c r="P415"/>
  <c r="M415"/>
  <c r="K415"/>
  <c r="H415"/>
  <c r="G415"/>
  <c r="O415" s="1"/>
  <c r="E415"/>
  <c r="V401"/>
  <c r="P401"/>
  <c r="N401"/>
  <c r="M401"/>
  <c r="K401"/>
  <c r="G401"/>
  <c r="E401"/>
  <c r="V400"/>
  <c r="O400"/>
  <c r="E400"/>
  <c r="V399"/>
  <c r="M399"/>
  <c r="J399"/>
  <c r="O399" s="1"/>
  <c r="G399"/>
  <c r="E399"/>
  <c r="V398"/>
  <c r="O398"/>
  <c r="E398"/>
  <c r="V397"/>
  <c r="M397"/>
  <c r="G397"/>
  <c r="O397" s="1"/>
  <c r="E397"/>
  <c r="V396"/>
  <c r="N396"/>
  <c r="M396"/>
  <c r="O396" s="1"/>
  <c r="G396"/>
  <c r="E396"/>
  <c r="T395"/>
  <c r="Q395"/>
  <c r="P395"/>
  <c r="M395"/>
  <c r="L395"/>
  <c r="H395"/>
  <c r="G395"/>
  <c r="E395"/>
  <c r="P381"/>
  <c r="V381" s="1"/>
  <c r="N381"/>
  <c r="M381"/>
  <c r="K381"/>
  <c r="G381"/>
  <c r="E381"/>
  <c r="V380"/>
  <c r="M380"/>
  <c r="K380"/>
  <c r="G380"/>
  <c r="E380"/>
  <c r="V379"/>
  <c r="M379"/>
  <c r="J379"/>
  <c r="O379" s="1"/>
  <c r="G379"/>
  <c r="E379"/>
  <c r="V378"/>
  <c r="O378"/>
  <c r="E378"/>
  <c r="V377"/>
  <c r="M377"/>
  <c r="G377"/>
  <c r="O377" s="1"/>
  <c r="E377"/>
  <c r="V376"/>
  <c r="N376"/>
  <c r="M376"/>
  <c r="O376" s="1"/>
  <c r="G376"/>
  <c r="E376"/>
  <c r="T375"/>
  <c r="Q375"/>
  <c r="P375"/>
  <c r="M375"/>
  <c r="L375"/>
  <c r="H375"/>
  <c r="G375"/>
  <c r="E375"/>
  <c r="P362"/>
  <c r="V362" s="1"/>
  <c r="N362"/>
  <c r="M362"/>
  <c r="K362"/>
  <c r="G362"/>
  <c r="E362"/>
  <c r="V361"/>
  <c r="M361"/>
  <c r="K361"/>
  <c r="G361"/>
  <c r="E361"/>
  <c r="V360"/>
  <c r="M360"/>
  <c r="J360"/>
  <c r="O360" s="1"/>
  <c r="G360"/>
  <c r="E360"/>
  <c r="V359"/>
  <c r="O359"/>
  <c r="E359"/>
  <c r="V358"/>
  <c r="M358"/>
  <c r="G358"/>
  <c r="O358" s="1"/>
  <c r="E358"/>
  <c r="V357"/>
  <c r="N357"/>
  <c r="M357"/>
  <c r="O357" s="1"/>
  <c r="G357"/>
  <c r="E357"/>
  <c r="T356"/>
  <c r="Q356"/>
  <c r="P356"/>
  <c r="M356"/>
  <c r="L356"/>
  <c r="H356"/>
  <c r="G356"/>
  <c r="E356"/>
  <c r="P343"/>
  <c r="V343" s="1"/>
  <c r="N343"/>
  <c r="M343"/>
  <c r="K343"/>
  <c r="G343"/>
  <c r="E343"/>
  <c r="V342"/>
  <c r="O342"/>
  <c r="E342"/>
  <c r="V341"/>
  <c r="M341"/>
  <c r="J341"/>
  <c r="G341"/>
  <c r="E341"/>
  <c r="V340"/>
  <c r="O340"/>
  <c r="E340"/>
  <c r="V339"/>
  <c r="H339"/>
  <c r="G339"/>
  <c r="O339" s="1"/>
  <c r="E339"/>
  <c r="V338"/>
  <c r="T338"/>
  <c r="N338"/>
  <c r="M338"/>
  <c r="G338"/>
  <c r="E338"/>
  <c r="T337"/>
  <c r="Q337"/>
  <c r="P337"/>
  <c r="M337"/>
  <c r="L337"/>
  <c r="H337"/>
  <c r="G337"/>
  <c r="E337"/>
  <c r="T324"/>
  <c r="P324"/>
  <c r="M324"/>
  <c r="K324"/>
  <c r="G324"/>
  <c r="E324"/>
  <c r="V323"/>
  <c r="O323"/>
  <c r="E323"/>
  <c r="V322"/>
  <c r="M322"/>
  <c r="J322"/>
  <c r="G322"/>
  <c r="O322" s="1"/>
  <c r="E322"/>
  <c r="V321"/>
  <c r="O321"/>
  <c r="E321"/>
  <c r="V320"/>
  <c r="H320"/>
  <c r="G320"/>
  <c r="E320"/>
  <c r="V319"/>
  <c r="N319"/>
  <c r="M319"/>
  <c r="G319"/>
  <c r="O319" s="1"/>
  <c r="E319"/>
  <c r="T318"/>
  <c r="Q318"/>
  <c r="P318"/>
  <c r="M318"/>
  <c r="H318"/>
  <c r="O318" s="1"/>
  <c r="G318"/>
  <c r="E318"/>
  <c r="T305"/>
  <c r="P305"/>
  <c r="V305" s="1"/>
  <c r="N305"/>
  <c r="M305"/>
  <c r="K305"/>
  <c r="G305"/>
  <c r="E305"/>
  <c r="V304"/>
  <c r="O304"/>
  <c r="E304"/>
  <c r="V303"/>
  <c r="M303"/>
  <c r="J303"/>
  <c r="G303"/>
  <c r="E303"/>
  <c r="V302"/>
  <c r="O302"/>
  <c r="E302"/>
  <c r="V301"/>
  <c r="O301"/>
  <c r="E301"/>
  <c r="V300"/>
  <c r="N300"/>
  <c r="M300"/>
  <c r="O300" s="1"/>
  <c r="G300"/>
  <c r="E300"/>
  <c r="U299"/>
  <c r="T299"/>
  <c r="Q299"/>
  <c r="P299"/>
  <c r="M299"/>
  <c r="H299"/>
  <c r="O299" s="1"/>
  <c r="G299"/>
  <c r="E299"/>
  <c r="T285"/>
  <c r="P285"/>
  <c r="V285" s="1"/>
  <c r="N285"/>
  <c r="M285"/>
  <c r="K285"/>
  <c r="G285"/>
  <c r="E285"/>
  <c r="V284"/>
  <c r="O284"/>
  <c r="E284"/>
  <c r="V283"/>
  <c r="M283"/>
  <c r="J283"/>
  <c r="G283"/>
  <c r="O283" s="1"/>
  <c r="E283"/>
  <c r="V282"/>
  <c r="O282"/>
  <c r="E282"/>
  <c r="V281"/>
  <c r="O281"/>
  <c r="E281"/>
  <c r="V280"/>
  <c r="T280"/>
  <c r="N280"/>
  <c r="M280"/>
  <c r="G280"/>
  <c r="E280"/>
  <c r="T279"/>
  <c r="Q279"/>
  <c r="P279"/>
  <c r="V279" s="1"/>
  <c r="M279"/>
  <c r="H279"/>
  <c r="G279"/>
  <c r="E279"/>
  <c r="T265"/>
  <c r="S265"/>
  <c r="V265" s="1"/>
  <c r="P265"/>
  <c r="N265"/>
  <c r="M265"/>
  <c r="K265"/>
  <c r="G265"/>
  <c r="E265"/>
  <c r="V264"/>
  <c r="O264"/>
  <c r="E264"/>
  <c r="V263"/>
  <c r="M263"/>
  <c r="J263"/>
  <c r="O263" s="1"/>
  <c r="G263"/>
  <c r="E263"/>
  <c r="V262"/>
  <c r="O262"/>
  <c r="E262"/>
  <c r="V261"/>
  <c r="O261"/>
  <c r="E261"/>
  <c r="T260"/>
  <c r="V260" s="1"/>
  <c r="N260"/>
  <c r="M260"/>
  <c r="G260"/>
  <c r="E260"/>
  <c r="U259"/>
  <c r="T259"/>
  <c r="Q259"/>
  <c r="P259"/>
  <c r="M259"/>
  <c r="H259"/>
  <c r="G259"/>
  <c r="E259"/>
  <c r="T245"/>
  <c r="S245"/>
  <c r="P245"/>
  <c r="N245"/>
  <c r="M245"/>
  <c r="K245"/>
  <c r="G245"/>
  <c r="E245"/>
  <c r="V244"/>
  <c r="O244"/>
  <c r="E244"/>
  <c r="V243"/>
  <c r="M243"/>
  <c r="J243"/>
  <c r="G243"/>
  <c r="E243"/>
  <c r="V242"/>
  <c r="O242"/>
  <c r="E242"/>
  <c r="V241"/>
  <c r="M241"/>
  <c r="G241"/>
  <c r="E241"/>
  <c r="T240"/>
  <c r="V240" s="1"/>
  <c r="N240"/>
  <c r="M240"/>
  <c r="G240"/>
  <c r="E240"/>
  <c r="T239"/>
  <c r="Q239"/>
  <c r="P239"/>
  <c r="M239"/>
  <c r="H239"/>
  <c r="O239" s="1"/>
  <c r="G239"/>
  <c r="E239"/>
  <c r="V234"/>
  <c r="M234"/>
  <c r="K234"/>
  <c r="G234"/>
  <c r="F234"/>
  <c r="E234"/>
  <c r="V233"/>
  <c r="M233"/>
  <c r="K233"/>
  <c r="G233"/>
  <c r="O233" s="1"/>
  <c r="F233"/>
  <c r="E233"/>
  <c r="V232"/>
  <c r="M232"/>
  <c r="J232"/>
  <c r="G232"/>
  <c r="F232"/>
  <c r="E232"/>
  <c r="V231"/>
  <c r="O231"/>
  <c r="E231"/>
  <c r="V230"/>
  <c r="M230"/>
  <c r="G230"/>
  <c r="O230" s="1"/>
  <c r="F230"/>
  <c r="E230"/>
  <c r="T229"/>
  <c r="V229" s="1"/>
  <c r="N229"/>
  <c r="M229"/>
  <c r="G229"/>
  <c r="O229" s="1"/>
  <c r="E229"/>
  <c r="W228"/>
  <c r="T228"/>
  <c r="Q228"/>
  <c r="P228"/>
  <c r="M228"/>
  <c r="H228"/>
  <c r="G228"/>
  <c r="O228" s="1"/>
  <c r="F228"/>
  <c r="E228"/>
  <c r="V222"/>
  <c r="O222"/>
  <c r="F222"/>
  <c r="E222"/>
  <c r="V221"/>
  <c r="M221"/>
  <c r="H221"/>
  <c r="G221"/>
  <c r="F221"/>
  <c r="E221"/>
  <c r="V220"/>
  <c r="M220"/>
  <c r="J220"/>
  <c r="G220"/>
  <c r="O220" s="1"/>
  <c r="E220"/>
  <c r="V219"/>
  <c r="O219"/>
  <c r="E219"/>
  <c r="V218"/>
  <c r="O218"/>
  <c r="F218"/>
  <c r="E218"/>
  <c r="T217"/>
  <c r="V217" s="1"/>
  <c r="N217"/>
  <c r="M217"/>
  <c r="G217"/>
  <c r="O217" s="1"/>
  <c r="E217"/>
  <c r="T216"/>
  <c r="Q216"/>
  <c r="P216"/>
  <c r="M216"/>
  <c r="H216"/>
  <c r="O216" s="1"/>
  <c r="G216"/>
  <c r="E216"/>
  <c r="V211"/>
  <c r="O211"/>
  <c r="F211"/>
  <c r="E211"/>
  <c r="V210"/>
  <c r="M210"/>
  <c r="H210"/>
  <c r="G210"/>
  <c r="F210"/>
  <c r="E210"/>
  <c r="V209"/>
  <c r="O209"/>
  <c r="F209"/>
  <c r="E209"/>
  <c r="V208"/>
  <c r="O208"/>
  <c r="E208"/>
  <c r="V207"/>
  <c r="M207"/>
  <c r="G207"/>
  <c r="O207" s="1"/>
  <c r="E207"/>
  <c r="V206"/>
  <c r="N206"/>
  <c r="M206"/>
  <c r="G206"/>
  <c r="E206"/>
  <c r="T205"/>
  <c r="Q205"/>
  <c r="V205" s="1"/>
  <c r="P205"/>
  <c r="M205"/>
  <c r="H205"/>
  <c r="G205"/>
  <c r="E205"/>
  <c r="V200"/>
  <c r="O200"/>
  <c r="F200"/>
  <c r="E200"/>
  <c r="V199"/>
  <c r="M199"/>
  <c r="H199"/>
  <c r="O199" s="1"/>
  <c r="G199"/>
  <c r="F199"/>
  <c r="E199"/>
  <c r="V198"/>
  <c r="O198"/>
  <c r="F198"/>
  <c r="E198"/>
  <c r="V197"/>
  <c r="O197"/>
  <c r="E197"/>
  <c r="V196"/>
  <c r="M196"/>
  <c r="G196"/>
  <c r="E196"/>
  <c r="V195"/>
  <c r="N195"/>
  <c r="M195"/>
  <c r="G195"/>
  <c r="E195"/>
  <c r="V194"/>
  <c r="M194"/>
  <c r="H194"/>
  <c r="G194"/>
  <c r="E194"/>
  <c r="T188"/>
  <c r="P188"/>
  <c r="V188" s="1"/>
  <c r="O188"/>
  <c r="F188"/>
  <c r="E188"/>
  <c r="V187"/>
  <c r="M187"/>
  <c r="H187"/>
  <c r="G187"/>
  <c r="F187"/>
  <c r="E187"/>
  <c r="V186"/>
  <c r="M186"/>
  <c r="J186"/>
  <c r="H186"/>
  <c r="G186"/>
  <c r="O186" s="1"/>
  <c r="F186"/>
  <c r="E186"/>
  <c r="V185"/>
  <c r="O185"/>
  <c r="V184"/>
  <c r="M184"/>
  <c r="G184"/>
  <c r="E184"/>
  <c r="V183"/>
  <c r="N183"/>
  <c r="M183"/>
  <c r="G183"/>
  <c r="O183" s="1"/>
  <c r="E183"/>
  <c r="T182"/>
  <c r="S182"/>
  <c r="Q182"/>
  <c r="P182"/>
  <c r="M182"/>
  <c r="H182"/>
  <c r="G182"/>
  <c r="O182" s="1"/>
  <c r="E182"/>
  <c r="V174"/>
  <c r="O174"/>
  <c r="E174"/>
  <c r="T170"/>
  <c r="Q170"/>
  <c r="P170"/>
  <c r="M170"/>
  <c r="H170"/>
  <c r="G170"/>
  <c r="E170"/>
  <c r="T164"/>
  <c r="P164"/>
  <c r="N164"/>
  <c r="M164"/>
  <c r="H164"/>
  <c r="G164"/>
  <c r="F164"/>
  <c r="E164"/>
  <c r="V163"/>
  <c r="M163"/>
  <c r="H163"/>
  <c r="G163"/>
  <c r="F163"/>
  <c r="E163"/>
  <c r="V162"/>
  <c r="M162"/>
  <c r="J162"/>
  <c r="H162"/>
  <c r="G162"/>
  <c r="F162"/>
  <c r="E162"/>
  <c r="V161"/>
  <c r="O161"/>
  <c r="V160"/>
  <c r="M160"/>
  <c r="G160"/>
  <c r="F160"/>
  <c r="E160"/>
  <c r="T159"/>
  <c r="V159" s="1"/>
  <c r="N159"/>
  <c r="M159"/>
  <c r="G159"/>
  <c r="E159"/>
  <c r="U158"/>
  <c r="V158" s="1"/>
  <c r="M158"/>
  <c r="H158"/>
  <c r="G158"/>
  <c r="E158"/>
  <c r="T152"/>
  <c r="S152"/>
  <c r="N152"/>
  <c r="M152"/>
  <c r="H152"/>
  <c r="G152"/>
  <c r="E152"/>
  <c r="V151"/>
  <c r="M151"/>
  <c r="H151"/>
  <c r="G151"/>
  <c r="F151"/>
  <c r="E151"/>
  <c r="V150"/>
  <c r="M150"/>
  <c r="J150"/>
  <c r="H150"/>
  <c r="G150"/>
  <c r="E150"/>
  <c r="V149"/>
  <c r="O149"/>
  <c r="P148"/>
  <c r="V148" s="1"/>
  <c r="M148"/>
  <c r="G148"/>
  <c r="F148"/>
  <c r="E148"/>
  <c r="T147"/>
  <c r="Q147"/>
  <c r="N147"/>
  <c r="M147"/>
  <c r="G147"/>
  <c r="E147"/>
  <c r="U146"/>
  <c r="P146"/>
  <c r="O146"/>
  <c r="T140"/>
  <c r="S140"/>
  <c r="P140"/>
  <c r="N140"/>
  <c r="M140"/>
  <c r="H140"/>
  <c r="G140"/>
  <c r="E140"/>
  <c r="V139"/>
  <c r="M139"/>
  <c r="H139"/>
  <c r="G139"/>
  <c r="F139"/>
  <c r="E139"/>
  <c r="V138"/>
  <c r="M138"/>
  <c r="J138"/>
  <c r="H138"/>
  <c r="G138"/>
  <c r="F138"/>
  <c r="E138"/>
  <c r="V137"/>
  <c r="O137"/>
  <c r="V136"/>
  <c r="M136"/>
  <c r="G136"/>
  <c r="F136"/>
  <c r="E136"/>
  <c r="T135"/>
  <c r="V135" s="1"/>
  <c r="N135"/>
  <c r="M135"/>
  <c r="G135"/>
  <c r="T134"/>
  <c r="V134" s="1"/>
  <c r="O134"/>
  <c r="F134"/>
  <c r="T129"/>
  <c r="S129"/>
  <c r="O129"/>
  <c r="E129"/>
  <c r="V128"/>
  <c r="M128"/>
  <c r="H128"/>
  <c r="G128"/>
  <c r="F128"/>
  <c r="E128"/>
  <c r="V127"/>
  <c r="M127"/>
  <c r="J127"/>
  <c r="H127"/>
  <c r="G127"/>
  <c r="F127"/>
  <c r="E127"/>
  <c r="V126"/>
  <c r="O126"/>
  <c r="E126"/>
  <c r="V125"/>
  <c r="M125"/>
  <c r="G125"/>
  <c r="F125"/>
  <c r="T124"/>
  <c r="Q124"/>
  <c r="N124"/>
  <c r="M124"/>
  <c r="G124"/>
  <c r="E124"/>
  <c r="S123"/>
  <c r="V123" s="1"/>
  <c r="O123"/>
  <c r="E123"/>
  <c r="T117"/>
  <c r="P117"/>
  <c r="O117"/>
  <c r="E117"/>
  <c r="V116"/>
  <c r="M116"/>
  <c r="H116"/>
  <c r="G116"/>
  <c r="E116"/>
  <c r="V115"/>
  <c r="M115"/>
  <c r="J115"/>
  <c r="H115"/>
  <c r="G115"/>
  <c r="F115"/>
  <c r="E115"/>
  <c r="V114"/>
  <c r="O114"/>
  <c r="E114"/>
  <c r="V113"/>
  <c r="M113"/>
  <c r="G113"/>
  <c r="F113"/>
  <c r="E113"/>
  <c r="T112"/>
  <c r="Q112"/>
  <c r="O112"/>
  <c r="E112"/>
  <c r="U111"/>
  <c r="S111"/>
  <c r="O111"/>
  <c r="E111"/>
  <c r="T105"/>
  <c r="S105"/>
  <c r="P105"/>
  <c r="N105"/>
  <c r="M105"/>
  <c r="H105"/>
  <c r="G105"/>
  <c r="E105"/>
  <c r="V104"/>
  <c r="M104"/>
  <c r="G104"/>
  <c r="F104"/>
  <c r="E104"/>
  <c r="V103"/>
  <c r="O103"/>
  <c r="F103"/>
  <c r="E103"/>
  <c r="V102"/>
  <c r="O102"/>
  <c r="E102"/>
  <c r="V101"/>
  <c r="O101"/>
  <c r="E101"/>
  <c r="T100"/>
  <c r="V100" s="1"/>
  <c r="N100"/>
  <c r="M100"/>
  <c r="G100"/>
  <c r="E100"/>
  <c r="T99"/>
  <c r="Q99"/>
  <c r="P99"/>
  <c r="O99"/>
  <c r="E99"/>
  <c r="T93"/>
  <c r="S93"/>
  <c r="Q93"/>
  <c r="P93"/>
  <c r="O93"/>
  <c r="E93"/>
  <c r="V92"/>
  <c r="M92"/>
  <c r="H92"/>
  <c r="G92"/>
  <c r="E92"/>
  <c r="V91"/>
  <c r="M91"/>
  <c r="J91"/>
  <c r="H91"/>
  <c r="G91"/>
  <c r="F91"/>
  <c r="E91"/>
  <c r="V90"/>
  <c r="O90"/>
  <c r="E90"/>
  <c r="V89"/>
  <c r="M89"/>
  <c r="H89"/>
  <c r="G89"/>
  <c r="E89"/>
  <c r="T88"/>
  <c r="Q88"/>
  <c r="N88"/>
  <c r="M88"/>
  <c r="G88"/>
  <c r="E88"/>
  <c r="T87"/>
  <c r="Q87"/>
  <c r="O87"/>
  <c r="F87"/>
  <c r="E87"/>
  <c r="T81"/>
  <c r="S81"/>
  <c r="P81"/>
  <c r="N81"/>
  <c r="M81"/>
  <c r="H81"/>
  <c r="G81"/>
  <c r="E81"/>
  <c r="V80"/>
  <c r="M80"/>
  <c r="H80"/>
  <c r="G80"/>
  <c r="F80"/>
  <c r="E80"/>
  <c r="V79"/>
  <c r="E79"/>
  <c r="V78"/>
  <c r="E78"/>
  <c r="P77"/>
  <c r="V77" s="1"/>
  <c r="M77"/>
  <c r="H77"/>
  <c r="G77"/>
  <c r="F77"/>
  <c r="E77"/>
  <c r="V76"/>
  <c r="N76"/>
  <c r="M76"/>
  <c r="H76"/>
  <c r="G76"/>
  <c r="E76"/>
  <c r="T75"/>
  <c r="S75"/>
  <c r="Q75"/>
  <c r="P75"/>
  <c r="M75"/>
  <c r="H75"/>
  <c r="G75"/>
  <c r="E75"/>
  <c r="S70"/>
  <c r="P70"/>
  <c r="N70"/>
  <c r="M70"/>
  <c r="H70"/>
  <c r="G70"/>
  <c r="E70"/>
  <c r="V69"/>
  <c r="M69"/>
  <c r="G69"/>
  <c r="F69"/>
  <c r="E69"/>
  <c r="V68"/>
  <c r="E68"/>
  <c r="V67"/>
  <c r="E67"/>
  <c r="V66"/>
  <c r="M66"/>
  <c r="G66"/>
  <c r="F66"/>
  <c r="E66"/>
  <c r="V65"/>
  <c r="N65"/>
  <c r="M65"/>
  <c r="H65"/>
  <c r="G65"/>
  <c r="E65"/>
  <c r="T64"/>
  <c r="S64"/>
  <c r="Q64"/>
  <c r="P64"/>
  <c r="M64"/>
  <c r="H64"/>
  <c r="G64"/>
  <c r="F64"/>
  <c r="E64"/>
  <c r="T58"/>
  <c r="S58"/>
  <c r="P58"/>
  <c r="N58"/>
  <c r="M58"/>
  <c r="K58"/>
  <c r="G58"/>
  <c r="E58"/>
  <c r="V57"/>
  <c r="M57"/>
  <c r="K57"/>
  <c r="G57"/>
  <c r="F57"/>
  <c r="E57"/>
  <c r="V56"/>
  <c r="O56"/>
  <c r="F56"/>
  <c r="E56"/>
  <c r="V55"/>
  <c r="O55"/>
  <c r="E55"/>
  <c r="P54"/>
  <c r="V54" s="1"/>
  <c r="M54"/>
  <c r="G54"/>
  <c r="E54"/>
  <c r="V53"/>
  <c r="N53"/>
  <c r="M53"/>
  <c r="H53"/>
  <c r="G53"/>
  <c r="E53"/>
  <c r="T52"/>
  <c r="S52"/>
  <c r="Q52"/>
  <c r="P52"/>
  <c r="M52"/>
  <c r="H52"/>
  <c r="G52"/>
  <c r="F52"/>
  <c r="E52"/>
  <c r="T47"/>
  <c r="S47"/>
  <c r="P47"/>
  <c r="N47"/>
  <c r="M47"/>
  <c r="H47"/>
  <c r="G47"/>
  <c r="E47"/>
  <c r="P46"/>
  <c r="V46" s="1"/>
  <c r="M46"/>
  <c r="K46"/>
  <c r="G46"/>
  <c r="E46"/>
  <c r="V45"/>
  <c r="M45"/>
  <c r="J45"/>
  <c r="H45"/>
  <c r="G45"/>
  <c r="F45"/>
  <c r="E45"/>
  <c r="O44"/>
  <c r="E44"/>
  <c r="V43"/>
  <c r="M43"/>
  <c r="G43"/>
  <c r="E43"/>
  <c r="V42"/>
  <c r="O42"/>
  <c r="E42"/>
  <c r="T41"/>
  <c r="Q41"/>
  <c r="P41"/>
  <c r="M41"/>
  <c r="H41"/>
  <c r="G41"/>
  <c r="F41"/>
  <c r="E41"/>
  <c r="T35"/>
  <c r="S35"/>
  <c r="P35"/>
  <c r="N35"/>
  <c r="M35"/>
  <c r="H35"/>
  <c r="G35"/>
  <c r="E35"/>
  <c r="V34"/>
  <c r="O34"/>
  <c r="E34"/>
  <c r="V33"/>
  <c r="O33"/>
  <c r="F33"/>
  <c r="E33"/>
  <c r="V32"/>
  <c r="O32"/>
  <c r="E32"/>
  <c r="V31"/>
  <c r="M31"/>
  <c r="H31"/>
  <c r="G31"/>
  <c r="E31"/>
  <c r="W30"/>
  <c r="V30"/>
  <c r="O30"/>
  <c r="E30"/>
  <c r="T29"/>
  <c r="Q29"/>
  <c r="P29"/>
  <c r="M29"/>
  <c r="H29"/>
  <c r="G29"/>
  <c r="F29"/>
  <c r="E29"/>
  <c r="T23"/>
  <c r="P23"/>
  <c r="N23"/>
  <c r="M23"/>
  <c r="H23"/>
  <c r="G23"/>
  <c r="E23"/>
  <c r="V22"/>
  <c r="O22"/>
  <c r="E22"/>
  <c r="V21"/>
  <c r="O21"/>
  <c r="F21"/>
  <c r="E21"/>
  <c r="V20"/>
  <c r="O20"/>
  <c r="E20"/>
  <c r="V19"/>
  <c r="M19"/>
  <c r="H19"/>
  <c r="G19"/>
  <c r="E19"/>
  <c r="V18"/>
  <c r="O18"/>
  <c r="E18"/>
  <c r="T17"/>
  <c r="Q17"/>
  <c r="M17"/>
  <c r="H17"/>
  <c r="G17"/>
  <c r="F17"/>
  <c r="E17"/>
  <c r="O11"/>
  <c r="F11"/>
  <c r="E11"/>
  <c r="V10"/>
  <c r="M10"/>
  <c r="K10"/>
  <c r="G10"/>
  <c r="E10"/>
  <c r="V9"/>
  <c r="M9"/>
  <c r="J9"/>
  <c r="H9"/>
  <c r="G9"/>
  <c r="F9"/>
  <c r="E9"/>
  <c r="V8"/>
  <c r="O8"/>
  <c r="E8"/>
  <c r="V7"/>
  <c r="O7"/>
  <c r="F7"/>
  <c r="E7"/>
  <c r="V6"/>
  <c r="O6"/>
  <c r="E6"/>
  <c r="T5"/>
  <c r="V5" s="1"/>
  <c r="O5"/>
  <c r="E5"/>
  <c r="O19" l="1"/>
  <c r="V23"/>
  <c r="O54"/>
  <c r="O69"/>
  <c r="V70"/>
  <c r="O75"/>
  <c r="V75"/>
  <c r="O80"/>
  <c r="O81"/>
  <c r="V81"/>
  <c r="V87"/>
  <c r="O88"/>
  <c r="V88"/>
  <c r="O89"/>
  <c r="O91"/>
  <c r="V93"/>
  <c r="O116"/>
  <c r="O125"/>
  <c r="O127"/>
  <c r="O128"/>
  <c r="O135"/>
  <c r="O138"/>
  <c r="O557"/>
  <c r="V595"/>
  <c r="O597"/>
  <c r="O598"/>
  <c r="O599"/>
  <c r="O600"/>
  <c r="V601"/>
  <c r="O615"/>
  <c r="O616"/>
  <c r="O861"/>
  <c r="O864"/>
  <c r="O1018"/>
  <c r="O1036"/>
  <c r="O1057"/>
  <c r="V1057"/>
  <c r="O1059"/>
  <c r="O1063"/>
  <c r="O1064"/>
  <c r="O1080"/>
  <c r="O1104"/>
  <c r="O1107"/>
  <c r="O1125"/>
  <c r="O1154"/>
  <c r="O1170"/>
  <c r="O1173"/>
  <c r="V1175"/>
  <c r="O1176"/>
  <c r="O1177"/>
  <c r="O1195"/>
  <c r="O1240"/>
  <c r="O1266"/>
  <c r="O1268"/>
  <c r="O1284"/>
  <c r="O1285"/>
  <c r="O1329"/>
  <c r="O1331"/>
  <c r="O17"/>
  <c r="O23"/>
  <c r="O53"/>
  <c r="O64"/>
  <c r="O70"/>
  <c r="O124"/>
  <c r="O43"/>
  <c r="O100"/>
  <c r="V105"/>
  <c r="V111"/>
  <c r="V112"/>
  <c r="O459"/>
  <c r="O499"/>
  <c r="O515"/>
  <c r="O516"/>
  <c r="O517"/>
  <c r="O519"/>
  <c r="O537"/>
  <c r="O538"/>
  <c r="O539"/>
  <c r="O575"/>
  <c r="O578"/>
  <c r="O579"/>
  <c r="O720"/>
  <c r="O736"/>
  <c r="O760"/>
  <c r="O778"/>
  <c r="O801"/>
  <c r="O816"/>
  <c r="O819"/>
  <c r="O859"/>
  <c r="O879"/>
  <c r="O882"/>
  <c r="O883"/>
  <c r="O902"/>
  <c r="O903"/>
  <c r="V920"/>
  <c r="O922"/>
  <c r="O944"/>
  <c r="O970"/>
  <c r="O989"/>
  <c r="O994"/>
  <c r="O1038"/>
  <c r="O1082"/>
  <c r="O1085"/>
  <c r="O1102"/>
  <c r="O1124"/>
  <c r="V1124"/>
  <c r="O1148"/>
  <c r="O1150"/>
  <c r="O1153"/>
  <c r="O1172"/>
  <c r="O1175"/>
  <c r="O1194"/>
  <c r="O1217"/>
  <c r="O1222"/>
  <c r="O1223"/>
  <c r="O1241"/>
  <c r="V1262"/>
  <c r="O1264"/>
  <c r="O1307"/>
  <c r="O1312"/>
  <c r="O1200"/>
  <c r="O1221"/>
  <c r="O1238"/>
  <c r="V1238"/>
  <c r="O31"/>
  <c r="V35"/>
  <c r="V41"/>
  <c r="O47"/>
  <c r="O136"/>
  <c r="O150"/>
  <c r="O152"/>
  <c r="V152"/>
  <c r="O158"/>
  <c r="O461"/>
  <c r="O496"/>
  <c r="V515"/>
  <c r="V535"/>
  <c r="O541"/>
  <c r="O561"/>
  <c r="O581"/>
  <c r="O618"/>
  <c r="O619"/>
  <c r="O620"/>
  <c r="O639"/>
  <c r="V721"/>
  <c r="O780"/>
  <c r="O795"/>
  <c r="V795"/>
  <c r="O817"/>
  <c r="O880"/>
  <c r="O884"/>
  <c r="O900"/>
  <c r="O904"/>
  <c r="O924"/>
  <c r="O988"/>
  <c r="O991"/>
  <c r="O1014"/>
  <c r="O1129"/>
  <c r="O1147"/>
  <c r="V1170"/>
  <c r="O1193"/>
  <c r="V1193"/>
  <c r="O1196"/>
  <c r="O1216"/>
  <c r="V1216"/>
  <c r="O1219"/>
  <c r="O1239"/>
  <c r="O1244"/>
  <c r="O1267"/>
  <c r="O1286"/>
  <c r="O1289"/>
  <c r="O1291"/>
  <c r="O1306"/>
  <c r="V1306"/>
  <c r="V1307"/>
  <c r="O1309"/>
  <c r="O29"/>
  <c r="O52"/>
  <c r="O162"/>
  <c r="O170"/>
  <c r="O195"/>
  <c r="O240"/>
  <c r="O245"/>
  <c r="O259"/>
  <c r="O260"/>
  <c r="V299"/>
  <c r="O305"/>
  <c r="O337"/>
  <c r="V337"/>
  <c r="O441"/>
  <c r="V475"/>
  <c r="O479"/>
  <c r="V555"/>
  <c r="O681"/>
  <c r="O715"/>
  <c r="V715"/>
  <c r="O755"/>
  <c r="V755"/>
  <c r="O885"/>
  <c r="O1062"/>
  <c r="V1147"/>
  <c r="O1171"/>
  <c r="V1284"/>
  <c r="O9"/>
  <c r="O10"/>
  <c r="V17"/>
  <c r="V29"/>
  <c r="O35"/>
  <c r="O41"/>
  <c r="O45"/>
  <c r="O46"/>
  <c r="O92"/>
  <c r="V99"/>
  <c r="O113"/>
  <c r="O115"/>
  <c r="V117"/>
  <c r="V124"/>
  <c r="V129"/>
  <c r="O139"/>
  <c r="O140"/>
  <c r="V140"/>
  <c r="V146"/>
  <c r="O147"/>
  <c r="V147"/>
  <c r="O148"/>
  <c r="O151"/>
  <c r="O159"/>
  <c r="O160"/>
  <c r="O163"/>
  <c r="O164"/>
  <c r="V164"/>
  <c r="V170"/>
  <c r="V182"/>
  <c r="O184"/>
  <c r="O187"/>
  <c r="O194"/>
  <c r="O196"/>
  <c r="O205"/>
  <c r="O206"/>
  <c r="O210"/>
  <c r="V216"/>
  <c r="O221"/>
  <c r="V228"/>
  <c r="O232"/>
  <c r="O234"/>
  <c r="V239"/>
  <c r="O241"/>
  <c r="O243"/>
  <c r="V245"/>
  <c r="V259"/>
  <c r="O265"/>
  <c r="O279"/>
  <c r="O280"/>
  <c r="O303"/>
  <c r="V318"/>
  <c r="O320"/>
  <c r="O324"/>
  <c r="V324"/>
  <c r="O338"/>
  <c r="O341"/>
  <c r="O343"/>
  <c r="O356"/>
  <c r="V356"/>
  <c r="O361"/>
  <c r="O362"/>
  <c r="O375"/>
  <c r="V375"/>
  <c r="O380"/>
  <c r="O381"/>
  <c r="O395"/>
  <c r="V395"/>
  <c r="O401"/>
  <c r="V415"/>
  <c r="O417"/>
  <c r="O435"/>
  <c r="O436"/>
  <c r="O440"/>
  <c r="V455"/>
  <c r="O457"/>
  <c r="O460"/>
  <c r="O476"/>
  <c r="O477"/>
  <c r="O480"/>
  <c r="V495"/>
  <c r="O497"/>
  <c r="O500"/>
  <c r="O501"/>
  <c r="O520"/>
  <c r="O521"/>
  <c r="O535"/>
  <c r="O536"/>
  <c r="O540"/>
  <c r="O555"/>
  <c r="O556"/>
  <c r="O558"/>
  <c r="O559"/>
  <c r="O560"/>
  <c r="V575"/>
  <c r="O580"/>
  <c r="O595"/>
  <c r="O601"/>
  <c r="V615"/>
  <c r="O617"/>
  <c r="O635"/>
  <c r="O638"/>
  <c r="O641"/>
  <c r="V655"/>
  <c r="O658"/>
  <c r="O660"/>
  <c r="V675"/>
  <c r="O680"/>
  <c r="O695"/>
  <c r="V695"/>
  <c r="O696"/>
  <c r="O699"/>
  <c r="O718"/>
  <c r="O719"/>
  <c r="O735"/>
  <c r="V735"/>
  <c r="O738"/>
  <c r="O740"/>
  <c r="O758"/>
  <c r="O759"/>
  <c r="V775"/>
  <c r="O776"/>
  <c r="O779"/>
  <c r="O796"/>
  <c r="O798"/>
  <c r="O799"/>
  <c r="V816"/>
  <c r="V817"/>
  <c r="O820"/>
  <c r="O837"/>
  <c r="V837"/>
  <c r="O838"/>
  <c r="O839"/>
  <c r="O840"/>
  <c r="O841"/>
  <c r="O858"/>
  <c r="V858"/>
  <c r="O860"/>
  <c r="O863"/>
  <c r="V879"/>
  <c r="O881"/>
  <c r="O886"/>
  <c r="O899"/>
  <c r="V899"/>
  <c r="O901"/>
  <c r="O905"/>
  <c r="O920"/>
  <c r="O921"/>
  <c r="O923"/>
  <c r="O925"/>
  <c r="O926"/>
  <c r="O942"/>
  <c r="V942"/>
  <c r="O943"/>
  <c r="O945"/>
  <c r="O964"/>
  <c r="V964"/>
  <c r="O965"/>
  <c r="O967"/>
  <c r="O971"/>
  <c r="V988"/>
  <c r="O990"/>
  <c r="O1012"/>
  <c r="V1012"/>
  <c r="O1013"/>
  <c r="O1015"/>
  <c r="O1035"/>
  <c r="V1035"/>
  <c r="O1037"/>
  <c r="O1041"/>
  <c r="O1058"/>
  <c r="O1060"/>
  <c r="O1079"/>
  <c r="V1079"/>
  <c r="O1081"/>
  <c r="O1084"/>
  <c r="O1086"/>
  <c r="O1101"/>
  <c r="V1101"/>
  <c r="O1103"/>
  <c r="O1106"/>
  <c r="V47"/>
  <c r="V52"/>
  <c r="O57"/>
  <c r="O58"/>
  <c r="V58"/>
  <c r="V64"/>
  <c r="O66"/>
  <c r="O76"/>
  <c r="O77"/>
  <c r="O104"/>
  <c r="O105"/>
</calcChain>
</file>

<file path=xl/comments1.xml><?xml version="1.0" encoding="utf-8"?>
<comments xmlns="http://schemas.openxmlformats.org/spreadsheetml/2006/main">
  <authors>
    <author>Author</author>
  </authors>
  <commentList>
    <comment ref="W7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480 ltr issued to Rohli site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veh of 20mm supplied to local Panchayat Pradhan</t>
        </r>
      </text>
    </comment>
    <comment ref="T9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 veh Crusher Sand &amp; 6 veh Washing Sand
</t>
        </r>
      </text>
    </comment>
    <comment ref="T10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Crusher Sand - 7 Veh
W/ Sand - 3 Veh </t>
        </r>
      </text>
    </comment>
    <comment ref="T15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CRUSHER SAND - 6
W/SAND - 4</t>
        </r>
      </text>
    </comment>
    <comment ref="F2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trip of BC for Rohtang</t>
        </r>
      </text>
    </comment>
    <comment ref="F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14 Trip of BC to Rohtang top</t>
        </r>
      </text>
    </comment>
    <comment ref="U701" authorId="0">
      <text>
        <r>
          <rPr>
            <b/>
            <sz val="9"/>
            <color indexed="81"/>
            <rFont val="Tahoma"/>
            <family val="2"/>
          </rPr>
          <t>Windows User: 4 Vehicles of WMM to Shinkula Top</t>
        </r>
      </text>
    </comment>
    <comment ref="M865" authorId="0">
      <text>
        <r>
          <rPr>
            <sz val="9"/>
            <color indexed="81"/>
            <rFont val="Tahoma"/>
            <family val="2"/>
          </rPr>
          <t xml:space="preserve">Washing sand - 6 veh
</t>
        </r>
      </text>
    </comment>
    <comment ref="W884" authorId="0">
      <text>
        <r>
          <rPr>
            <b/>
            <sz val="9"/>
            <color indexed="81"/>
            <rFont val="Tahoma"/>
            <family val="2"/>
          </rPr>
          <t>Harvinder Singh Dhatwalia:</t>
        </r>
        <r>
          <rPr>
            <sz val="9"/>
            <color indexed="81"/>
            <rFont val="Tahoma"/>
            <family val="2"/>
          </rPr>
          <t xml:space="preserve">
4400 ltr issued to Marling site</t>
        </r>
      </text>
    </comment>
    <comment ref="U98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KOTHI 19 VEHICLES</t>
        </r>
      </text>
    </comment>
    <comment ref="U10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KOTHI 2 VEHICLES</t>
        </r>
      </text>
    </comment>
    <comment ref="U10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11 Veh to Rohtang 36 to 46KM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 veh of 10mm shifted to Killing Sarai
</t>
        </r>
      </text>
    </comment>
    <comment ref="U10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MARHI
2 VEHICLES</t>
        </r>
      </text>
    </comment>
    <comment ref="U10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10 Veh to Rohtang 36 to 46KM FROM MARHI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veh of 10mm to Jispa
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VEH OF 10MM MARLING TO KARJAK</t>
        </r>
      </text>
    </comment>
    <comment ref="W106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1000 ltr issued to Marling site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veh 10mm to Karjak</t>
        </r>
      </text>
    </comment>
    <comment ref="U1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Serinala 14 vehicles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veh 10mm to Karjak</t>
        </r>
      </text>
    </comment>
    <comment ref="W110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1200 ltr issued to Marling site</t>
        </r>
      </text>
    </comment>
    <comment ref="U11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Serinala 4 vehicles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veh 10mm to Karjak</t>
        </r>
      </text>
    </comment>
    <comment ref="U11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4 vehicles, CSB for Marhi - 4 vehicles
</t>
        </r>
      </text>
    </comment>
    <comment ref="U11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16 Trip of CSB to Rohtang Top
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veh 10mm to Karjak</t>
        </r>
      </text>
    </comment>
    <comment ref="W11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1000 ltr issued to Marling site</t>
        </r>
      </text>
    </comment>
    <comment ref="U11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20 veh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veh 10mm to Karjak</t>
        </r>
      </text>
    </comment>
    <comment ref="S11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veh of 40mm to Culvert site</t>
        </r>
      </text>
    </comment>
    <comment ref="T11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veh of Sand to Culvert Site</t>
        </r>
      </text>
    </comment>
    <comment ref="U119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Serinala 21 veh</t>
        </r>
      </text>
    </comment>
    <comment ref="T119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 veh of Dust to Gulaba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veh 10mm to Karjak</t>
        </r>
      </text>
    </comment>
    <comment ref="U12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Serinala 20 veh</t>
        </r>
      </text>
    </comment>
    <comment ref="T12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veh of Sand to Gulaba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veh 10mm to Icher site</t>
        </r>
      </text>
    </comment>
    <comment ref="W12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 LTR ISSUED TO MARLING SITE
400 LTR ISSUED TO ICHER SITE</t>
        </r>
      </text>
    </comment>
    <comment ref="U12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Serinala 16 veh @ 220 cft</t>
        </r>
      </text>
    </comment>
    <comment ref="U12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Serinala 2 veh @ 220 cft &amp; CSB for Kothi 21 vehicles</t>
        </r>
      </text>
    </comment>
    <comment ref="U12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VEH OF CSB TO SERINALA @ 220CFT</t>
        </r>
      </text>
    </comment>
    <comment ref="W12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 LTR ISSUED TO MARLING SITE, 366 LTR ISSUED TO OTHER SIDE VEHICLES</t>
        </r>
      </text>
    </comment>
    <comment ref="U128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Serinala 41 veh @ 220 cft &amp; CSB for Kothi 5 vehicles</t>
        </r>
      </text>
    </comment>
    <comment ref="U1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VEH OF CSB TO SERINALA @ 220CFT</t>
        </r>
      </text>
    </comment>
    <comment ref="U1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Serinala 17 veh @ 220 cft &amp; CSB for Serinala 11 vehicles</t>
        </r>
      </text>
    </comment>
    <comment ref="U130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VEH OF CSB TO SERINALA @ 220CFT</t>
        </r>
      </text>
    </comment>
    <comment ref="W13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1350 ltr issued to Marling site, other side vehicles 190 ltr
</t>
        </r>
      </text>
    </comment>
    <comment ref="U13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3 veh @ 220 cft </t>
        </r>
      </text>
    </comment>
    <comment ref="U13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VEH OF CSB TO SERINALA @ 220CFT</t>
        </r>
      </text>
    </comment>
    <comment ref="U13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12 veh @ 220 cft </t>
        </r>
      </text>
    </comment>
    <comment ref="U135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VEH OF CSB TO SERINALA @ 220CFT</t>
        </r>
      </text>
    </comment>
    <comment ref="W13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 ltr diesel issued to Marling site, 155 ltr issued to other side vehicles</t>
        </r>
      </text>
    </comment>
    <comment ref="U13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24 veh @ 220 cft </t>
        </r>
      </text>
    </comment>
    <comment ref="W137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343 ltr issued to other side vehicles</t>
        </r>
      </text>
    </comment>
    <comment ref="U139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24 veh @ 220 cft </t>
        </r>
      </text>
    </comment>
    <comment ref="U139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veh of CSB to Serinala</t>
        </r>
      </text>
    </comment>
    <comment ref="W1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 ltr issued to Marling site, 480 ltr issued to ther side vehicles</t>
        </r>
      </text>
    </comment>
    <comment ref="U14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20 veh @ 220 cft </t>
        </r>
      </text>
    </comment>
    <comment ref="U14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23 veh @ 220 cft </t>
        </r>
      </text>
    </comment>
    <comment ref="U14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 veh of CSB for Serinala</t>
        </r>
      </text>
    </comment>
    <comment ref="U14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41 veh @ 220 cft </t>
        </r>
      </text>
    </comment>
    <comment ref="U14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 veh of CSB for Serinala</t>
        </r>
      </text>
    </comment>
    <comment ref="U147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Serinala 44 veh @ 220 cft </t>
        </r>
      </text>
    </comment>
    <comment ref="U147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 veh of CSB for Serinala</t>
        </r>
      </text>
    </comment>
    <comment ref="W15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1200 ltr diesel issued to Karjak site, 400 ltr diesel issued to Icher site</t>
        </r>
      </text>
    </comment>
    <comment ref="U15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BHNAG - 1 VEH</t>
        </r>
      </text>
    </comment>
    <comment ref="U16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CSB FOR BHANG - 5 VEH</t>
        </r>
      </text>
    </comment>
    <comment ref="T18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 veh of sand from Koksar to Gulaba &amp; 2 vehicle of sand from Dhundhi to HMP-3</t>
        </r>
      </text>
    </comment>
    <comment ref="T18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13 veh of sand from Koksar to Gulaba &amp; 1 vehicle of sand from Dhundhi to HMP-3</t>
        </r>
      </text>
    </comment>
    <comment ref="T18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 veh of sand from Koksar to Gulaba &amp; 3 vehicle of sand from Dhundhi to HMP-3</t>
        </r>
      </text>
    </comment>
    <comment ref="T19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21 VEH OF SAND TO GULABA &amp; 2 VEH OF SAND TO HMP-3</t>
        </r>
      </text>
    </comment>
    <comment ref="T19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 VEH OF SAND TO GULABA &amp; 2 VEH OF SAND TO HMP-3</t>
        </r>
      </text>
    </comment>
    <comment ref="T19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VEH OF SAND TO GULABA, 4 VEH OF SAND TO HMP-3 &amp; 2 VEH OF SAND TO MSP-7</t>
        </r>
      </text>
    </comment>
    <comment ref="T19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VEH OF SAND TO GULABA, 1 VEH OF SAND TO HMP-3 </t>
        </r>
      </text>
    </comment>
    <comment ref="T19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 VEH OF SAND TO GULABA </t>
        </r>
      </text>
    </comment>
    <comment ref="U19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VEH OF GSB TO KOTHI</t>
        </r>
      </text>
    </comment>
    <comment ref="T20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 VEH OF SAND TO GULABA &amp; 2 VEH OF SAND TO HMP-3 </t>
        </r>
      </text>
    </comment>
    <comment ref="U20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 VEH OF GSB TO KOTHI &amp; 4 VEH OF CSB TO KOTHI</t>
        </r>
      </text>
    </comment>
    <comment ref="T20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VEH OF SAND TO GULABA, 3 VEH OF SAND TO HMP-3 &amp; 1 VEH OF SAND TO MSP - 3 </t>
        </r>
      </text>
    </comment>
    <comment ref="U20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17 VEH OF CSB TO KOTHI </t>
        </r>
      </text>
    </comment>
    <comment ref="T20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14 VEH OF SAND TO GULABA &amp; 1 VEH OF SAND TO MSP - 3 </t>
        </r>
      </text>
    </comment>
    <comment ref="U20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17 VEH OF CSB TO KOTHI </t>
        </r>
      </text>
    </comment>
    <comment ref="T20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13 VEH OF SAND TO GULABA &amp; 2 VEH OF SAND TO HMP - 3 </t>
        </r>
      </text>
    </comment>
    <comment ref="U20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13 VEH OF GSB TO KOTHI </t>
        </r>
      </text>
    </comment>
    <comment ref="T20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VEH OF SAND TO GULABA &amp; 2 VEH OF SAND TO HMP - 3 </t>
        </r>
      </text>
    </comment>
    <comment ref="U20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 VEH OF GSB TO KOTHI </t>
        </r>
      </text>
    </comment>
    <comment ref="U208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 VEH OF GSB TO KOTHI </t>
        </r>
      </text>
    </comment>
    <comment ref="U2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12 VEH OF GSB TO KOTHI </t>
        </r>
      </text>
    </comment>
    <comment ref="U21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 VEH OF CSB &amp; 4 VEH OF GSB TO KOTHI </t>
        </r>
      </text>
    </comment>
    <comment ref="T21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16 veh of sand to gulaba 
</t>
        </r>
      </text>
    </comment>
    <comment ref="U21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 VEH OF CSB TO KOTHI </t>
        </r>
      </text>
    </comment>
    <comment ref="U21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 VEH OF CSB TO KOTHI </t>
        </r>
      </text>
    </comment>
    <comment ref="U21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12 VEH OF CSB TO KOTHI </t>
        </r>
      </text>
    </comment>
    <comment ref="U2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VEH OF CSB
&amp; 5 VEH OF GSB TO KOTHI </t>
        </r>
      </text>
    </comment>
    <comment ref="U218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 VEH OF CSB
&amp; 5 VEH OF GSB TO KOTHI </t>
        </r>
      </text>
    </comment>
    <comment ref="U22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VEH OF CSB
&amp; 4 VEH OF GSB TO KOTHI </t>
        </r>
      </text>
    </comment>
    <comment ref="U22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 VEH OF CSB TO KOTHI </t>
        </r>
      </text>
    </comment>
    <comment ref="U22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 VEH OF CSB TO KOTHI </t>
        </r>
      </text>
    </comment>
    <comment ref="U22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 VEH OF CSB TO KOTHI </t>
        </r>
      </text>
    </comment>
    <comment ref="U23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BHANG - 3 VEH</t>
        </r>
      </text>
    </comment>
    <comment ref="U23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KOTHI - 3 VEH</t>
        </r>
      </text>
    </comment>
    <comment ref="U23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GSB FOR KOTHI - 3 VEH</t>
        </r>
      </text>
    </comment>
    <comment ref="U23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 VEH OF GSB FOR BHANG FDR / 12 VEH OF CSB FOR KOTHI</t>
        </r>
      </text>
    </comment>
    <comment ref="U23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VEH OF GSB FOR BHANG FDR / 11 VEH OF CSB FOR KOTHI</t>
        </r>
      </text>
    </comment>
    <comment ref="U238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12 VEH OF GSB FOR BHANG FDR </t>
        </r>
      </text>
    </comment>
    <comment ref="U2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VEH OF GSB / 9 VEH OF CSB FOR BHANG FDR </t>
        </r>
      </text>
    </comment>
    <comment ref="U24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VEH OF GSB / 5 VEH OF CSB FOR BHANG FDR </t>
        </r>
      </text>
    </comment>
    <comment ref="U243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GSB FOR BHANG - 8 VEH</t>
        </r>
      </text>
    </comment>
  </commentList>
</comments>
</file>

<file path=xl/sharedStrings.xml><?xml version="1.0" encoding="utf-8"?>
<sst xmlns="http://schemas.openxmlformats.org/spreadsheetml/2006/main" count="7270" uniqueCount="811">
  <si>
    <t>Site Name</t>
  </si>
  <si>
    <t>Crusher Runnig Hrs</t>
  </si>
  <si>
    <t>Maintenance Hrs</t>
  </si>
  <si>
    <t>Actual Working Hrs.</t>
  </si>
  <si>
    <t>RBM</t>
  </si>
  <si>
    <t>Approx output of Aggregate in CUM</t>
  </si>
  <si>
    <t>Supply in CUM</t>
  </si>
  <si>
    <t>Diesel Consumption</t>
  </si>
  <si>
    <t>Remarks</t>
  </si>
  <si>
    <t>10MM</t>
  </si>
  <si>
    <t>20MM</t>
  </si>
  <si>
    <t>Sand</t>
  </si>
  <si>
    <t>Total</t>
  </si>
  <si>
    <t xml:space="preserve">Total </t>
  </si>
  <si>
    <t xml:space="preserve">Dhundhi </t>
  </si>
  <si>
    <t>Koksar</t>
  </si>
  <si>
    <t>Rohli</t>
  </si>
  <si>
    <t>Killar</t>
  </si>
  <si>
    <t>Karjak</t>
  </si>
  <si>
    <t>Killing Sarai</t>
  </si>
  <si>
    <t>Chikka</t>
  </si>
  <si>
    <t>40MM</t>
  </si>
  <si>
    <t>32MM</t>
  </si>
  <si>
    <t>30MM</t>
  </si>
  <si>
    <t>Dust</t>
  </si>
  <si>
    <t>60MM</t>
  </si>
  <si>
    <t>CSB</t>
  </si>
  <si>
    <t>Crusher / Plant not runnig</t>
  </si>
  <si>
    <t>Crusher / Plant detail as on dated 07/08/2024</t>
  </si>
  <si>
    <t>Jam Plate change</t>
  </si>
  <si>
    <t>Plant running - BC Trip Rohtang - 7, Kargha - 6</t>
  </si>
  <si>
    <t>Plant running - BC Trip - 20</t>
  </si>
  <si>
    <t>Crusher / Plant detail as on dated 08/08/2024</t>
  </si>
  <si>
    <t>Crusher Breakdown - Part sent to Chandigarh for repair</t>
  </si>
  <si>
    <t>HMP Running Total BC Trip - 6, DBM - 1</t>
  </si>
  <si>
    <t>HMP Running Total BC Trip - 14</t>
  </si>
  <si>
    <t>Crusher / Plant detail as on dated 09/08/2024</t>
  </si>
  <si>
    <t>HMP Running BC Trip Rohtang - 6, Kargha - 3, DBM Kargha - 2</t>
  </si>
  <si>
    <t>Crusher / Plant not runnig - Diesel issue</t>
  </si>
  <si>
    <t>HMP Running Total BC Trip - 12</t>
  </si>
  <si>
    <t>HMP Running Total BC Trip - 16</t>
  </si>
  <si>
    <t>Crusher / Plant detail as on dated 10/08/2024</t>
  </si>
  <si>
    <t>GSB</t>
  </si>
  <si>
    <t>Crusher Breakdown - Jaw machine bearing problem</t>
  </si>
  <si>
    <t>WMM Trip - 11, DBM Trip - 17</t>
  </si>
  <si>
    <t>HMP Running Total BC Trip - 7</t>
  </si>
  <si>
    <t>Crusher / Plant detail as on dated 11/08/2024</t>
  </si>
  <si>
    <t>HMP not running - Due to full day rain</t>
  </si>
  <si>
    <t>HMP Running Total DBM Trip - 12, WMM Trip - 14</t>
  </si>
  <si>
    <t>Crusher Breakdown - Repaired part reinstallation in process</t>
  </si>
  <si>
    <t>Crusher not running - Due to full day rain</t>
  </si>
  <si>
    <t>Crusher / Plant detail as on dated 12/08/2024</t>
  </si>
  <si>
    <t>Crusher Breakdown</t>
  </si>
  <si>
    <t>HMP not running - Due to rain</t>
  </si>
  <si>
    <t>HMP Running Total BC Trip - 7.5</t>
  </si>
  <si>
    <t>HMP Running Total DBM Trip - 15, WMM Trip - 26</t>
  </si>
  <si>
    <t>HMP Running Total BC Trip - 10</t>
  </si>
  <si>
    <t>Crusher / Plant detail as on dated 13/08/2024</t>
  </si>
  <si>
    <t>HMP Running Total BC Trip Rohtang - 10, DBM Rohtang - 1</t>
  </si>
  <si>
    <t>HMP Running Total DBM Trip - 17, WMM Trip - 29</t>
  </si>
  <si>
    <t>HMP Running Total BC Trip - 7, WMM Trip - 15</t>
  </si>
  <si>
    <t>Crusher / Plant detail as on dated 14/08/2024</t>
  </si>
  <si>
    <t>HMP Running Total BC Trip Rohtang - 19.5</t>
  </si>
  <si>
    <t>HMP Running Total DBM Trip - 16, WMM Trip - 38</t>
  </si>
  <si>
    <t>WMM Trip - 46</t>
  </si>
  <si>
    <t>Crusher / Plant detail as on dated 15/08/2024</t>
  </si>
  <si>
    <t>No work - Due to Holiday</t>
  </si>
  <si>
    <t>WMM Trip - 17</t>
  </si>
  <si>
    <t>Crusher / Plant detail as on dated 16/08/2024</t>
  </si>
  <si>
    <t>HMP not running due P/C Inspection</t>
  </si>
  <si>
    <t>HMP Running Total DBM Trip - 24</t>
  </si>
  <si>
    <t>WMM Trip - 25</t>
  </si>
  <si>
    <t>Crusher / Plant detail as on dated 17/08/2024</t>
  </si>
  <si>
    <t>BC Trip Rohtang - 20</t>
  </si>
  <si>
    <t>Crusher breakdown /HMP Running DBM Trip - 17</t>
  </si>
  <si>
    <t>DBM Trip - 13, WMM Trip - 9</t>
  </si>
  <si>
    <t>Crusher breakdown / C Type belt no available</t>
  </si>
  <si>
    <t>HMP Running Total BC Trip - 8</t>
  </si>
  <si>
    <t>Crusher / Plant detail as on dated 18/08/2024</t>
  </si>
  <si>
    <t>BC Trip Rohtang - 14</t>
  </si>
  <si>
    <t>Crusher under repair / WMM Trip - 13</t>
  </si>
  <si>
    <t>HMP Running Total DBM Trip - 16, WMM Trip - 5</t>
  </si>
  <si>
    <t>Crusher / Plant detail as on dated 19/08/2024</t>
  </si>
  <si>
    <t>HMP not running due to rain</t>
  </si>
  <si>
    <t>HMP running Total BC Trip - 6</t>
  </si>
  <si>
    <t>HMP running Total DBM Trip - 7, WMM Trip - 31</t>
  </si>
  <si>
    <t>Crusher breakdown / Culvert shifting to Karjak - 12 Nos</t>
  </si>
  <si>
    <t>Crusher / Plant detail as on dated 20/08/2024</t>
  </si>
  <si>
    <t>HMP running BC Trip Rohtang - 14, DBM Trip - 1</t>
  </si>
  <si>
    <t>HMP running BC Trip - 10</t>
  </si>
  <si>
    <t>DBM Trip - 15, WMM Trip - 7</t>
  </si>
  <si>
    <t>HMP Running BC Trip - 3</t>
  </si>
  <si>
    <t>Culvert shifting to Karjak - 12 Nos</t>
  </si>
  <si>
    <t>RBM Trip</t>
  </si>
  <si>
    <t>Crusher breakdown (Pitmen bearing issue)</t>
  </si>
  <si>
    <t>Plant detail as on dated 21/08/2024</t>
  </si>
  <si>
    <t>Plant Status</t>
  </si>
  <si>
    <t>WMM Plant Status</t>
  </si>
  <si>
    <t>DBM Trip</t>
  </si>
  <si>
    <t>BC Trip</t>
  </si>
  <si>
    <t>WMM Trip</t>
  </si>
  <si>
    <t>Running</t>
  </si>
  <si>
    <t xml:space="preserve">Running </t>
  </si>
  <si>
    <t>Crusher detail as on dated 21/08/2024</t>
  </si>
  <si>
    <t>Culvert shifted to Karjak - 8 Nos</t>
  </si>
  <si>
    <t>Crusher detail as on dated 22/08/2024</t>
  </si>
  <si>
    <t>Crusher breakdown (Electric fault)</t>
  </si>
  <si>
    <t>Plant detail as on dated 22/08/2024</t>
  </si>
  <si>
    <t>Culvert shifted to Karjak - 7 Nos</t>
  </si>
  <si>
    <t>Crusher detail as on dated 23/08/2024</t>
  </si>
  <si>
    <t>Rotopactor rulley change</t>
  </si>
  <si>
    <t>Plant detail as on dated 23/08/2024</t>
  </si>
  <si>
    <t>Not Running</t>
  </si>
  <si>
    <t>HMP not running due to paver breakdown</t>
  </si>
  <si>
    <t>Crusher detail as on dated 24/08/2024</t>
  </si>
  <si>
    <t>Culvert shifted to Karjak - 6</t>
  </si>
  <si>
    <t>Plant detail as on dated 24/08/2024</t>
  </si>
  <si>
    <t>HMP not running due to RT inspection</t>
  </si>
  <si>
    <t>Culvert shifted to Karjak - 7</t>
  </si>
  <si>
    <t>Crusher detail as on dated 25/08/2024</t>
  </si>
  <si>
    <t>Plant detail as on dated 25/08/2024</t>
  </si>
  <si>
    <t>HMP Status</t>
  </si>
  <si>
    <t>Crusher detail as on dated 26/08/2024</t>
  </si>
  <si>
    <t>Crusher breakdown (under repair)</t>
  </si>
  <si>
    <t>Plant detail as on dated 26/08/2024</t>
  </si>
  <si>
    <t>Crusher detail as on dated 27/08/2024</t>
  </si>
  <si>
    <t>Plant detail as on dated 27/08/2024</t>
  </si>
  <si>
    <t>Not running</t>
  </si>
  <si>
    <t>Crusher detail as on dated 28/08/2024</t>
  </si>
  <si>
    <t>Plant detail as on dated 28/08/2024</t>
  </si>
  <si>
    <t>Crusher detail as on dated 29/08/2024</t>
  </si>
  <si>
    <t>Crusher breakdown - (main machine foundation bolt)</t>
  </si>
  <si>
    <t>Plant detail as on dated 29/08/2024</t>
  </si>
  <si>
    <t xml:space="preserve">Not running </t>
  </si>
  <si>
    <t>Total work in field - 248 mtr</t>
  </si>
  <si>
    <t>Crusher detail as on dated 30/08/2024</t>
  </si>
  <si>
    <t>Crusher breakdown (40mm shifted to dumping -43 veh, Paver Block shifted to Shinkula top -4200pcs, Culvert shifted to karjak -6Nos)</t>
  </si>
  <si>
    <t>Plant detail as on dated 30/08/2024</t>
  </si>
  <si>
    <t>BC work at Rohtang Km 51 - km 46</t>
  </si>
  <si>
    <t>Total work in field - 600 mtr</t>
  </si>
  <si>
    <t>WWM work at 189 KM</t>
  </si>
  <si>
    <t>BC work at 76.750 KM</t>
  </si>
  <si>
    <t>Crusher detail as on dated 31/08/2024</t>
  </si>
  <si>
    <t>Culert to Karjak -6Nos, Paver Block to Karjak -2800Pcs</t>
  </si>
  <si>
    <t>Plant detail as on dated 31/08/2024</t>
  </si>
  <si>
    <t>BC work at 77.100 KM</t>
  </si>
  <si>
    <t>Total work in field - 315 mtr</t>
  </si>
  <si>
    <t>Crusher / Plant detail as on dated 01/08/2024</t>
  </si>
  <si>
    <t>Nill crusher running due to electricity failure</t>
  </si>
  <si>
    <t>No work due to rain</t>
  </si>
  <si>
    <t>Crusher / Plant not running</t>
  </si>
  <si>
    <t>WMM Trip - 30</t>
  </si>
  <si>
    <t>DBM Trip - 13</t>
  </si>
  <si>
    <t>No work due to rain &amp; diesel issue</t>
  </si>
  <si>
    <t>Crusher / Plant detail as on dated 02/08/2024</t>
  </si>
  <si>
    <t>DBM Kargha -1 Trip, BC Kargha - 5 Trip, Rohtang BC - 8 Trip</t>
  </si>
  <si>
    <t>DBM Trip - 6</t>
  </si>
  <si>
    <t>DBM Trip - 8</t>
  </si>
  <si>
    <t>BC Trip - 12, Nill crusher running due to Diesel</t>
  </si>
  <si>
    <t>Crusher / Plant detail as on dated 03/08/2024</t>
  </si>
  <si>
    <t>BC Trip Throt - 6</t>
  </si>
  <si>
    <t>DBM Trip - 4</t>
  </si>
  <si>
    <t>WMM Trip - 28</t>
  </si>
  <si>
    <t>6 Hrs HMP Running - BC Trip -10</t>
  </si>
  <si>
    <t>Crusher / Plant detail as on dated 04/08/2024</t>
  </si>
  <si>
    <t xml:space="preserve">Crusher trial run / Plant not running </t>
  </si>
  <si>
    <t>Used for Electricity</t>
  </si>
  <si>
    <t>DBM Trip - 9, WMM Trip - 26</t>
  </si>
  <si>
    <t>BC Trip - 16</t>
  </si>
  <si>
    <t>Crusher / Plant detail as on dated 05/08/2024</t>
  </si>
  <si>
    <t xml:space="preserve">Plant not running </t>
  </si>
  <si>
    <t>WMM Trip - 9</t>
  </si>
  <si>
    <t>Crusher / Plant detail as on dated 06/08/2024</t>
  </si>
  <si>
    <t>Conveyor patta bearing change</t>
  </si>
  <si>
    <t>Plant no running</t>
  </si>
  <si>
    <t>BC Trip - 21</t>
  </si>
  <si>
    <t>HMP Running Total BC Trip - 16.5</t>
  </si>
  <si>
    <t>DBM work at 190.500 to 191.200 km single lane</t>
  </si>
  <si>
    <t>Crusher detail as on dated 01/09/2024</t>
  </si>
  <si>
    <t>Paver block shifted to Shinkula Top - 2800Pcs</t>
  </si>
  <si>
    <t>Plant detail as on dated 01/09/2024</t>
  </si>
  <si>
    <t>HMP not running due RT inspection</t>
  </si>
  <si>
    <t>DBM work at 190km &amp; WWM work at 189 KM</t>
  </si>
  <si>
    <t>BC work at Km 76.200 &amp; 77.600</t>
  </si>
  <si>
    <t>Crusher detail as on dated 02/09/2024</t>
  </si>
  <si>
    <t>Plant detail as on dated 02/09/2024</t>
  </si>
  <si>
    <t>DBm work at Km 51 -Km 46, No BC work due to rain</t>
  </si>
  <si>
    <t>BC work at field - 615mtr</t>
  </si>
  <si>
    <t>DBM at Km 191 double lane, WMM work at Km 189</t>
  </si>
  <si>
    <t>Crusher detail as on dated 03/09/2024</t>
  </si>
  <si>
    <t>Nill crusher running due to half day elec cut and thereafter water motor short</t>
  </si>
  <si>
    <t>Plant detail as on dated 03/09/2024</t>
  </si>
  <si>
    <t>BC work at Rohtang Km 51 - Km 46</t>
  </si>
  <si>
    <t>BC work at field - 484mtr</t>
  </si>
  <si>
    <t>HMP not running due to bad weather, WMM work at Km 189 - 188</t>
  </si>
  <si>
    <t>Rotopactor rulley change &amp; conveyor patta change</t>
  </si>
  <si>
    <t>Crusher detail as on dated 04/09/2024</t>
  </si>
  <si>
    <t>Water motor changed</t>
  </si>
  <si>
    <t>Plant detail as on dated 04/09/2024</t>
  </si>
  <si>
    <t>Crusher detail as on dated 05/09/2024</t>
  </si>
  <si>
    <t>Plant detail as on dated 05/09/2024</t>
  </si>
  <si>
    <t>HMP not running due to Roller</t>
  </si>
  <si>
    <t xml:space="preserve">Not Running </t>
  </si>
  <si>
    <t>Total work in field - 690 mtr</t>
  </si>
  <si>
    <t>DBM at 190km double patti</t>
  </si>
  <si>
    <t>Crusher detail as on dated 06/09/2024</t>
  </si>
  <si>
    <t>DG 320KVA patta repair &amp; 6/36 bearing damage</t>
  </si>
  <si>
    <t>Plant detail as on dated 06/09/2024</t>
  </si>
  <si>
    <t>Total BC work in field - 420 mtr</t>
  </si>
  <si>
    <t>No BC work due bad weather</t>
  </si>
  <si>
    <t>Crusher detail as on dated 07/09/2024</t>
  </si>
  <si>
    <t>6/36 bearing problem</t>
  </si>
  <si>
    <t>Plant detail as on dated 07/09/2024</t>
  </si>
  <si>
    <t>BC work at Rohtang Km 51 to Km 46</t>
  </si>
  <si>
    <t>Total BC work in field - 724 mtr</t>
  </si>
  <si>
    <t>DBM work at Km 189</t>
  </si>
  <si>
    <t>Crusher detail as on dated 08/09/2024</t>
  </si>
  <si>
    <t>Crusher breakdown (6/36 bearing problem)</t>
  </si>
  <si>
    <t>Plant detail as on dated 08/09/2024</t>
  </si>
  <si>
    <t>HMP not running due to 10 MM issue</t>
  </si>
  <si>
    <t>Total BC work in field - 1075 mtr</t>
  </si>
  <si>
    <t>Zing Zing Bar</t>
  </si>
  <si>
    <t>Crusher detail as on dated 09/09/2024</t>
  </si>
  <si>
    <t>Welding work / Rotopactor maint</t>
  </si>
  <si>
    <t>Plant detail as on dated 09/09/2024</t>
  </si>
  <si>
    <t xml:space="preserve">Rotopactor patta replaced, Conveyor belt &amp; welding work </t>
  </si>
  <si>
    <t>Total BC work in field - 855 mtr</t>
  </si>
  <si>
    <t>Crusher detail as on dated 10/09/2024</t>
  </si>
  <si>
    <t>Crusher not running - Due to rain</t>
  </si>
  <si>
    <t>Plant detail as on dated 10/09/2024</t>
  </si>
  <si>
    <t>Crusher detail as on dated 11/09/2024</t>
  </si>
  <si>
    <t>Plant detail as on dated 11/09/2024</t>
  </si>
  <si>
    <t>BC work in field - 290mtr, DBM work in field - 250mtr</t>
  </si>
  <si>
    <t>Crusher breakdown - Rotopector under repair</t>
  </si>
  <si>
    <t>Crusher detail as on dated 12/09/2024</t>
  </si>
  <si>
    <t>Plant detail as on dated 12/09/2024</t>
  </si>
  <si>
    <t>BC work at Rohtang KM 51 - KM -46, BC work in field - 890 mtr</t>
  </si>
  <si>
    <t>BC work in field - 410 mtr, DBM work in field - 326 mtr</t>
  </si>
  <si>
    <t>Crusher detail as on dated 13/09/2024</t>
  </si>
  <si>
    <t>Plant detail as on dated 13/09/2024</t>
  </si>
  <si>
    <t>BC work at Rohtang KM 51 - KM -46, BC work in field - 950 mtr</t>
  </si>
  <si>
    <t>Plant is being shifted to Marling Site</t>
  </si>
  <si>
    <t>BC work in field - 510 mtr</t>
  </si>
  <si>
    <t>DBM, BC work at Km 189</t>
  </si>
  <si>
    <t>Crusher detail as on dated 14/09/2024</t>
  </si>
  <si>
    <t>Plant detail as on dated 14/09/2024</t>
  </si>
  <si>
    <t>BC work in field - 567 mtr</t>
  </si>
  <si>
    <t>BC work at Km 189 - 612mtr</t>
  </si>
  <si>
    <t>Crusher detail as on dated 15/09/2024</t>
  </si>
  <si>
    <t>Plant detail as on dated 15/09/2024</t>
  </si>
  <si>
    <t>HMP not running due to bad weather</t>
  </si>
  <si>
    <t>Crusher detail as on dated 16/09/2024</t>
  </si>
  <si>
    <t>Plant detail as on dated 16/09/2024</t>
  </si>
  <si>
    <t>BC work at Rohtang KM 51 - KM -46, BC work in field - 824 mtr</t>
  </si>
  <si>
    <t>DBM work in field - 694 mtr</t>
  </si>
  <si>
    <t>BC work at Km 190km</t>
  </si>
  <si>
    <t>Crusher detail as on dated 17/09/2024</t>
  </si>
  <si>
    <t>Crusher not running due to Vishwakarma</t>
  </si>
  <si>
    <t>Maintenance of 6/36 machine</t>
  </si>
  <si>
    <t>Plant detail as on dated 17/09/2024</t>
  </si>
  <si>
    <t>BC work at Rohtang KM 51 - KM -46, BC work in field - 640 mtr</t>
  </si>
  <si>
    <t>DBM work in field - 50 mtr, BC work in fied - 275 mtr</t>
  </si>
  <si>
    <t>HMP not running due to Vishwakarma</t>
  </si>
  <si>
    <t>Crusher under repair</t>
  </si>
  <si>
    <t>Crusher detail as on dated 18/09/2024</t>
  </si>
  <si>
    <t>Crusher repaired / Not running - due to rain</t>
  </si>
  <si>
    <t>Crusher breakdown - 9/42 bearing machine</t>
  </si>
  <si>
    <t>Plant detail as on dated 18/09/2024</t>
  </si>
  <si>
    <t>BC work at Rohtang KM 51 - KM -46, BC work in field - 680 mtr</t>
  </si>
  <si>
    <t>HMP not running</t>
  </si>
  <si>
    <t>BC work at 190.370 km</t>
  </si>
  <si>
    <t>Crusher detail as on dated 19/09/2024</t>
  </si>
  <si>
    <t xml:space="preserve">Crusher breakdown - under repir </t>
  </si>
  <si>
    <t>HMP not running due to rain / snow fall</t>
  </si>
  <si>
    <t>Plant detail as on dated 19/09/2024</t>
  </si>
  <si>
    <t>Culvert shited to Karjak - 6 Nos</t>
  </si>
  <si>
    <t>Crusher detail as on dated 20/09/2024</t>
  </si>
  <si>
    <t>Marling</t>
  </si>
  <si>
    <t xml:space="preserve">Crusher breakdown - got repired late night </t>
  </si>
  <si>
    <t>Plant detail as on dated 20/09/2024</t>
  </si>
  <si>
    <t>BC work at Rohtang KM 51 - KM -46, BC work in field - 1130 mtr</t>
  </si>
  <si>
    <t>DBM work in field - 1034 mtr</t>
  </si>
  <si>
    <t>BC work at 191km</t>
  </si>
  <si>
    <t>Culvert shifted to Karjak - 4 Nos</t>
  </si>
  <si>
    <t>Crusher detail as on dated 21/09/2024</t>
  </si>
  <si>
    <t>Crusher not running - Due to full day maintenance</t>
  </si>
  <si>
    <t>Plant detail as on dated 21/09/2024</t>
  </si>
  <si>
    <t>BC work at Rohtang KM 51 - KM -46</t>
  </si>
  <si>
    <t>DBM work in field - 383 mtr, BC work in field - 390 mtr</t>
  </si>
  <si>
    <t>BC work at 191km Baralacha Top</t>
  </si>
  <si>
    <t>BC work at 191km Double patti</t>
  </si>
  <si>
    <t>Crusher detail as on dated 22/09/2024</t>
  </si>
  <si>
    <t>Rotopactor / Shoot / Patta repair</t>
  </si>
  <si>
    <t>20mm Jali change / drum pully bearing / Patta repair</t>
  </si>
  <si>
    <t>Plant detail as on dated 22/09/2024</t>
  </si>
  <si>
    <t>Seal Coat 1 veh at Rohtang KM 51 - KM- 46</t>
  </si>
  <si>
    <t>Total work in field - 891 mtr</t>
  </si>
  <si>
    <t>BC work at 191km Double patti &amp; 192km single patti</t>
  </si>
  <si>
    <t>Crusher detail as on dated 23/09/2024</t>
  </si>
  <si>
    <t>Culvert shifted to Karjak - 2 Nos</t>
  </si>
  <si>
    <t>Plant detail as on dated 23/09/2024</t>
  </si>
  <si>
    <t>BC Trip -5 at Rohtang KM 51 - KM- 46 Materil - 92.520 ton, BC Trip -12 at Rohtang KM 36 - KM 46 Material - 213.085 ton</t>
  </si>
  <si>
    <t>Total work in field - 620 mtr</t>
  </si>
  <si>
    <t>BC work at 192km single patti</t>
  </si>
  <si>
    <t>Crusher detail as on dated 24/09/2024</t>
  </si>
  <si>
    <t>Crusher Jharna not working  properly - under repair</t>
  </si>
  <si>
    <t>Network issue - report awaited</t>
  </si>
  <si>
    <t>Plant detail as on dated 24/09/2024</t>
  </si>
  <si>
    <t>BC Trip -21 at Rohtang KM 36 - KM 46 Material - 379.860 ton, Work - 1060mtr</t>
  </si>
  <si>
    <t>Total work in field - 290 mtr</t>
  </si>
  <si>
    <t xml:space="preserve">Marling </t>
  </si>
  <si>
    <t>6 veh of CSB / WMM Crusher to KM 197</t>
  </si>
  <si>
    <t>BC work at 192km - 193km</t>
  </si>
  <si>
    <t>Crusher detail as on dated 25/09/2024</t>
  </si>
  <si>
    <t>Cursher uninstallation in preocess</t>
  </si>
  <si>
    <t>Plant detail as on dated 25/09/2024</t>
  </si>
  <si>
    <t>BC Trip -14 at Rohtang KM 36 - KM 46 Material - 240.755 ton, Work - 746mtr</t>
  </si>
  <si>
    <t>Total BC work in field - 350 mtr, DBM work in field - 80 mtr</t>
  </si>
  <si>
    <t>BC work at 193km - 194km</t>
  </si>
  <si>
    <t>Crusher detail as on dated 26/09/2024</t>
  </si>
  <si>
    <t>15/30 patte repair / Jali repair</t>
  </si>
  <si>
    <t>Rotopector supply plate / Patte repaired</t>
  </si>
  <si>
    <t>9*41 jaam machine breakdown (pitmen bearing)</t>
  </si>
  <si>
    <t>Plant detail as on dated 26/09/2024</t>
  </si>
  <si>
    <t xml:space="preserve">Total BC work in field - 555 mtr </t>
  </si>
  <si>
    <t xml:space="preserve">Total BC work in field - 480 mtr </t>
  </si>
  <si>
    <t>5 veh of CSB / WMM Crusher to KM 197</t>
  </si>
  <si>
    <t>Crusher detail as on dated 27/09/2024</t>
  </si>
  <si>
    <t>CSB/GSB</t>
  </si>
  <si>
    <t>Crusher maintenance - Token plate broken / Jharna repair / Greasing all machine</t>
  </si>
  <si>
    <t>Plant detail as on dated 27/09/2024</t>
  </si>
  <si>
    <t>BC Trip -16 at Rohtang KM 36 - KM 46 Material - 283.560 ton</t>
  </si>
  <si>
    <t xml:space="preserve">Total BC work in field - 570 mtr </t>
  </si>
  <si>
    <t xml:space="preserve">Total BC work in field - 230 mtr </t>
  </si>
  <si>
    <t>8 veh of CSB / WMM Crusher to KM 197</t>
  </si>
  <si>
    <t>BC work at 193.700 KM Baralacha Top</t>
  </si>
  <si>
    <t xml:space="preserve">BC work at 193.700 km, WMM shifted to Baralacha Top  </t>
  </si>
  <si>
    <t>Crusher detail as on dated 28/09/2024</t>
  </si>
  <si>
    <t>Rotopector repair</t>
  </si>
  <si>
    <t>Plant detail as on dated 28/09/2024</t>
  </si>
  <si>
    <t>BC Trip -19 at Rohtang KM 36 - KM 46 Material - 337.080 ton</t>
  </si>
  <si>
    <t xml:space="preserve">Total DBM work in field - 560 mtr </t>
  </si>
  <si>
    <t xml:space="preserve">Total BC work in field - 470 mtr </t>
  </si>
  <si>
    <t>7 veh of CSB / WMM Crusher to KM 197</t>
  </si>
  <si>
    <t>BC work at Baralacha Top</t>
  </si>
  <si>
    <t xml:space="preserve">BC work at Baralacha Top (Old road)  </t>
  </si>
  <si>
    <t>Crusher detail as on dated 29/09/2024</t>
  </si>
  <si>
    <t>Plant detail as on dated 29/09/2024</t>
  </si>
  <si>
    <t>BC Trip -23 at Rohtang KM 36 - KM 46 Material - 413.635 ton, Work - 1150 mtr</t>
  </si>
  <si>
    <t xml:space="preserve">Total DBM work in field - 398 mtr </t>
  </si>
  <si>
    <t xml:space="preserve">Total BC work in field - 425 mtr </t>
  </si>
  <si>
    <t>Crusher detail as on dated 30/09/2024</t>
  </si>
  <si>
    <t>15/30 machine main patta change / shoot welding work</t>
  </si>
  <si>
    <t>Plant detail as on dated 30/09/2024</t>
  </si>
  <si>
    <t>BC Trip -23 at Rohtang KM 36 - KM 46 Material - 198.020 ton, BC work - 115mtr, DBM work- 224mtr</t>
  </si>
  <si>
    <t xml:space="preserve">Total BC work in field - 210 mtr </t>
  </si>
  <si>
    <t xml:space="preserve">Total BC work in field - 665 mtr </t>
  </si>
  <si>
    <t xml:space="preserve">No BC work due to material   </t>
  </si>
  <si>
    <t>Crusher detail as on dated 01/10/2024</t>
  </si>
  <si>
    <t>Crusher less running due to PCB visit</t>
  </si>
  <si>
    <t>Plant detail as on dated 01/10/2024</t>
  </si>
  <si>
    <t>BC Trip -23 at Rohtang KM 36 - KM 46 Material - 89.685 ton, BC work - 154mtr, DBM work- 60mtr</t>
  </si>
  <si>
    <t xml:space="preserve">Total BC work in field - 820 mtr </t>
  </si>
  <si>
    <t xml:space="preserve">Total BC work in field - 450 mtr </t>
  </si>
  <si>
    <t>HMP not runnig  due to PCB visit</t>
  </si>
  <si>
    <t>3 Trip BC to Baralacha old road</t>
  </si>
  <si>
    <t>Crusher detail as on dated 02/10/2024</t>
  </si>
  <si>
    <t>Rotopactor rulley fitting / DG 365KVA breakdown</t>
  </si>
  <si>
    <t>Crusher not running due to PCB visit</t>
  </si>
  <si>
    <t>Plant detail as on dated 02/10/2024</t>
  </si>
  <si>
    <t>BC Trip -3, DBM Trip-22 at Rohtang KM 36 - KM 46 Material - 454.960 ton, BC work - 110mtr, DBM work- 566mtr</t>
  </si>
  <si>
    <t xml:space="preserve">Total BC work in field - 485 mtr </t>
  </si>
  <si>
    <t>2 veh of CSB / WMM &amp; 2 veh of dust Crusher to KM 197</t>
  </si>
  <si>
    <t>DBM 10 trip to Baralacha old road</t>
  </si>
  <si>
    <t>Crusher detail as on dated 03/10/2024</t>
  </si>
  <si>
    <t>Plant detail as on dated 03/10/2024</t>
  </si>
  <si>
    <t>HMP not runnig  due to Bike racing event at Top</t>
  </si>
  <si>
    <t>11 veh of CSB / WMM Crusher to KM 197-198</t>
  </si>
  <si>
    <t>DBM 14 trip to Baralacha Top</t>
  </si>
  <si>
    <t>DBM 11 trip to Baralacha old road</t>
  </si>
  <si>
    <t>Crusher detail as on dated 04/10/2024</t>
  </si>
  <si>
    <t>Plant detail as on dated 04/10/2024</t>
  </si>
  <si>
    <t>DBM Trip-3 at Rohtang KM 36 - KM 46 Material - 53.916 ton</t>
  </si>
  <si>
    <t xml:space="preserve">Total BC work in field - 520 mtr </t>
  </si>
  <si>
    <t>HMP not runnig</t>
  </si>
  <si>
    <t>6 veh of CSB / WMM Crusher to KM 197-198</t>
  </si>
  <si>
    <t>BC 7 trip to Baralacha Top</t>
  </si>
  <si>
    <t>BC 13 trip to Baralacha old road</t>
  </si>
  <si>
    <t xml:space="preserve">Network issue - information awaited  </t>
  </si>
  <si>
    <t>Crusher detail as on dated 05/10/2024</t>
  </si>
  <si>
    <t>60mm Jali Change</t>
  </si>
  <si>
    <t>Suit work</t>
  </si>
  <si>
    <t>Plant detail as on dated 05/10/2024</t>
  </si>
  <si>
    <t>DBM Trip-14 at Rohtang KM 36 - KM 46 Material - 261.015 ton</t>
  </si>
  <si>
    <t>HMP not runnig - due to 10mm shortage</t>
  </si>
  <si>
    <t>Total work in field - 548mtr</t>
  </si>
  <si>
    <t>9 veh of CSB / WMM Crusher to KM 197-198</t>
  </si>
  <si>
    <t>BC 18 trip to Baralacha Top</t>
  </si>
  <si>
    <t>Crusher detail as on dated 06/10/2024</t>
  </si>
  <si>
    <t>Cursher breakdown - under reapir</t>
  </si>
  <si>
    <t>Plant detail as on dated 06/10/2024</t>
  </si>
  <si>
    <t>DBM Trip-17, BC Trip -3 at Rohtang KM 36 - KM 46 Material - 361.060 ton</t>
  </si>
  <si>
    <t>HMP not runnig - four ben feeder problem</t>
  </si>
  <si>
    <t>HMP not runnig due to aggregate</t>
  </si>
  <si>
    <t>11 veh of CSB / WMM Crusher to KM 198</t>
  </si>
  <si>
    <t>BC 10 trip to Baralacha Top</t>
  </si>
  <si>
    <t>BC work at Baralacha old road - 580 mtr</t>
  </si>
  <si>
    <t>Crusher detail as on dated 07/10/2024</t>
  </si>
  <si>
    <t>Plant detail as on dated 07/10/2024</t>
  </si>
  <si>
    <t>BC Trip -30 at Rohtang KM 36 - KM 46 Material - 541.690 ton</t>
  </si>
  <si>
    <t>BC work in field - 850 mtr</t>
  </si>
  <si>
    <t>BC 8 trip to Baralacha Top</t>
  </si>
  <si>
    <t>DBM 4 veh to Baralacha old road, WMM -13 trip to Suraj Taal</t>
  </si>
  <si>
    <t>Crusher detail as on dated 08/10/2024</t>
  </si>
  <si>
    <t>Plant detail as on dated 08/10/2024</t>
  </si>
  <si>
    <t>BC Trip -2 at Rohtang KM 36 - KM 46 Material - 37.300 ton</t>
  </si>
  <si>
    <t>BC work in field - 780 mtr</t>
  </si>
  <si>
    <t>BC work in field - 538 mtr</t>
  </si>
  <si>
    <t>9 veh of CSB / WMM Crusher to KM 198</t>
  </si>
  <si>
    <t>Not running - as DBM supplied from Killing Sarai</t>
  </si>
  <si>
    <t>DBM 8 veh &amp; BC 4 veh to Baralacha old road</t>
  </si>
  <si>
    <t>Crusher detail as on dated 09/10/2024</t>
  </si>
  <si>
    <t xml:space="preserve">Rotopactor repair / electrical wiring </t>
  </si>
  <si>
    <t>Main patta pully bearing change</t>
  </si>
  <si>
    <t>Plant detail as on dated 09/10/2024</t>
  </si>
  <si>
    <t>BC Trip -22 at Rohtang KM 51 - KM 61 Material - 401.020 ton, Work in field - 1050 mtr</t>
  </si>
  <si>
    <t xml:space="preserve">BC work in field - 148 mtr, 6 trip WMM Karjak to Marling </t>
  </si>
  <si>
    <t>BC work in field - 365 mtr</t>
  </si>
  <si>
    <t>7 veh of CSB / WMM Crusher to KM 198</t>
  </si>
  <si>
    <t>10 veh of BC to Baralacha Top old road</t>
  </si>
  <si>
    <t>WMM 8 veh to Suraj Taal</t>
  </si>
  <si>
    <t>Crusher detail as on dated 10/10/2024</t>
  </si>
  <si>
    <t>Crusher less running due to SDM Visit</t>
  </si>
  <si>
    <t>Plant detail as on dated 10/10/2024</t>
  </si>
  <si>
    <t>BC Trip -25 at Rohtang KM 51 - KM 61 Material - 429.690 ton, Work in field - 1150 mtr</t>
  </si>
  <si>
    <t xml:space="preserve">BC work in field - 708 mtr, 3 trip WMM Karjak to Marling </t>
  </si>
  <si>
    <t>8 veh of CSB / WMM Crusher to KM 198</t>
  </si>
  <si>
    <t>7 veh of BC to Baralacha Km 198 - 199km</t>
  </si>
  <si>
    <t>8 veh of BC to Baralacha Km 198 - 199km, work - 612 mtr single patti</t>
  </si>
  <si>
    <t>Crusher detail as on dated 11/10/2024</t>
  </si>
  <si>
    <t>Rotopector rulley changed</t>
  </si>
  <si>
    <t>Plant detail as on dated 11/10/2024</t>
  </si>
  <si>
    <t>BC Trip -25 at Rohtang KM 51 - KM 61 Material - 447.390 ton, Work in field - 1350 mtr</t>
  </si>
  <si>
    <t>BC work in field - 752 mtr</t>
  </si>
  <si>
    <t>9 veh of BC to Baralacha Km 187 - 188km</t>
  </si>
  <si>
    <t xml:space="preserve">6 veh of BC to Baralacha Km 189 - 188km, work - 620 mtr </t>
  </si>
  <si>
    <t>Crusher detail as on dated 12/10/2024</t>
  </si>
  <si>
    <t>Crusher not running due to full day maint</t>
  </si>
  <si>
    <t>Plant detail as on dated 12/10/2024</t>
  </si>
  <si>
    <t>BC Trip -25 at Rohtang KM 51 - KM 61 Material - 434.730 ton, Work in field - 1260 mtr</t>
  </si>
  <si>
    <t>BC work in field - 572 mtr</t>
  </si>
  <si>
    <t>Total BC Trip -12, Double Patti work-400mtr, single patti- 246mtr</t>
  </si>
  <si>
    <t>7 veh of BC to Baralacha Km 188 - 189km</t>
  </si>
  <si>
    <t xml:space="preserve">1 veh of BC to Baralacha due to Gen set breakdown </t>
  </si>
  <si>
    <t>Crusher detail as on dated 13/10/2024</t>
  </si>
  <si>
    <t>Rotopector &amp; 9/42 machine cover</t>
  </si>
  <si>
    <t>Jarhna jali change / rakab work</t>
  </si>
  <si>
    <t>Crusher Closed</t>
  </si>
  <si>
    <t>Plant detail as on dated 13/10/2024</t>
  </si>
  <si>
    <t>BC Trip -21 at Rohtang KM 51 - KM 61 Material - 378.065 ton, Work in field - 1050 mtr</t>
  </si>
  <si>
    <t>BC work in field - 410 mtr</t>
  </si>
  <si>
    <t>13 veh of CSB / WMM Crusher to KM 198</t>
  </si>
  <si>
    <t>7 trip of BC km 189-km 188, 315 mtr doublt patti, 35 trip of WMM to Suraj Taal</t>
  </si>
  <si>
    <t>Crusher detail as on dated 14/10/2024</t>
  </si>
  <si>
    <t>Plant detail as on dated 14/10/2024</t>
  </si>
  <si>
    <t>BC Trip -24 at Rohtang KM 51 - KM 61 Material - 419.555 ton, Work in field - 1280 mtr</t>
  </si>
  <si>
    <t>BC work in field - 663 mtr</t>
  </si>
  <si>
    <t>BC work at Km 188-189,  work in field - 820 mtr</t>
  </si>
  <si>
    <t>29 veh of WMM to Suraj Taal</t>
  </si>
  <si>
    <t>Crusher detail as on dated 15/10/2024</t>
  </si>
  <si>
    <t>Plant detail as on dated 15/10/2024</t>
  </si>
  <si>
    <t>BC Trip -16 at Rohtang KM 51 - KM 61 Material - 280.050 ton, Work in field - 735 mtr</t>
  </si>
  <si>
    <t>BC work in field - 855 mtr</t>
  </si>
  <si>
    <t>7 trip of CSB / WMM Crusher to KM 216</t>
  </si>
  <si>
    <t>11 veh of DBM to Baralacha Top, work 560 mtr</t>
  </si>
  <si>
    <t>13 veh of WMM to Suraj Taal</t>
  </si>
  <si>
    <t>Crusher detail as on dated 16/10/2024</t>
  </si>
  <si>
    <t>Plant detail as on dated 16/10/2024</t>
  </si>
  <si>
    <t>BC Trip -28 at Rohtang KM 51 - KM 61 Material - 473.605 ton, Work in field - 900mtr</t>
  </si>
  <si>
    <t>DBM work in field - 550 mtr</t>
  </si>
  <si>
    <t>10 veh of BC to Baralacha Top, work 340 mtr</t>
  </si>
  <si>
    <t>Crusher detail as on dated 17/10/2024</t>
  </si>
  <si>
    <t>Plant detail as on dated 17/10/2024</t>
  </si>
  <si>
    <t>BC Trip -12 to Serinala, Material - 142.875 ton, Work in field - 640 mtr</t>
  </si>
  <si>
    <t>10 trip of AC, Work in field - Double patti - 255mtr, Single Patti - 317 mtr</t>
  </si>
  <si>
    <t>DBM work in field - 266 mtr</t>
  </si>
  <si>
    <t>17 veh of CSB / WMM Crusher to KM 216</t>
  </si>
  <si>
    <t>17 veh of DBM to Baralacha Top</t>
  </si>
  <si>
    <t>Crusher detail as on dated 18/10/2024</t>
  </si>
  <si>
    <t>Rotopector rulley teeth fitted</t>
  </si>
  <si>
    <t>Plant detail as on dated 18/10/2024</t>
  </si>
  <si>
    <t>BC Trip -12 to Serinala, Material - 91.145 ton</t>
  </si>
  <si>
    <t>DBM work in field - 342 mtr</t>
  </si>
  <si>
    <t>13 veh of CSB / WMM Crusher to KM 216</t>
  </si>
  <si>
    <t>7 veh of DBM to Suraj taal, work - 245mtr</t>
  </si>
  <si>
    <t>Crusher detail as on dated 19/10/2024</t>
  </si>
  <si>
    <t>Plant detail as on dated 19/10/2024</t>
  </si>
  <si>
    <t>BC Trip -20 to Serinala, Material - 267.860 ton, 1 veh of seal coat to Serinala</t>
  </si>
  <si>
    <t>DBM work in field - 396 mtr</t>
  </si>
  <si>
    <t>13 veh of DBM to Suraj taal, work - 465mtr</t>
  </si>
  <si>
    <t>Crusher detail as on dated 20/10/2024</t>
  </si>
  <si>
    <t>Plant detail as on dated 20/10/2024</t>
  </si>
  <si>
    <t>BC Trip -24 to Serinala, Material - 304.560 ton, 1 veh of seal coat to Serinala</t>
  </si>
  <si>
    <t>DBM work in field - 354 mtr</t>
  </si>
  <si>
    <t>BC work double patti - 318 mtr, Single patti - 383 mtr</t>
  </si>
  <si>
    <t>7 veh of DBM &amp; 8 veh of BC to Suraj taal</t>
  </si>
  <si>
    <t>Crusher detail as on dated 21/10/2024</t>
  </si>
  <si>
    <t>Plant detail as on dated 21/10/2024</t>
  </si>
  <si>
    <t>BC Trip - 1 to Serinala,  2 veh of seal coat to Serinala, Material - 20.760 ton</t>
  </si>
  <si>
    <t>DBM work in field - 450 mtr</t>
  </si>
  <si>
    <t>16 veh of BC to Suraj taal, work in field - 720 mtr</t>
  </si>
  <si>
    <t>Crusher detail as on dated 22/10/2024</t>
  </si>
  <si>
    <t>Conveyor suil keeper changed</t>
  </si>
  <si>
    <t>Plant detail as on dated 22/10/2024</t>
  </si>
  <si>
    <t>DBM work in field - 360 mtr</t>
  </si>
  <si>
    <t>13 veh of BC to Suraj taal, work completed</t>
  </si>
  <si>
    <t>Crusher detail as on dated 24/10/2024</t>
  </si>
  <si>
    <t>Crusher closed</t>
  </si>
  <si>
    <t>Plant detail as on dated 24/10/2024</t>
  </si>
  <si>
    <t>BC trip 12 to Udaipur material - 202.025 ton, DBM trip - 3 material - 50.995 ton</t>
  </si>
  <si>
    <t>29 trip of CSB / WMM crusher to Km 217</t>
  </si>
  <si>
    <t>AC work double patti - 273 mtr</t>
  </si>
  <si>
    <t>DBM work - 250 mtr</t>
  </si>
  <si>
    <t>Crusher detail as on dated 23/10/2024</t>
  </si>
  <si>
    <t>Plant detail as on dated 23/10/2024</t>
  </si>
  <si>
    <t>BC trip 14 to Udaipur material - 226.090 ton, DBM trip - 1 material - 15.800 ton</t>
  </si>
  <si>
    <t>11 trip of CSB / WMM crusher to Km 217</t>
  </si>
  <si>
    <t>AC work double patti - 384 mtr, single patti - 336 mtr</t>
  </si>
  <si>
    <t>DBM work 330 mtr</t>
  </si>
  <si>
    <t>3 trip BC to Surajtaal for patch work, 4 trip of DBM for Sarchu</t>
  </si>
  <si>
    <t>Crusher detail as on dated 25/10/2024</t>
  </si>
  <si>
    <t>Plant detail as on dated 25/10/2024</t>
  </si>
  <si>
    <t>BC trip 11 to Udaipur material - 178.990 ton, DBM trip - 3 material - 52.180 ton</t>
  </si>
  <si>
    <t>33 trip of CSB / WMM crusher to Km 218</t>
  </si>
  <si>
    <t>Crusher detail as on dated 26/10/2024</t>
  </si>
  <si>
    <t>Plant detail as on dated 26/10/2024</t>
  </si>
  <si>
    <t>BC trip 15 to Udaipur material - 243.230 ton, DBM trip - 1 material - 18.250 ton</t>
  </si>
  <si>
    <t>11 trip of CSB / WMM crusher to Km 219</t>
  </si>
  <si>
    <t>Crusher detail as on dated 27/10/2024</t>
  </si>
  <si>
    <t>DUST JHARNA KEEP WORK</t>
  </si>
  <si>
    <t>Plant detail as on dated 27/10/2024</t>
  </si>
  <si>
    <t>BC trip 9 to Udaipur material - 145.515 ton, DBM trip - 4 material - 64.495 ton</t>
  </si>
  <si>
    <t>11 trip DBMM crusher to Km 218 work - 360mtr, WMM 18 veh to Km 219</t>
  </si>
  <si>
    <t>Crusher detail as on dated 28/10/2024</t>
  </si>
  <si>
    <t>Plant detail as on dated 28/10/2024</t>
  </si>
  <si>
    <t>BC trip 9 to Udaipur, DBM trip - 6 to Udaipur</t>
  </si>
  <si>
    <t>15 trip of CSB / WMM to Km 219</t>
  </si>
  <si>
    <t>Crusher detail as on dated 29/10/2024</t>
  </si>
  <si>
    <t>Plant detail as on dated 29/10/2024</t>
  </si>
  <si>
    <t>DBM trip - 6 to Rohtang Km 51 - Km 61, Material - 108.495 ton, Work done - 154 mtr</t>
  </si>
  <si>
    <t>20 veh of DBM, work - 740 mtr, 21 trip of CSB / WMM to Km 220</t>
  </si>
  <si>
    <t>Crusher detail as on dated 30/10/2024</t>
  </si>
  <si>
    <t>Crusher not running due to Diwali</t>
  </si>
  <si>
    <t>Plant detail as on dated 30/10/2024</t>
  </si>
  <si>
    <t>DBM trip - 6 to Rohtang Km 51 - Km 61</t>
  </si>
  <si>
    <t>12.5 veh of DBM, work - 452 mtr, 21 trip of CSB / WMM to Km 221</t>
  </si>
  <si>
    <t>Crusher detail as on dated 31/10/2024</t>
  </si>
  <si>
    <t>Plant detail as on dated 31/10/2024</t>
  </si>
  <si>
    <t>HMP not running due to Diwali</t>
  </si>
  <si>
    <t>13 veh of DBM, work - 484 mtr, 3 trip of CSB / WMM to Km 221</t>
  </si>
  <si>
    <t>Crusher detail as on dated 01/11/2024</t>
  </si>
  <si>
    <t>Plant detail as on dated 01/11/2024</t>
  </si>
  <si>
    <t>17 veh of DBM, work - 630 mtr, 20 trip of CSB / WMM to Km 207</t>
  </si>
  <si>
    <t>Crusher detail as on dated 02/11/2024</t>
  </si>
  <si>
    <t>Plant detail as on dated 02/11/2024</t>
  </si>
  <si>
    <t>3 veh of bc to Rohtang Km 51 to km 61, patch work done</t>
  </si>
  <si>
    <t>34 veh of CSB / WMM to Km 207</t>
  </si>
  <si>
    <t>Network issue</t>
  </si>
  <si>
    <t>Crusher detail as on dated 03/11/2024</t>
  </si>
  <si>
    <t>Crusher not running - operators on leave</t>
  </si>
  <si>
    <t>Plant detail as on dated 03/11/2024</t>
  </si>
  <si>
    <t>3 veh of DBM to Udaipur work done - 110 mtr, 5 veh of BC Udaipur work done -260mtr</t>
  </si>
  <si>
    <t>11 veh of DBM to Km 207 work done - 415 mtr &amp; 42 veh of CSB / WMM to Km 208</t>
  </si>
  <si>
    <t>Crusher detail as on dated 04/11/2024</t>
  </si>
  <si>
    <t>Crusher not running - 15/30 machine bush breakdown</t>
  </si>
  <si>
    <t>Plant detail as on dated 04/11/2024</t>
  </si>
  <si>
    <t xml:space="preserve"> 8 veh of BC Udaipur work done -416mtr, Material - 134.685 ton</t>
  </si>
  <si>
    <t>18 veh of DBM to Km 207 work done - 650 mtr &amp; 35 veh of CSB / WMM to Km 208</t>
  </si>
  <si>
    <t>Crusher detail as on dated 05/11/2024</t>
  </si>
  <si>
    <t>Plant detail as on dated 05/11/2024</t>
  </si>
  <si>
    <t xml:space="preserve"> 9 veh of BC Udaipur work done - 475mtr, Material - 146.710 ton</t>
  </si>
  <si>
    <t>16 veh of DBM to Km 207-208 work done - 576 mtr &amp; 22 veh of CSB / WMM to Km 206</t>
  </si>
  <si>
    <t>Crusher detail as on dated 06/11/2024</t>
  </si>
  <si>
    <t>Plant detail as on dated 06/11/2024</t>
  </si>
  <si>
    <t xml:space="preserve"> 9 veh of BC Udaipur work done - 506mtr, Material - 154.490 ton</t>
  </si>
  <si>
    <t>AC work double patti - 95 mtr, single patti - 163 mtr</t>
  </si>
  <si>
    <t>12 veh of DBM to Km 208 work done - 432 mtr &amp; 23 veh of CSB / WMM to Km 209</t>
  </si>
  <si>
    <t>Crusher detail as on dated 07/11/2024</t>
  </si>
  <si>
    <t>Plant detail as on dated 07/11/2024</t>
  </si>
  <si>
    <t xml:space="preserve"> 11 veh of BC Udaipur work done - 645mtr, Material - 183.635 ton</t>
  </si>
  <si>
    <t>AC work single patti - 780 mtr</t>
  </si>
  <si>
    <t>14 veh of DBM to Km 209/210 work done - 575 mtr &amp; 17 veh of CSB / WMM to Km 210</t>
  </si>
  <si>
    <t>Crusher detail as on dated 08/11/2024</t>
  </si>
  <si>
    <t>Plant detail as on dated 08/11/2024</t>
  </si>
  <si>
    <t xml:space="preserve"> 12 veh of BC Udaipur work done - 630mtr, Material - 196.070 ton</t>
  </si>
  <si>
    <t>AC work double patti - 444 mtr</t>
  </si>
  <si>
    <t>19 veh of DBM to Km 210/211 work done - 680 mtr &amp; 32 veh of CSB / WMM to Km 211</t>
  </si>
  <si>
    <t>Crusher detail as on dated 09/11/2024</t>
  </si>
  <si>
    <t>Plant detail as on dated 09/11/2024</t>
  </si>
  <si>
    <t xml:space="preserve"> 13 veh of BC Udaipur work done - 771mtr, Material - 218.250 ton</t>
  </si>
  <si>
    <t>17 veh of DBM to Km 211 work done - 610mtr &amp; 26 veh of CSB / WMM to Km 212</t>
  </si>
  <si>
    <t>Crusher detail as on dated 10/11/2024</t>
  </si>
  <si>
    <t>Shoot repiar &amp; welding work</t>
  </si>
  <si>
    <t>Rotopactor bearing damaged &amp; sent to Manimajra for repair</t>
  </si>
  <si>
    <t>Plant detail as on dated 10/11/2024</t>
  </si>
  <si>
    <t xml:space="preserve"> 9 veh of BC Udaipur work done - 536mtr, Material - 153.160 ton</t>
  </si>
  <si>
    <t>26 veh of CSB / WMM to Km 212</t>
  </si>
  <si>
    <t>Crusher detail as on dated 11/11/2024</t>
  </si>
  <si>
    <t xml:space="preserve">Rotopactor bearing damaged under repair at Manimajra </t>
  </si>
  <si>
    <t>Plant detail as on dated 11/11/2024</t>
  </si>
  <si>
    <t xml:space="preserve"> 6 veh of BC, 4 veh DBM Udaipur work done - 407mtr, Material - 169.785 ton</t>
  </si>
  <si>
    <t>AC work double patti - 469mtr, Single patti - 482mtr</t>
  </si>
  <si>
    <t>16 veh of DBM to Km 210 work done - 570mtr &amp; 22 veh of CSB / WMM to Km 210</t>
  </si>
  <si>
    <t>Crusher detail as on dated 12/11/2024</t>
  </si>
  <si>
    <t xml:space="preserve">Rotopactor bearing damaged under repair </t>
  </si>
  <si>
    <t>Plant detail as on dated 12/11/2024</t>
  </si>
  <si>
    <t xml:space="preserve"> 4 veh of BC, 2 veh DBM at KM 35 Udaipur , Material - 98.195 ton</t>
  </si>
  <si>
    <t>AC work double patti - 512mtr, Single patti - 85mtr</t>
  </si>
  <si>
    <t>29 veh of CSB / WMM to Km 211</t>
  </si>
  <si>
    <t>HMP - 3</t>
  </si>
  <si>
    <t>10 veh of BC to  KM 9.5 - 5, work done - 610 mtr</t>
  </si>
  <si>
    <t>Crusher detail as on dated 13/11/2024</t>
  </si>
  <si>
    <t>Full day maint / Rotopactor  problem</t>
  </si>
  <si>
    <t>Plant detail as on dated 13/11/2024</t>
  </si>
  <si>
    <t>HMP not running due 10mm shortage</t>
  </si>
  <si>
    <t>6 veh of BC to  KM 9.5 - 5, work done - 331 mtr double patti</t>
  </si>
  <si>
    <t>27 veh of CSB / WMM to Km 211</t>
  </si>
  <si>
    <t>Crusher detail as on dated 14/11/2024</t>
  </si>
  <si>
    <t>Crusher not running - Due to Mining deptt visit</t>
  </si>
  <si>
    <t>Plant detail as on dated 14/11/2024</t>
  </si>
  <si>
    <t xml:space="preserve"> 10 veh of BC at Udaipur, Work done - 571mtr, Material - 164.640 ton</t>
  </si>
  <si>
    <t>11 veh of BC to  KM 9.5 - 5, work done - 470 mtr</t>
  </si>
  <si>
    <t>4 veh of DBM to Km 210 work done - 144 mtr &amp; 13 veh of CSB / WMM to Km 210</t>
  </si>
  <si>
    <t>Crusher detail as on dated 15/11/2024</t>
  </si>
  <si>
    <t>Crusher not running - Shut by Mining deptt</t>
  </si>
  <si>
    <t>Plant detail as on dated 15/11/2024</t>
  </si>
  <si>
    <t xml:space="preserve"> 10 veh of BC &amp; 1 veh DBM at Udaipur, Work done - 564mtr, Material - 183.930 ton</t>
  </si>
  <si>
    <t>8 veh of AC, Work done - Single patti 371mtr</t>
  </si>
  <si>
    <t>3 veh of BC to  KM 9.5 - 5, work done - 130 mtr, 1.5 veh of DBM for patch work</t>
  </si>
  <si>
    <t>13 veh of DBM to Km 210 work done - 770 mtr</t>
  </si>
  <si>
    <t>Crusher detail as on dated 16/11/2024</t>
  </si>
  <si>
    <t>Plant detail as on dated 16/11/2024</t>
  </si>
  <si>
    <t>HMP not running due to Paver radiator problem</t>
  </si>
  <si>
    <t>11 veh of BC to  KM 9.5 - 5, work done - 450 mtr</t>
  </si>
  <si>
    <t>15 veh of BC work done - single patti - 175 mtr, double patti - 636 mtr</t>
  </si>
  <si>
    <t>8 veh of DBM to Km 212 work done - 290 mtr, 23 veh of CSB / WMM to Km 212</t>
  </si>
  <si>
    <t>Crusher detail as on dated 17/11/2024</t>
  </si>
  <si>
    <t xml:space="preserve"> 13 veh of BC Udaipur  Work done - 770mtr, Material - 216.995 ton</t>
  </si>
  <si>
    <t>11 veh of BC to  KM 9.5 - 5, work done - 472 mtr</t>
  </si>
  <si>
    <t>7 veh of BC work done - single patti - 364 mtr</t>
  </si>
  <si>
    <t>7 veh of DBM to Km 212 work done - 260 mtr, 1 veh of CSB / WMM to Km 212</t>
  </si>
  <si>
    <t>Plant detail as on dated 17/11/2024</t>
  </si>
  <si>
    <t>Crusher detail as on dated 18/11/2024</t>
  </si>
  <si>
    <t>Plant detail as on dated 18/11/2024</t>
  </si>
  <si>
    <t xml:space="preserve"> 13 veh of BC Udaipur  Work done - 745mtr, Material - 223.140 ton</t>
  </si>
  <si>
    <t>9 veh of BC to  KM 9.5 - 5, work done - 375 mtr</t>
  </si>
  <si>
    <t>17 veh of BC, work done - single patti -  555 mtr, double patti - 368 mtr</t>
  </si>
  <si>
    <t>8 veh of DBM to Km 213 work done - 285 mtr, 8 veh of CSB / WMM to Km 213</t>
  </si>
  <si>
    <t>Crusher detail as on dated 19/11/2024</t>
  </si>
  <si>
    <t>Plant detail as on dated 19/11/2024</t>
  </si>
  <si>
    <t xml:space="preserve"> 15 veh of BC Udaipur  Work done - 800mtr, Material - 246.970 ton</t>
  </si>
  <si>
    <t>4 veh of BC to  KM 9.5 - 5, work done - 218 mtr single patti</t>
  </si>
  <si>
    <t>8 veh of DBM to Km 213 work done - 290 mtr</t>
  </si>
  <si>
    <t>Crusher detail as on dated 20/11/2024</t>
  </si>
  <si>
    <t>Plant detail as on dated 20/11/2024</t>
  </si>
  <si>
    <t xml:space="preserve"> 15 veh of BC Udaipur  Work done - 917mtr, Material - 247.480 ton</t>
  </si>
  <si>
    <t xml:space="preserve">11 veh of BC to  KM 9.5 - 5, work done - 530 mtr </t>
  </si>
  <si>
    <t>9 veh of DBM to Km 211 work done - 290 mtr</t>
  </si>
  <si>
    <t>Crusher detail as on dated 21/11/2024</t>
  </si>
  <si>
    <t>Plant detail as on dated 21/11/2024</t>
  </si>
  <si>
    <t xml:space="preserve"> 15 veh of BC &amp; 1 veh of DBM Udaipur  Work done - 856mtr, Material - 264.270 ton</t>
  </si>
  <si>
    <t xml:space="preserve">9 veh of BC to  KM 5 - 9.5, work done - 410 mtr </t>
  </si>
  <si>
    <t>Crusher detail as on dated 22/11/2024</t>
  </si>
  <si>
    <t>Light cut &amp; JCB problem</t>
  </si>
  <si>
    <t>Plant detail as on dated 22/11/2024</t>
  </si>
  <si>
    <t xml:space="preserve"> 12 veh of BC at km 30 - 13,  Work done - 637mtr, Material - 193.530ton</t>
  </si>
  <si>
    <t>15 trip of AC work done - Single patti - 147 mtr, double patti - 674 mtr</t>
  </si>
  <si>
    <t xml:space="preserve">7.5 veh of BC to  KM 5 - 9.5, Work done - 350 mtr </t>
  </si>
  <si>
    <t>Crusher detail as on dated 23/11/2024</t>
  </si>
  <si>
    <t>Electric cut</t>
  </si>
  <si>
    <t>Plant detail as on dated 23/11/2024</t>
  </si>
  <si>
    <t xml:space="preserve"> 12 veh of BC at km 30 - 13,  Work done - 622mtr, Material - 191.475ton</t>
  </si>
  <si>
    <t xml:space="preserve">4.5 veh of BC to  KM 5 - 9.5, Work done - 210 mtr </t>
  </si>
  <si>
    <t>Crusher detail as on dated 24/11/2024</t>
  </si>
  <si>
    <t>Drum pully breakdown</t>
  </si>
  <si>
    <t>Plant detail as on dated 24/11/2024</t>
  </si>
  <si>
    <t xml:space="preserve"> 13 veh of BC at km 30 - 13,  Work done - 710mtr, Material - 207.135ton</t>
  </si>
  <si>
    <t>5.5 veh of AC, Work done - Single patti 262 mtr</t>
  </si>
  <si>
    <t xml:space="preserve">9 veh of BC to  KM 5 - 9.5, Work done - 430 mtr </t>
  </si>
  <si>
    <t>Crusher detail as on dated 25/11/2024</t>
  </si>
  <si>
    <t>PCB Visit &amp; Conveyor patta repair</t>
  </si>
  <si>
    <t>Plant detail as on dated 25/11/2024</t>
  </si>
  <si>
    <t xml:space="preserve"> 12 veh of BC at km 30 - 13,  Work done - 646mtr, Material - 193.035ton</t>
  </si>
  <si>
    <t xml:space="preserve">10.5 veh of BC to  KM 5 - 9.5, Work done - 570 mtr single patti completed </t>
  </si>
  <si>
    <t>Crusher detail as on dated 26/11/2024</t>
  </si>
  <si>
    <t>Plant detail as on dated 26/11/2024</t>
  </si>
  <si>
    <t xml:space="preserve"> 10 veh of BC at km 30 - 13,  Work done - 536mtr, Material - 161.460ton</t>
  </si>
  <si>
    <t>7 veh of BC to  KM 5 - 9.5, Work done - 390 mtr double patti</t>
  </si>
  <si>
    <t>Plant detail as on dated 27/11/2024</t>
  </si>
  <si>
    <t xml:space="preserve"> 13 veh of BC at km 30 - 13,  Work done - 760mtr, Material - 211.570ton</t>
  </si>
  <si>
    <t>7 veh of BC to  KM 5 - 9.5, Work done - 405 mtr double patti</t>
  </si>
  <si>
    <t>Crusher detail as on dated 28/11/2024</t>
  </si>
  <si>
    <t>Plant detail as on dated 28/11/2024</t>
  </si>
  <si>
    <t xml:space="preserve"> 13 veh of BC at km 30 - 13,  Work done - 733mtr, Material - 213.175ton</t>
  </si>
  <si>
    <t>6 veh of BC to  KM 5 - 9.5, Work done - 388 mtr double patti</t>
  </si>
  <si>
    <t>Crusher detail as on dated 27/11/2024</t>
  </si>
  <si>
    <t>Crusher detail as on dated 29/11/2024</t>
  </si>
  <si>
    <t>Plant detail as on dated 29/11/2024</t>
  </si>
  <si>
    <t xml:space="preserve"> 9 veh of BC at km 30 - 13,  Work done - 523mtr, Material - 144.490ton</t>
  </si>
  <si>
    <t>16 trip of BC, Work done - 867 mtr single patti</t>
  </si>
  <si>
    <t>Crusher detail as on dated 30/11/2024</t>
  </si>
  <si>
    <t>Plant detail as on dated 30/11/2024</t>
  </si>
  <si>
    <t xml:space="preserve"> 13 veh of BC &amp; 2 veh of DBM at km 30 - 13,  Work done - 728mtr, Material - 244.640ton</t>
  </si>
  <si>
    <t>HMP-3</t>
  </si>
  <si>
    <t>9 veh of BC to Bhang Work done - Single patti - 290mtr, single patti - 175mtr</t>
  </si>
  <si>
    <t>11 trip of BC, Work done - 642 mtr double patti</t>
  </si>
  <si>
    <t>Crusher detail as on dated 01/12/2024</t>
  </si>
  <si>
    <t>Plant detail as on dated 01/12/2024</t>
  </si>
  <si>
    <t xml:space="preserve"> 12 veh of BC at km 30 - 13,  Work done - 635 mtr, Material - 197.225ton</t>
  </si>
  <si>
    <t>7.5 veh of BC to Bhang Work done - single patti - 70mtr, single patti - 290mtr</t>
  </si>
  <si>
    <t>Crusher detail as on dated 02/12/2024</t>
  </si>
  <si>
    <t>Plant detail as on dated 02/12/2024</t>
  </si>
  <si>
    <t xml:space="preserve"> 12 veh of BC at km 30 - 13,  Work done - 692 mtr, Material - 200.025ton</t>
  </si>
  <si>
    <t>5 veh of DBM to 9.5 - 13 KM Work done - 145 mtr</t>
  </si>
  <si>
    <t>Crusher detail as on dated 03/12/2024</t>
  </si>
  <si>
    <t>Plant detail as on dated 03/12/2024</t>
  </si>
  <si>
    <t xml:space="preserve"> 12 veh of BC at km 30 - 13,  Work done - 690 mtr, Material - 192.690ton</t>
  </si>
  <si>
    <t>8 trip of BC Work done - 447mtr double patti</t>
  </si>
  <si>
    <t>7 veh of DBM to 9.5 - 13 KM Work done - 210 mtr</t>
  </si>
  <si>
    <t>Crusher detail as on dated 04/12/2024</t>
  </si>
  <si>
    <t>WHOLE DAY ELEC CUT &amp; RAKAB CHANGE</t>
  </si>
  <si>
    <t>Plant detail as on dated 04/12/2024</t>
  </si>
  <si>
    <t xml:space="preserve"> 11 veh of BC at km 30 - 13,  Work done - 624 mtr, Material - 182.615ton</t>
  </si>
  <si>
    <t>7.5 trip of BC Work done - 408mtr single patti</t>
  </si>
  <si>
    <t>6 veh of DBM to 9.5 - 13 KM Work done - 175 mtr</t>
  </si>
  <si>
    <t>Crusher detail as on dated 05/12/2024</t>
  </si>
  <si>
    <t>40mm conveyor repair / main machine stand repair</t>
  </si>
  <si>
    <t>Plant detail as on dated 05/12/2024</t>
  </si>
  <si>
    <t xml:space="preserve"> 11 veh of BC at km 30 - 13,  Work done - 644 mtr, Material - 179.360ton</t>
  </si>
  <si>
    <t>5 veh of DBM to 9.5 - 13 KM Work done - 150 mtr</t>
  </si>
  <si>
    <t>Crusher detail as on dated 06/12/2024</t>
  </si>
  <si>
    <t>20mm Jali change / Jharna Cross change</t>
  </si>
  <si>
    <t>Plant detail as on dated 06/12/2024</t>
  </si>
  <si>
    <t xml:space="preserve"> 13 veh of BC at km 30 - 13,  Work done - 715 mtr, Material - 208.775ton</t>
  </si>
  <si>
    <t>9 veh of DBM to 9.5 - 13 KM Work done - 280 mtr</t>
  </si>
  <si>
    <t>Crusher detail as on dated 07/12/2024</t>
  </si>
  <si>
    <t>20mm patta / shoot repair</t>
  </si>
  <si>
    <t>Plant detail as on dated 07/12/2024</t>
  </si>
  <si>
    <t xml:space="preserve"> 13 veh of BC at km 30 - 13,  Work done - 766 mtr, Material - 209.180ton</t>
  </si>
  <si>
    <t>Crusher detail as on dated 08/12/2024</t>
  </si>
  <si>
    <t>Jharna repair / Snow fall</t>
  </si>
  <si>
    <t>Plant detail as on dated 08/12/2024</t>
  </si>
  <si>
    <t xml:space="preserve"> 16 veh of BC at km 30 - 13,  Work done - 957 mtr, Material - 258.045 ton</t>
  </si>
  <si>
    <t>5 veh of DBM to 9.5 - 13 KM Work done - 178 mtr</t>
  </si>
  <si>
    <t>Crusher detail as on dated 09/12/2024</t>
  </si>
  <si>
    <t>NO WORK - DUE TO SNOW FALL</t>
  </si>
  <si>
    <t>Plant detail as on dated 09/12/2024</t>
  </si>
  <si>
    <t>Crusher detail as on dated 10/12/2024</t>
  </si>
  <si>
    <t>BARMA JAM / 10MM CONVEYOR BEARING CHANGE</t>
  </si>
  <si>
    <t>CURSHER CLOSED</t>
  </si>
  <si>
    <t>Plant detail as on dated 10/12/2024</t>
  </si>
  <si>
    <t>Crusher detail as on dated 11/12/2024</t>
  </si>
  <si>
    <t>SAND / DUST JALI CHANGE</t>
  </si>
  <si>
    <t>Plant detail as on dated 11/12/2024</t>
  </si>
  <si>
    <t>Crusher detail as on dated 12/12/2024</t>
  </si>
  <si>
    <t>CRUSHER NO RUNNING - DUE TO SNOW FALL</t>
  </si>
  <si>
    <t>Plant detail as on dated 12/12/2024</t>
  </si>
  <si>
    <t>Crusher detail as on dated 13/12/2024</t>
  </si>
  <si>
    <t>60MM JALI CHANGE / MAIN MACHINE STAND REPAIR</t>
  </si>
  <si>
    <t>Plant detail as on dated 13/12/2024</t>
  </si>
  <si>
    <t>13 veh of BC to Km 31 - Km 13, Material - 214.440, work done - 791 mtr</t>
  </si>
  <si>
    <t>DBM work double patti - 150mtr, AC work single patti - 178mtr</t>
  </si>
  <si>
    <t>Crusher detail as on dated 14/12/2024</t>
  </si>
  <si>
    <t>Plant detail as on dated 14/12/2024</t>
  </si>
  <si>
    <t>4 veh of BC, 1 veh DBM to Km 31 - Km 13, Material - 84.195, work done - 235 mtr</t>
  </si>
  <si>
    <t>Crusher detail as on dated 15/12/2024</t>
  </si>
  <si>
    <t>Plant detail as on dated 15/12/2024</t>
  </si>
  <si>
    <t>Seal Coat Trip</t>
  </si>
  <si>
    <t xml:space="preserve"> 1 veh of Seal Coat to Km 31 - Km 13, Material - 17.675 ton, Bitumen - 8400kg</t>
  </si>
  <si>
    <t>Crusher detail as on dated 16/12/2024</t>
  </si>
  <si>
    <t>Plant detail as on dated 16/12/2024</t>
  </si>
  <si>
    <t xml:space="preserve"> 12 veh of BC to Matgram, Material - 194.740 ton, Work done - 632 mtr Bitumen - 11 ton</t>
  </si>
  <si>
    <t>DBM double patti - 90 mtr, AC double patti - 90 mtr</t>
  </si>
  <si>
    <t>Crusher detail as on dated 17/12/2024</t>
  </si>
  <si>
    <t>40MM JALI CHANGE / JHARNA REAPIR</t>
  </si>
  <si>
    <t>Plant detail as on dated 17/12/2024</t>
  </si>
  <si>
    <t xml:space="preserve"> 11 veh of BC to Matgram, Material - 177.025 ton, Work done - 661 mtr Bitumen - 9.9ton</t>
  </si>
  <si>
    <t>Crusher detail as on dated 18/12/2024</t>
  </si>
  <si>
    <t>Plant detail as on dated 18/12/2024</t>
  </si>
  <si>
    <t xml:space="preserve"> 6 veh of BC &amp; 6 veh of DBM to Matgram, BC Material - 100.145 ton, DBM Material - 98.340 ton,  BC Work done  - 315 mtr / DBM work - 270 mtr Bitumen - 9.4 ton</t>
  </si>
  <si>
    <t>Crusher detail as on dated 19/12/2024</t>
  </si>
  <si>
    <t>MAIN MACHINE PATTA CHANGED</t>
  </si>
  <si>
    <t>20MM JALI FITTING / SHOOT / PATTA REPAIR</t>
  </si>
  <si>
    <t>Plant detail as on dated 19/12/2024</t>
  </si>
  <si>
    <t xml:space="preserve"> 7 veh of BC &amp; 3 veh of DBM to Matgram, BC Material - 116.415 ton, DBM Material - 50.015 ton,  Bitumen - 8.5 ton</t>
  </si>
  <si>
    <t>Crusher detail as on dated 20/12/2024</t>
  </si>
  <si>
    <t>ELECTRIC CUT</t>
  </si>
  <si>
    <t>Plant detail as on dated 20/12/2024</t>
  </si>
  <si>
    <t>DBM work - 75 mtr double patti / AC work - 75 mtr double patti / WMM work - 75 mtr</t>
  </si>
  <si>
    <t>Crusher detail as on dated 21/12/2024</t>
  </si>
  <si>
    <t>Plant detail as on dated 21/12/2024</t>
  </si>
  <si>
    <t>11 veh of DBM to Kothi Material - 192.560 ton, Work in field - 325 mtr</t>
  </si>
  <si>
    <t>Crusher detail as on dated 22/12/2024</t>
  </si>
  <si>
    <t>Plant detail as on dated 22/12/2024</t>
  </si>
  <si>
    <t>6 veh of DBM to Kothi Material - 104.190 ton, Work in field - 180 mtr</t>
  </si>
  <si>
    <t>Crusher detail as on dated 23/12/2024</t>
  </si>
  <si>
    <t>Plant detail as on dated 23/12/2024</t>
  </si>
  <si>
    <t>2 veh of BC to Gondhla for Patch work material - 34.615 ton</t>
  </si>
  <si>
    <t>Crusher detail as on dated 24/12/2024</t>
  </si>
  <si>
    <t>No work due to snow fall</t>
  </si>
  <si>
    <t>Plant detail as on dated 24/12/2024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</si>
</sst>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14" fontId="0" fillId="0" borderId="5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3" borderId="5" xfId="0" applyFill="1" applyBorder="1"/>
    <xf numFmtId="1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14" fontId="0" fillId="0" borderId="6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6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2465"/>
  <sheetViews>
    <sheetView tabSelected="1" topLeftCell="A2445" workbookViewId="0">
      <selection activeCell="H2453" sqref="H2453:O2453"/>
    </sheetView>
  </sheetViews>
  <sheetFormatPr defaultRowHeight="15"/>
  <cols>
    <col min="1" max="1" width="2.5703125" customWidth="1"/>
    <col min="2" max="2" width="12.28515625" customWidth="1"/>
    <col min="3" max="3" width="11.7109375" customWidth="1"/>
    <col min="4" max="4" width="12.5703125" customWidth="1"/>
    <col min="5" max="5" width="13" customWidth="1"/>
    <col min="6" max="6" width="8.42578125" customWidth="1"/>
    <col min="7" max="7" width="9.85546875" customWidth="1"/>
    <col min="8" max="8" width="10.28515625" customWidth="1"/>
    <col min="9" max="9" width="8" customWidth="1"/>
    <col min="10" max="10" width="10.28515625" customWidth="1"/>
    <col min="11" max="11" width="10" customWidth="1"/>
    <col min="13" max="13" width="10" customWidth="1"/>
    <col min="16" max="16" width="8.7109375" customWidth="1"/>
    <col min="18" max="18" width="8.85546875" customWidth="1"/>
    <col min="20" max="20" width="8.42578125" customWidth="1"/>
    <col min="24" max="24" width="41.140625" bestFit="1" customWidth="1"/>
  </cols>
  <sheetData>
    <row r="2" spans="2:24">
      <c r="B2" s="1" t="s">
        <v>147</v>
      </c>
    </row>
    <row r="3" spans="2:24">
      <c r="B3" s="94" t="s">
        <v>0</v>
      </c>
      <c r="C3" s="94" t="s">
        <v>1</v>
      </c>
      <c r="D3" s="94" t="s">
        <v>2</v>
      </c>
      <c r="E3" s="94" t="s">
        <v>3</v>
      </c>
      <c r="F3" s="94" t="s">
        <v>4</v>
      </c>
      <c r="G3" s="96" t="s">
        <v>5</v>
      </c>
      <c r="H3" s="97"/>
      <c r="I3" s="97"/>
      <c r="J3" s="97"/>
      <c r="K3" s="97"/>
      <c r="L3" s="97"/>
      <c r="M3" s="97"/>
      <c r="N3" s="97"/>
      <c r="O3" s="98"/>
      <c r="P3" s="96" t="s">
        <v>6</v>
      </c>
      <c r="Q3" s="97"/>
      <c r="R3" s="97"/>
      <c r="S3" s="97"/>
      <c r="T3" s="97"/>
      <c r="U3" s="97"/>
      <c r="V3" s="98"/>
      <c r="W3" s="99" t="s">
        <v>7</v>
      </c>
      <c r="X3" s="103" t="s">
        <v>8</v>
      </c>
    </row>
    <row r="4" spans="2:24">
      <c r="B4" s="95"/>
      <c r="C4" s="95"/>
      <c r="D4" s="95"/>
      <c r="E4" s="95"/>
      <c r="F4" s="95"/>
      <c r="G4" s="2" t="s">
        <v>9</v>
      </c>
      <c r="H4" s="3" t="s">
        <v>10</v>
      </c>
      <c r="I4" s="3" t="s">
        <v>23</v>
      </c>
      <c r="J4" s="3" t="s">
        <v>22</v>
      </c>
      <c r="K4" s="3" t="s">
        <v>21</v>
      </c>
      <c r="L4" s="3" t="s">
        <v>25</v>
      </c>
      <c r="M4" s="3" t="s">
        <v>11</v>
      </c>
      <c r="N4" s="3" t="s">
        <v>24</v>
      </c>
      <c r="O4" s="3" t="s">
        <v>12</v>
      </c>
      <c r="P4" s="2" t="s">
        <v>9</v>
      </c>
      <c r="Q4" s="3" t="s">
        <v>10</v>
      </c>
      <c r="R4" s="3" t="s">
        <v>22</v>
      </c>
      <c r="S4" s="3" t="s">
        <v>21</v>
      </c>
      <c r="T4" s="3" t="s">
        <v>11</v>
      </c>
      <c r="U4" s="3" t="s">
        <v>26</v>
      </c>
      <c r="V4" s="3" t="s">
        <v>13</v>
      </c>
      <c r="W4" s="100"/>
      <c r="X4" s="103"/>
    </row>
    <row r="5" spans="2:24" ht="15" customHeight="1">
      <c r="B5" s="4" t="s">
        <v>14</v>
      </c>
      <c r="C5" s="5">
        <v>0</v>
      </c>
      <c r="D5" s="5">
        <v>0</v>
      </c>
      <c r="E5" s="5">
        <f t="shared" ref="E5:E11" si="0">C5-D5</f>
        <v>0</v>
      </c>
      <c r="F5" s="6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f t="shared" ref="O5:O8" si="1">SUM(G5:N5)</f>
        <v>0</v>
      </c>
      <c r="P5" s="7">
        <v>0</v>
      </c>
      <c r="Q5" s="7">
        <v>0</v>
      </c>
      <c r="R5" s="7">
        <v>0</v>
      </c>
      <c r="S5" s="7">
        <v>0</v>
      </c>
      <c r="T5" s="7">
        <f>350*1/35.31</f>
        <v>9.912206173888416</v>
      </c>
      <c r="U5" s="7">
        <v>0</v>
      </c>
      <c r="V5" s="7">
        <f t="shared" ref="V5:V10" si="2">SUM(P5:U5)</f>
        <v>9.912206173888416</v>
      </c>
      <c r="W5" s="21">
        <v>0</v>
      </c>
      <c r="X5" s="8" t="s">
        <v>148</v>
      </c>
    </row>
    <row r="6" spans="2:24">
      <c r="B6" s="4" t="s">
        <v>15</v>
      </c>
      <c r="C6" s="21">
        <v>0</v>
      </c>
      <c r="D6" s="21">
        <v>0</v>
      </c>
      <c r="E6" s="5">
        <f t="shared" si="0"/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7">
        <f t="shared" si="1"/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f t="shared" si="2"/>
        <v>0</v>
      </c>
      <c r="W6" s="21">
        <v>150</v>
      </c>
      <c r="X6" s="8" t="s">
        <v>149</v>
      </c>
    </row>
    <row r="7" spans="2:24">
      <c r="B7" s="4" t="s">
        <v>16</v>
      </c>
      <c r="C7" s="21">
        <v>0</v>
      </c>
      <c r="D7" s="21">
        <v>0</v>
      </c>
      <c r="E7" s="5">
        <f t="shared" si="0"/>
        <v>0</v>
      </c>
      <c r="F7" s="6">
        <f>350*14/35.31</f>
        <v>138.77088643443784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f t="shared" si="1"/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f t="shared" si="2"/>
        <v>0</v>
      </c>
      <c r="W7" s="21">
        <v>330</v>
      </c>
      <c r="X7" s="8" t="s">
        <v>150</v>
      </c>
    </row>
    <row r="8" spans="2:24">
      <c r="B8" s="4" t="s">
        <v>17</v>
      </c>
      <c r="C8" s="21">
        <v>0</v>
      </c>
      <c r="D8" s="21">
        <v>0</v>
      </c>
      <c r="E8" s="5">
        <f t="shared" si="0"/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f t="shared" si="1"/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f t="shared" si="2"/>
        <v>0</v>
      </c>
      <c r="W8" s="21">
        <v>0</v>
      </c>
      <c r="X8" s="8" t="s">
        <v>150</v>
      </c>
    </row>
    <row r="9" spans="2:24">
      <c r="B9" s="4" t="s">
        <v>18</v>
      </c>
      <c r="C9" s="21">
        <v>8</v>
      </c>
      <c r="D9" s="21">
        <v>5</v>
      </c>
      <c r="E9" s="5">
        <f t="shared" si="0"/>
        <v>3</v>
      </c>
      <c r="F9" s="6">
        <f>350*8/35.31</f>
        <v>79.297649391107328</v>
      </c>
      <c r="G9" s="7">
        <f>350*4/35.31</f>
        <v>39.648824695553664</v>
      </c>
      <c r="H9" s="7">
        <f>350*6/35.31</f>
        <v>59.473237043330499</v>
      </c>
      <c r="I9" s="7">
        <v>0</v>
      </c>
      <c r="J9" s="7">
        <f>350*8/35.31</f>
        <v>79.297649391107328</v>
      </c>
      <c r="K9" s="7">
        <v>0</v>
      </c>
      <c r="L9" s="7">
        <v>0</v>
      </c>
      <c r="M9" s="7">
        <f>350*4/35.31</f>
        <v>39.648824695553664</v>
      </c>
      <c r="N9" s="7">
        <v>0</v>
      </c>
      <c r="O9" s="7">
        <f>SUM(G9:N9)</f>
        <v>218.06853582554513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f t="shared" si="2"/>
        <v>0</v>
      </c>
      <c r="W9" s="21">
        <v>1711</v>
      </c>
      <c r="X9" s="8" t="s">
        <v>151</v>
      </c>
    </row>
    <row r="10" spans="2:24">
      <c r="B10" s="9" t="s">
        <v>19</v>
      </c>
      <c r="C10" s="21">
        <v>9</v>
      </c>
      <c r="D10" s="21">
        <v>0</v>
      </c>
      <c r="E10" s="5">
        <f t="shared" si="0"/>
        <v>9</v>
      </c>
      <c r="F10" s="6">
        <v>0</v>
      </c>
      <c r="G10" s="7">
        <f>350*6/35.31</f>
        <v>59.473237043330499</v>
      </c>
      <c r="H10" s="7">
        <v>0</v>
      </c>
      <c r="I10" s="7">
        <v>0</v>
      </c>
      <c r="J10" s="7">
        <v>0</v>
      </c>
      <c r="K10" s="7">
        <f>350*10/35.31</f>
        <v>99.122061738884156</v>
      </c>
      <c r="L10" s="7">
        <v>0</v>
      </c>
      <c r="M10" s="7">
        <f>350*3/35.31</f>
        <v>29.73661852166525</v>
      </c>
      <c r="N10" s="7">
        <v>0</v>
      </c>
      <c r="O10" s="7">
        <f>SUM(G10:N10)</f>
        <v>188.33191730387989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f t="shared" si="2"/>
        <v>0</v>
      </c>
      <c r="W10" s="21">
        <v>1053</v>
      </c>
      <c r="X10" s="8" t="s">
        <v>152</v>
      </c>
    </row>
    <row r="11" spans="2:24">
      <c r="B11" s="9" t="s">
        <v>20</v>
      </c>
      <c r="C11" s="21">
        <v>0</v>
      </c>
      <c r="D11" s="21">
        <v>0</v>
      </c>
      <c r="E11" s="5">
        <f t="shared" si="0"/>
        <v>0</v>
      </c>
      <c r="F11" s="6">
        <f>31*350/35.31</f>
        <v>307.27839139054089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f>SUM(G11:N11)</f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21">
        <v>175</v>
      </c>
      <c r="X11" s="8" t="s">
        <v>153</v>
      </c>
    </row>
    <row r="14" spans="2:24">
      <c r="B14" s="1" t="s">
        <v>154</v>
      </c>
    </row>
    <row r="15" spans="2:24">
      <c r="B15" s="94" t="s">
        <v>0</v>
      </c>
      <c r="C15" s="94" t="s">
        <v>1</v>
      </c>
      <c r="D15" s="94" t="s">
        <v>2</v>
      </c>
      <c r="E15" s="94" t="s">
        <v>3</v>
      </c>
      <c r="F15" s="94" t="s">
        <v>4</v>
      </c>
      <c r="G15" s="96" t="s">
        <v>5</v>
      </c>
      <c r="H15" s="97"/>
      <c r="I15" s="97"/>
      <c r="J15" s="97"/>
      <c r="K15" s="97"/>
      <c r="L15" s="97"/>
      <c r="M15" s="97"/>
      <c r="N15" s="97"/>
      <c r="O15" s="98"/>
      <c r="P15" s="96" t="s">
        <v>6</v>
      </c>
      <c r="Q15" s="97"/>
      <c r="R15" s="97"/>
      <c r="S15" s="97"/>
      <c r="T15" s="97"/>
      <c r="U15" s="97"/>
      <c r="V15" s="98"/>
      <c r="W15" s="99" t="s">
        <v>7</v>
      </c>
      <c r="X15" s="103" t="s">
        <v>8</v>
      </c>
    </row>
    <row r="16" spans="2:24">
      <c r="B16" s="95"/>
      <c r="C16" s="95"/>
      <c r="D16" s="95"/>
      <c r="E16" s="95"/>
      <c r="F16" s="95"/>
      <c r="G16" s="2" t="s">
        <v>9</v>
      </c>
      <c r="H16" s="3" t="s">
        <v>10</v>
      </c>
      <c r="I16" s="3" t="s">
        <v>23</v>
      </c>
      <c r="J16" s="3" t="s">
        <v>22</v>
      </c>
      <c r="K16" s="3" t="s">
        <v>21</v>
      </c>
      <c r="L16" s="3" t="s">
        <v>25</v>
      </c>
      <c r="M16" s="3" t="s">
        <v>11</v>
      </c>
      <c r="N16" s="3" t="s">
        <v>24</v>
      </c>
      <c r="O16" s="3" t="s">
        <v>12</v>
      </c>
      <c r="P16" s="2" t="s">
        <v>9</v>
      </c>
      <c r="Q16" s="3" t="s">
        <v>10</v>
      </c>
      <c r="R16" s="3" t="s">
        <v>22</v>
      </c>
      <c r="S16" s="3" t="s">
        <v>21</v>
      </c>
      <c r="T16" s="3" t="s">
        <v>11</v>
      </c>
      <c r="U16" s="3" t="s">
        <v>26</v>
      </c>
      <c r="V16" s="3" t="s">
        <v>13</v>
      </c>
      <c r="W16" s="100"/>
      <c r="X16" s="103"/>
    </row>
    <row r="17" spans="2:24" ht="15" customHeight="1">
      <c r="B17" s="4" t="s">
        <v>14</v>
      </c>
      <c r="C17" s="5">
        <v>4</v>
      </c>
      <c r="D17" s="5">
        <v>0</v>
      </c>
      <c r="E17" s="5">
        <f t="shared" ref="E17:E18" si="3">C17-D17</f>
        <v>4</v>
      </c>
      <c r="F17" s="6">
        <f>28*350/35.31</f>
        <v>277.54177286887568</v>
      </c>
      <c r="G17" s="7">
        <f>350*2/35.31</f>
        <v>19.824412347776832</v>
      </c>
      <c r="H17" s="7">
        <f>350*2/35.31</f>
        <v>19.824412347776832</v>
      </c>
      <c r="I17" s="7">
        <v>0</v>
      </c>
      <c r="J17" s="7">
        <v>0</v>
      </c>
      <c r="K17" s="7">
        <v>0</v>
      </c>
      <c r="L17" s="7">
        <v>0</v>
      </c>
      <c r="M17" s="7">
        <f>350*2/35.31</f>
        <v>19.824412347776832</v>
      </c>
      <c r="N17" s="7">
        <v>0</v>
      </c>
      <c r="O17" s="7">
        <f t="shared" ref="O17:O23" si="4">SUM(G17:N17)</f>
        <v>59.473237043330499</v>
      </c>
      <c r="P17" s="7">
        <v>0</v>
      </c>
      <c r="Q17" s="7">
        <f>350*3/35.31</f>
        <v>29.73661852166525</v>
      </c>
      <c r="R17" s="7">
        <v>0</v>
      </c>
      <c r="S17" s="7">
        <v>0</v>
      </c>
      <c r="T17" s="7">
        <f>350*7/35.31</f>
        <v>69.385443217218921</v>
      </c>
      <c r="U17" s="7">
        <v>0</v>
      </c>
      <c r="V17" s="7">
        <f t="shared" ref="V17:V23" si="5">SUM(P17:U17)</f>
        <v>99.12206173888417</v>
      </c>
      <c r="W17" s="21">
        <v>500</v>
      </c>
      <c r="X17" s="8"/>
    </row>
    <row r="18" spans="2:24">
      <c r="B18" s="4" t="s">
        <v>15</v>
      </c>
      <c r="C18" s="21">
        <v>0</v>
      </c>
      <c r="D18" s="21">
        <v>0</v>
      </c>
      <c r="E18" s="5">
        <f t="shared" si="3"/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f t="shared" si="4"/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f t="shared" si="5"/>
        <v>0</v>
      </c>
      <c r="W18" s="21">
        <v>907</v>
      </c>
      <c r="X18" s="8" t="s">
        <v>155</v>
      </c>
    </row>
    <row r="19" spans="2:24">
      <c r="B19" s="4" t="s">
        <v>16</v>
      </c>
      <c r="C19" s="21">
        <v>13</v>
      </c>
      <c r="D19" s="21">
        <v>3</v>
      </c>
      <c r="E19" s="5">
        <f>C19-D19</f>
        <v>10</v>
      </c>
      <c r="F19" s="6">
        <v>0</v>
      </c>
      <c r="G19" s="6">
        <f>1250/35.31</f>
        <v>35.40073633531577</v>
      </c>
      <c r="H19" s="6">
        <f>1550/35.31</f>
        <v>43.896913055791558</v>
      </c>
      <c r="I19" s="6">
        <v>0</v>
      </c>
      <c r="J19" s="6">
        <v>0</v>
      </c>
      <c r="K19" s="6">
        <v>0</v>
      </c>
      <c r="L19" s="6">
        <v>0</v>
      </c>
      <c r="M19" s="6">
        <f>1600/35.31</f>
        <v>45.312942509204191</v>
      </c>
      <c r="N19" s="6">
        <v>0</v>
      </c>
      <c r="O19" s="7">
        <f t="shared" si="4"/>
        <v>124.61059190031152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f t="shared" si="5"/>
        <v>0</v>
      </c>
      <c r="W19" s="21">
        <v>475</v>
      </c>
      <c r="X19" s="8" t="s">
        <v>156</v>
      </c>
    </row>
    <row r="20" spans="2:24">
      <c r="B20" s="4" t="s">
        <v>17</v>
      </c>
      <c r="C20" s="21">
        <v>0</v>
      </c>
      <c r="D20" s="21">
        <v>0</v>
      </c>
      <c r="E20" s="5">
        <f>C20-D20</f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f t="shared" si="4"/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f t="shared" si="5"/>
        <v>0</v>
      </c>
      <c r="W20" s="21">
        <v>0</v>
      </c>
      <c r="X20" s="8" t="s">
        <v>27</v>
      </c>
    </row>
    <row r="21" spans="2:24">
      <c r="B21" s="4" t="s">
        <v>18</v>
      </c>
      <c r="C21" s="21">
        <v>0</v>
      </c>
      <c r="D21" s="21">
        <v>0</v>
      </c>
      <c r="E21" s="5">
        <f>C21-D21</f>
        <v>0</v>
      </c>
      <c r="F21" s="6">
        <f>350*15/35.31</f>
        <v>148.68309260832623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f t="shared" si="4"/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f t="shared" si="5"/>
        <v>0</v>
      </c>
      <c r="W21" s="21">
        <v>261</v>
      </c>
      <c r="X21" s="8" t="s">
        <v>157</v>
      </c>
    </row>
    <row r="22" spans="2:24">
      <c r="B22" s="9" t="s">
        <v>19</v>
      </c>
      <c r="C22" s="21">
        <v>0</v>
      </c>
      <c r="D22" s="21">
        <v>0</v>
      </c>
      <c r="E22" s="5">
        <f>C22-D22</f>
        <v>0</v>
      </c>
      <c r="F22" s="6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f t="shared" si="4"/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f t="shared" si="5"/>
        <v>0</v>
      </c>
      <c r="W22" s="21">
        <v>636</v>
      </c>
      <c r="X22" s="8" t="s">
        <v>158</v>
      </c>
    </row>
    <row r="23" spans="2:24">
      <c r="B23" s="9" t="s">
        <v>20</v>
      </c>
      <c r="C23" s="21">
        <v>8.5</v>
      </c>
      <c r="D23" s="21">
        <v>3</v>
      </c>
      <c r="E23" s="5">
        <f>C23-D23</f>
        <v>5.5</v>
      </c>
      <c r="F23" s="6"/>
      <c r="G23" s="7">
        <f>350*4/35.31</f>
        <v>39.648824695553664</v>
      </c>
      <c r="H23" s="7">
        <f>350*6/35.31</f>
        <v>59.473237043330499</v>
      </c>
      <c r="I23" s="7">
        <v>0</v>
      </c>
      <c r="J23" s="7">
        <v>0</v>
      </c>
      <c r="K23" s="7">
        <v>0</v>
      </c>
      <c r="L23" s="7">
        <v>0</v>
      </c>
      <c r="M23" s="7">
        <f>350*3/35.31</f>
        <v>29.73661852166525</v>
      </c>
      <c r="N23" s="7">
        <f>350*2/35.31</f>
        <v>19.824412347776832</v>
      </c>
      <c r="O23" s="7">
        <f t="shared" si="4"/>
        <v>148.68309260832626</v>
      </c>
      <c r="P23" s="7">
        <f>350*6/35.31</f>
        <v>59.473237043330499</v>
      </c>
      <c r="Q23" s="7">
        <v>0</v>
      </c>
      <c r="R23" s="7">
        <v>0</v>
      </c>
      <c r="S23" s="7">
        <v>0</v>
      </c>
      <c r="T23" s="7">
        <f>350*3/35.31</f>
        <v>29.73661852166525</v>
      </c>
      <c r="U23" s="7">
        <v>0</v>
      </c>
      <c r="V23" s="7">
        <f t="shared" si="5"/>
        <v>89.209855564995749</v>
      </c>
      <c r="W23" s="21">
        <v>925</v>
      </c>
      <c r="X23" s="8"/>
    </row>
    <row r="26" spans="2:24">
      <c r="B26" s="1" t="s">
        <v>159</v>
      </c>
    </row>
    <row r="27" spans="2:24">
      <c r="B27" s="94" t="s">
        <v>0</v>
      </c>
      <c r="C27" s="94" t="s">
        <v>1</v>
      </c>
      <c r="D27" s="94" t="s">
        <v>2</v>
      </c>
      <c r="E27" s="94" t="s">
        <v>3</v>
      </c>
      <c r="F27" s="94" t="s">
        <v>4</v>
      </c>
      <c r="G27" s="96" t="s">
        <v>5</v>
      </c>
      <c r="H27" s="97"/>
      <c r="I27" s="97"/>
      <c r="J27" s="97"/>
      <c r="K27" s="97"/>
      <c r="L27" s="97"/>
      <c r="M27" s="97"/>
      <c r="N27" s="97"/>
      <c r="O27" s="98"/>
      <c r="P27" s="96" t="s">
        <v>6</v>
      </c>
      <c r="Q27" s="97"/>
      <c r="R27" s="97"/>
      <c r="S27" s="97"/>
      <c r="T27" s="97"/>
      <c r="U27" s="97"/>
      <c r="V27" s="98"/>
      <c r="W27" s="99" t="s">
        <v>7</v>
      </c>
      <c r="X27" s="103" t="s">
        <v>8</v>
      </c>
    </row>
    <row r="28" spans="2:24">
      <c r="B28" s="95"/>
      <c r="C28" s="95"/>
      <c r="D28" s="95"/>
      <c r="E28" s="95"/>
      <c r="F28" s="95"/>
      <c r="G28" s="2" t="s">
        <v>9</v>
      </c>
      <c r="H28" s="3" t="s">
        <v>10</v>
      </c>
      <c r="I28" s="3" t="s">
        <v>23</v>
      </c>
      <c r="J28" s="3" t="s">
        <v>22</v>
      </c>
      <c r="K28" s="3" t="s">
        <v>21</v>
      </c>
      <c r="L28" s="3" t="s">
        <v>25</v>
      </c>
      <c r="M28" s="3" t="s">
        <v>11</v>
      </c>
      <c r="N28" s="3" t="s">
        <v>24</v>
      </c>
      <c r="O28" s="3" t="s">
        <v>12</v>
      </c>
      <c r="P28" s="2" t="s">
        <v>9</v>
      </c>
      <c r="Q28" s="3" t="s">
        <v>10</v>
      </c>
      <c r="R28" s="3" t="s">
        <v>22</v>
      </c>
      <c r="S28" s="3" t="s">
        <v>21</v>
      </c>
      <c r="T28" s="3" t="s">
        <v>11</v>
      </c>
      <c r="U28" s="3" t="s">
        <v>26</v>
      </c>
      <c r="V28" s="3" t="s">
        <v>13</v>
      </c>
      <c r="W28" s="100"/>
      <c r="X28" s="103"/>
    </row>
    <row r="29" spans="2:24" ht="15" customHeight="1">
      <c r="B29" s="4" t="s">
        <v>14</v>
      </c>
      <c r="C29" s="5">
        <v>14</v>
      </c>
      <c r="D29" s="5">
        <v>1</v>
      </c>
      <c r="E29" s="5">
        <f t="shared" ref="E29:E30" si="6">C29-D29</f>
        <v>13</v>
      </c>
      <c r="F29" s="6">
        <f>350*21/35.31</f>
        <v>208.15632965165673</v>
      </c>
      <c r="G29" s="7">
        <f>350*5/35.31</f>
        <v>49.561030869442078</v>
      </c>
      <c r="H29" s="7">
        <f>350*7/35.31</f>
        <v>69.385443217218921</v>
      </c>
      <c r="I29" s="7">
        <v>0</v>
      </c>
      <c r="J29" s="7">
        <v>0</v>
      </c>
      <c r="K29" s="7">
        <v>0</v>
      </c>
      <c r="L29" s="7">
        <v>0</v>
      </c>
      <c r="M29" s="7">
        <f>350*4/35.31</f>
        <v>39.648824695553664</v>
      </c>
      <c r="N29" s="7">
        <v>0</v>
      </c>
      <c r="O29" s="7">
        <f t="shared" ref="O29:O35" si="7">SUM(G29:N29)</f>
        <v>158.59529878221466</v>
      </c>
      <c r="P29" s="7">
        <f>350*5/35.31</f>
        <v>49.561030869442078</v>
      </c>
      <c r="Q29" s="7">
        <f>350*6/35.31</f>
        <v>59.473237043330499</v>
      </c>
      <c r="R29" s="7">
        <v>0</v>
      </c>
      <c r="S29" s="7">
        <v>0</v>
      </c>
      <c r="T29" s="7">
        <f>350*6/35.31</f>
        <v>59.473237043330499</v>
      </c>
      <c r="U29" s="7">
        <v>0</v>
      </c>
      <c r="V29" s="7">
        <f>SUM(P29:U29)</f>
        <v>168.50750495610308</v>
      </c>
      <c r="W29" s="21">
        <v>440</v>
      </c>
      <c r="X29" s="8"/>
    </row>
    <row r="30" spans="2:24">
      <c r="B30" s="4" t="s">
        <v>15</v>
      </c>
      <c r="C30" s="21">
        <v>0</v>
      </c>
      <c r="D30" s="21">
        <v>0</v>
      </c>
      <c r="E30" s="5">
        <f t="shared" si="6"/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7">
        <f t="shared" si="7"/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f>SUM(P30:U30)</f>
        <v>0</v>
      </c>
      <c r="W30" s="21">
        <f>590+46</f>
        <v>636</v>
      </c>
      <c r="X30" s="8" t="s">
        <v>160</v>
      </c>
    </row>
    <row r="31" spans="2:24">
      <c r="B31" s="4" t="s">
        <v>16</v>
      </c>
      <c r="C31" s="21">
        <v>8</v>
      </c>
      <c r="D31" s="21">
        <v>1</v>
      </c>
      <c r="E31" s="5">
        <f>C31-D31</f>
        <v>7</v>
      </c>
      <c r="F31" s="6">
        <v>0</v>
      </c>
      <c r="G31" s="6">
        <f>1550/35.31</f>
        <v>43.896913055791558</v>
      </c>
      <c r="H31" s="6">
        <f>80/35.31</f>
        <v>2.2656471254602093</v>
      </c>
      <c r="I31" s="6">
        <v>0</v>
      </c>
      <c r="J31" s="6">
        <v>0</v>
      </c>
      <c r="K31" s="6">
        <v>0</v>
      </c>
      <c r="L31" s="6">
        <v>0</v>
      </c>
      <c r="M31" s="6">
        <f>1400/35.31</f>
        <v>39.648824695553664</v>
      </c>
      <c r="N31" s="6">
        <v>0</v>
      </c>
      <c r="O31" s="7">
        <f t="shared" si="7"/>
        <v>85.811384876805434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f t="shared" ref="V31:V35" si="8">SUM(P31:U31)</f>
        <v>0</v>
      </c>
      <c r="W31" s="21">
        <v>595</v>
      </c>
      <c r="X31" s="8" t="s">
        <v>161</v>
      </c>
    </row>
    <row r="32" spans="2:24">
      <c r="B32" s="4" t="s">
        <v>17</v>
      </c>
      <c r="C32" s="21">
        <v>0</v>
      </c>
      <c r="D32" s="21">
        <v>0</v>
      </c>
      <c r="E32" s="5">
        <f>C32-D32</f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f t="shared" si="7"/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f t="shared" si="8"/>
        <v>0</v>
      </c>
      <c r="W32" s="21">
        <v>0</v>
      </c>
      <c r="X32" s="8" t="s">
        <v>27</v>
      </c>
    </row>
    <row r="33" spans="2:24">
      <c r="B33" s="4" t="s">
        <v>18</v>
      </c>
      <c r="C33" s="21">
        <v>0</v>
      </c>
      <c r="D33" s="21">
        <v>0</v>
      </c>
      <c r="E33" s="5">
        <f>C33-D33</f>
        <v>0</v>
      </c>
      <c r="F33" s="6">
        <f>350*26/35.31</f>
        <v>257.71736052109884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f t="shared" si="7"/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f t="shared" si="8"/>
        <v>0</v>
      </c>
      <c r="W33" s="21">
        <v>2134</v>
      </c>
      <c r="X33" s="8" t="s">
        <v>162</v>
      </c>
    </row>
    <row r="34" spans="2:24">
      <c r="B34" s="9" t="s">
        <v>19</v>
      </c>
      <c r="C34" s="21">
        <v>0</v>
      </c>
      <c r="D34" s="21">
        <v>0</v>
      </c>
      <c r="E34" s="5">
        <f>C34-D34</f>
        <v>0</v>
      </c>
      <c r="F34" s="6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f t="shared" si="7"/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f t="shared" si="8"/>
        <v>0</v>
      </c>
      <c r="W34" s="21">
        <v>861</v>
      </c>
      <c r="X34" s="8" t="s">
        <v>163</v>
      </c>
    </row>
    <row r="35" spans="2:24">
      <c r="B35" s="9" t="s">
        <v>20</v>
      </c>
      <c r="C35" s="21">
        <v>4</v>
      </c>
      <c r="D35" s="21">
        <v>2</v>
      </c>
      <c r="E35" s="5">
        <f>C35-D35</f>
        <v>2</v>
      </c>
      <c r="F35" s="6"/>
      <c r="G35" s="7">
        <f>350*1/35.31</f>
        <v>9.912206173888416</v>
      </c>
      <c r="H35" s="7">
        <f>350*2/35.31</f>
        <v>19.824412347776832</v>
      </c>
      <c r="I35" s="7">
        <v>0</v>
      </c>
      <c r="J35" s="7">
        <v>0</v>
      </c>
      <c r="K35" s="7">
        <v>0</v>
      </c>
      <c r="L35" s="7">
        <v>0</v>
      </c>
      <c r="M35" s="7">
        <f>350*2/35.31</f>
        <v>19.824412347776832</v>
      </c>
      <c r="N35" s="7">
        <f>250/35.31</f>
        <v>7.0801472670631549</v>
      </c>
      <c r="O35" s="7">
        <f t="shared" si="7"/>
        <v>56.641178136505232</v>
      </c>
      <c r="P35" s="7">
        <f>350*7/35.31</f>
        <v>69.385443217218921</v>
      </c>
      <c r="Q35" s="7">
        <v>0</v>
      </c>
      <c r="R35" s="7">
        <v>0</v>
      </c>
      <c r="S35" s="7">
        <f>350*2/35.31</f>
        <v>19.824412347776832</v>
      </c>
      <c r="T35" s="7">
        <f>350/35.31</f>
        <v>9.912206173888416</v>
      </c>
      <c r="U35" s="7">
        <v>0</v>
      </c>
      <c r="V35" s="7">
        <f t="shared" si="8"/>
        <v>99.12206173888417</v>
      </c>
      <c r="W35" s="21">
        <v>205</v>
      </c>
      <c r="X35" s="8"/>
    </row>
    <row r="38" spans="2:24">
      <c r="B38" s="1" t="s">
        <v>164</v>
      </c>
    </row>
    <row r="39" spans="2:24">
      <c r="B39" s="94" t="s">
        <v>0</v>
      </c>
      <c r="C39" s="94" t="s">
        <v>1</v>
      </c>
      <c r="D39" s="94" t="s">
        <v>2</v>
      </c>
      <c r="E39" s="94" t="s">
        <v>3</v>
      </c>
      <c r="F39" s="94" t="s">
        <v>4</v>
      </c>
      <c r="G39" s="96" t="s">
        <v>5</v>
      </c>
      <c r="H39" s="97"/>
      <c r="I39" s="97"/>
      <c r="J39" s="97"/>
      <c r="K39" s="97"/>
      <c r="L39" s="97"/>
      <c r="M39" s="97"/>
      <c r="N39" s="97"/>
      <c r="O39" s="98"/>
      <c r="P39" s="96" t="s">
        <v>6</v>
      </c>
      <c r="Q39" s="97"/>
      <c r="R39" s="97"/>
      <c r="S39" s="97"/>
      <c r="T39" s="97"/>
      <c r="U39" s="97"/>
      <c r="V39" s="98"/>
      <c r="W39" s="99" t="s">
        <v>7</v>
      </c>
      <c r="X39" s="103" t="s">
        <v>8</v>
      </c>
    </row>
    <row r="40" spans="2:24">
      <c r="B40" s="95"/>
      <c r="C40" s="95"/>
      <c r="D40" s="95"/>
      <c r="E40" s="95"/>
      <c r="F40" s="95"/>
      <c r="G40" s="2" t="s">
        <v>9</v>
      </c>
      <c r="H40" s="3" t="s">
        <v>10</v>
      </c>
      <c r="I40" s="3" t="s">
        <v>23</v>
      </c>
      <c r="J40" s="3" t="s">
        <v>22</v>
      </c>
      <c r="K40" s="3" t="s">
        <v>21</v>
      </c>
      <c r="L40" s="3" t="s">
        <v>25</v>
      </c>
      <c r="M40" s="3" t="s">
        <v>11</v>
      </c>
      <c r="N40" s="3" t="s">
        <v>24</v>
      </c>
      <c r="O40" s="3" t="s">
        <v>12</v>
      </c>
      <c r="P40" s="2" t="s">
        <v>9</v>
      </c>
      <c r="Q40" s="3" t="s">
        <v>10</v>
      </c>
      <c r="R40" s="3" t="s">
        <v>22</v>
      </c>
      <c r="S40" s="3" t="s">
        <v>21</v>
      </c>
      <c r="T40" s="3" t="s">
        <v>11</v>
      </c>
      <c r="U40" s="3" t="s">
        <v>26</v>
      </c>
      <c r="V40" s="3" t="s">
        <v>13</v>
      </c>
      <c r="W40" s="100"/>
      <c r="X40" s="103"/>
    </row>
    <row r="41" spans="2:24" ht="15" customHeight="1">
      <c r="B41" s="4" t="s">
        <v>14</v>
      </c>
      <c r="C41" s="5">
        <v>10</v>
      </c>
      <c r="D41" s="5">
        <v>3</v>
      </c>
      <c r="E41" s="5">
        <f t="shared" ref="E41:E47" si="9">C41-D41</f>
        <v>7</v>
      </c>
      <c r="F41" s="6">
        <f>350*21/35.31</f>
        <v>208.15632965165673</v>
      </c>
      <c r="G41" s="7">
        <f>350*3/35.31</f>
        <v>29.73661852166525</v>
      </c>
      <c r="H41" s="7">
        <f>350*4/35.31</f>
        <v>39.648824695553664</v>
      </c>
      <c r="I41" s="7">
        <v>0</v>
      </c>
      <c r="J41" s="7">
        <v>0</v>
      </c>
      <c r="K41" s="7">
        <v>0</v>
      </c>
      <c r="L41" s="7">
        <v>0</v>
      </c>
      <c r="M41" s="7">
        <f>350*3/35.31</f>
        <v>29.73661852166525</v>
      </c>
      <c r="N41" s="7">
        <v>0</v>
      </c>
      <c r="O41" s="7">
        <f t="shared" ref="O41:O47" si="10">SUM(G41:N41)</f>
        <v>99.12206173888417</v>
      </c>
      <c r="P41" s="7">
        <f>350*3/35.31</f>
        <v>29.73661852166525</v>
      </c>
      <c r="Q41" s="7">
        <f>350*2/35.31</f>
        <v>19.824412347776832</v>
      </c>
      <c r="R41" s="7">
        <v>0</v>
      </c>
      <c r="S41" s="7">
        <v>0</v>
      </c>
      <c r="T41" s="7">
        <f>350*6/35.31</f>
        <v>59.473237043330499</v>
      </c>
      <c r="U41" s="7">
        <v>0</v>
      </c>
      <c r="V41" s="7">
        <f>SUM(P41:U41)</f>
        <v>109.03426791277258</v>
      </c>
      <c r="W41" s="21">
        <v>510</v>
      </c>
      <c r="X41" s="8"/>
    </row>
    <row r="42" spans="2:24">
      <c r="B42" s="4" t="s">
        <v>15</v>
      </c>
      <c r="C42" s="21">
        <v>0</v>
      </c>
      <c r="D42" s="21">
        <v>0</v>
      </c>
      <c r="E42" s="5">
        <f t="shared" si="9"/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7">
        <f t="shared" si="10"/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f>SUM(P42:U42)</f>
        <v>0</v>
      </c>
      <c r="W42" s="21">
        <v>385</v>
      </c>
      <c r="X42" s="8" t="s">
        <v>165</v>
      </c>
    </row>
    <row r="43" spans="2:24">
      <c r="B43" s="4" t="s">
        <v>16</v>
      </c>
      <c r="C43" s="21">
        <v>8</v>
      </c>
      <c r="D43" s="21">
        <v>2</v>
      </c>
      <c r="E43" s="5">
        <f t="shared" si="9"/>
        <v>6</v>
      </c>
      <c r="F43" s="6">
        <v>0</v>
      </c>
      <c r="G43" s="6">
        <f>1500/35.31</f>
        <v>42.480883602378924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f>1100/35.31</f>
        <v>31.15264797507788</v>
      </c>
      <c r="N43" s="6">
        <v>0</v>
      </c>
      <c r="O43" s="7">
        <f t="shared" si="10"/>
        <v>73.633531577456807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f>SUM(P43:U43)</f>
        <v>0</v>
      </c>
      <c r="W43" s="21">
        <v>327</v>
      </c>
      <c r="X43" s="8"/>
    </row>
    <row r="44" spans="2:24">
      <c r="B44" s="4" t="s">
        <v>17</v>
      </c>
      <c r="C44" s="21">
        <v>0</v>
      </c>
      <c r="D44" s="21">
        <v>0</v>
      </c>
      <c r="E44" s="5">
        <f t="shared" si="9"/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f t="shared" si="10"/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21">
        <v>20</v>
      </c>
      <c r="X44" s="8" t="s">
        <v>166</v>
      </c>
    </row>
    <row r="45" spans="2:24">
      <c r="B45" s="4" t="s">
        <v>18</v>
      </c>
      <c r="C45" s="21">
        <v>8</v>
      </c>
      <c r="D45" s="21">
        <v>4</v>
      </c>
      <c r="E45" s="5">
        <f t="shared" si="9"/>
        <v>4</v>
      </c>
      <c r="F45" s="6">
        <f>350*25/35.31</f>
        <v>247.80515434721042</v>
      </c>
      <c r="G45" s="7">
        <f>350*5/35.31</f>
        <v>49.561030869442078</v>
      </c>
      <c r="H45" s="7">
        <f>350*6/35.31</f>
        <v>59.473237043330499</v>
      </c>
      <c r="I45" s="7">
        <v>0</v>
      </c>
      <c r="J45" s="7">
        <f>350*7/35.31</f>
        <v>69.385443217218921</v>
      </c>
      <c r="K45" s="7">
        <v>0</v>
      </c>
      <c r="L45" s="7">
        <v>0</v>
      </c>
      <c r="M45" s="7">
        <f>350*5/35.31</f>
        <v>49.561030869442078</v>
      </c>
      <c r="N45" s="7">
        <v>0</v>
      </c>
      <c r="O45" s="7">
        <f t="shared" si="10"/>
        <v>227.98074199943358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f>SUM(P45:U45)</f>
        <v>0</v>
      </c>
      <c r="W45" s="21">
        <v>1525</v>
      </c>
      <c r="X45" s="8" t="s">
        <v>167</v>
      </c>
    </row>
    <row r="46" spans="2:24">
      <c r="B46" s="9" t="s">
        <v>19</v>
      </c>
      <c r="C46" s="21">
        <v>7</v>
      </c>
      <c r="D46" s="21">
        <v>0</v>
      </c>
      <c r="E46" s="5">
        <f t="shared" si="9"/>
        <v>7</v>
      </c>
      <c r="F46" s="6">
        <v>0</v>
      </c>
      <c r="G46" s="7">
        <f>350*5/35.31</f>
        <v>49.561030869442078</v>
      </c>
      <c r="H46" s="7">
        <v>0</v>
      </c>
      <c r="I46" s="7">
        <v>0</v>
      </c>
      <c r="J46" s="7">
        <v>0</v>
      </c>
      <c r="K46" s="7">
        <f>350*14/35.31</f>
        <v>138.77088643443784</v>
      </c>
      <c r="L46" s="7">
        <v>0</v>
      </c>
      <c r="M46" s="7">
        <f>350*4/35.31</f>
        <v>39.648824695553664</v>
      </c>
      <c r="N46" s="7">
        <v>0</v>
      </c>
      <c r="O46" s="7">
        <f t="shared" si="10"/>
        <v>227.98074199943358</v>
      </c>
      <c r="P46" s="7">
        <f>20</f>
        <v>20</v>
      </c>
      <c r="Q46" s="7">
        <v>10</v>
      </c>
      <c r="R46" s="7">
        <v>0</v>
      </c>
      <c r="S46" s="7">
        <v>0</v>
      </c>
      <c r="T46" s="7">
        <v>0</v>
      </c>
      <c r="U46" s="7">
        <v>0</v>
      </c>
      <c r="V46" s="7">
        <f>SUM(P46:U46)</f>
        <v>30</v>
      </c>
      <c r="W46" s="21">
        <v>989</v>
      </c>
      <c r="X46" s="8" t="s">
        <v>168</v>
      </c>
    </row>
    <row r="47" spans="2:24">
      <c r="B47" s="9" t="s">
        <v>20</v>
      </c>
      <c r="C47" s="21">
        <v>8</v>
      </c>
      <c r="D47" s="21">
        <v>2</v>
      </c>
      <c r="E47" s="5">
        <f t="shared" si="9"/>
        <v>6</v>
      </c>
      <c r="F47" s="6">
        <v>0</v>
      </c>
      <c r="G47" s="7">
        <f>350*3/35.31</f>
        <v>29.73661852166525</v>
      </c>
      <c r="H47" s="7">
        <f>350*5/35.31</f>
        <v>49.561030869442078</v>
      </c>
      <c r="I47" s="7">
        <v>0</v>
      </c>
      <c r="J47" s="7">
        <v>0</v>
      </c>
      <c r="K47" s="7">
        <v>0</v>
      </c>
      <c r="L47" s="7">
        <v>0</v>
      </c>
      <c r="M47" s="7">
        <f>350*4/35.31</f>
        <v>39.648824695553664</v>
      </c>
      <c r="N47" s="7">
        <f>350*3/35.31</f>
        <v>29.73661852166525</v>
      </c>
      <c r="O47" s="7">
        <f t="shared" si="10"/>
        <v>148.68309260832626</v>
      </c>
      <c r="P47" s="7">
        <f>350*5/35.31</f>
        <v>49.561030869442078</v>
      </c>
      <c r="Q47" s="7">
        <v>0</v>
      </c>
      <c r="R47" s="7">
        <v>0</v>
      </c>
      <c r="S47" s="7">
        <f>350*7/35.31</f>
        <v>69.385443217218921</v>
      </c>
      <c r="T47" s="7">
        <f>350*2/35.31</f>
        <v>19.824412347776832</v>
      </c>
      <c r="U47" s="7">
        <v>0</v>
      </c>
      <c r="V47" s="7">
        <f>SUM(P47:U47)</f>
        <v>138.77088643443784</v>
      </c>
      <c r="W47" s="21">
        <v>305</v>
      </c>
      <c r="X47" s="8"/>
    </row>
    <row r="49" spans="2:24">
      <c r="B49" s="1" t="s">
        <v>169</v>
      </c>
    </row>
    <row r="50" spans="2:24">
      <c r="B50" s="94" t="s">
        <v>0</v>
      </c>
      <c r="C50" s="94" t="s">
        <v>1</v>
      </c>
      <c r="D50" s="94" t="s">
        <v>2</v>
      </c>
      <c r="E50" s="94" t="s">
        <v>3</v>
      </c>
      <c r="F50" s="94" t="s">
        <v>4</v>
      </c>
      <c r="G50" s="96" t="s">
        <v>5</v>
      </c>
      <c r="H50" s="97"/>
      <c r="I50" s="97"/>
      <c r="J50" s="97"/>
      <c r="K50" s="97"/>
      <c r="L50" s="97"/>
      <c r="M50" s="97"/>
      <c r="N50" s="97"/>
      <c r="O50" s="98"/>
      <c r="P50" s="96" t="s">
        <v>6</v>
      </c>
      <c r="Q50" s="97"/>
      <c r="R50" s="97"/>
      <c r="S50" s="97"/>
      <c r="T50" s="97"/>
      <c r="U50" s="97"/>
      <c r="V50" s="98"/>
      <c r="W50" s="99" t="s">
        <v>7</v>
      </c>
      <c r="X50" s="103" t="s">
        <v>8</v>
      </c>
    </row>
    <row r="51" spans="2:24">
      <c r="B51" s="95"/>
      <c r="C51" s="95"/>
      <c r="D51" s="95"/>
      <c r="E51" s="95"/>
      <c r="F51" s="95"/>
      <c r="G51" s="2" t="s">
        <v>9</v>
      </c>
      <c r="H51" s="3" t="s">
        <v>10</v>
      </c>
      <c r="I51" s="3" t="s">
        <v>23</v>
      </c>
      <c r="J51" s="3" t="s">
        <v>22</v>
      </c>
      <c r="K51" s="3" t="s">
        <v>21</v>
      </c>
      <c r="L51" s="3" t="s">
        <v>25</v>
      </c>
      <c r="M51" s="3" t="s">
        <v>11</v>
      </c>
      <c r="N51" s="3" t="s">
        <v>24</v>
      </c>
      <c r="O51" s="3" t="s">
        <v>12</v>
      </c>
      <c r="P51" s="2" t="s">
        <v>9</v>
      </c>
      <c r="Q51" s="3" t="s">
        <v>10</v>
      </c>
      <c r="R51" s="3" t="s">
        <v>22</v>
      </c>
      <c r="S51" s="3" t="s">
        <v>21</v>
      </c>
      <c r="T51" s="3" t="s">
        <v>11</v>
      </c>
      <c r="U51" s="3" t="s">
        <v>26</v>
      </c>
      <c r="V51" s="3" t="s">
        <v>13</v>
      </c>
      <c r="W51" s="100"/>
      <c r="X51" s="103"/>
    </row>
    <row r="52" spans="2:24">
      <c r="B52" s="4" t="s">
        <v>14</v>
      </c>
      <c r="C52" s="5">
        <v>9</v>
      </c>
      <c r="D52" s="5">
        <v>4</v>
      </c>
      <c r="E52" s="5">
        <f t="shared" ref="E52:E58" si="11">C52-D52</f>
        <v>5</v>
      </c>
      <c r="F52" s="6">
        <f>350*31/35.31</f>
        <v>307.27839139054089</v>
      </c>
      <c r="G52" s="7">
        <f>350*2/35.31</f>
        <v>19.824412347776832</v>
      </c>
      <c r="H52" s="7">
        <f>350*3/35.31</f>
        <v>29.73661852166525</v>
      </c>
      <c r="I52" s="7">
        <v>0</v>
      </c>
      <c r="J52" s="7">
        <v>0</v>
      </c>
      <c r="K52" s="7">
        <v>0</v>
      </c>
      <c r="L52" s="7">
        <v>0</v>
      </c>
      <c r="M52" s="7">
        <f>350*2/35.31</f>
        <v>19.824412347776832</v>
      </c>
      <c r="N52" s="7">
        <v>0</v>
      </c>
      <c r="O52" s="7">
        <f t="shared" ref="O52:O58" si="12">SUM(G52:N52)</f>
        <v>69.385443217218906</v>
      </c>
      <c r="P52" s="7">
        <f>350*1/35.31</f>
        <v>9.912206173888416</v>
      </c>
      <c r="Q52" s="7">
        <f>350*3/35.31</f>
        <v>29.73661852166525</v>
      </c>
      <c r="R52" s="7">
        <v>0</v>
      </c>
      <c r="S52" s="7">
        <f>350*4/35.31</f>
        <v>39.648824695553664</v>
      </c>
      <c r="T52" s="7">
        <f>350*5/35.31</f>
        <v>49.561030869442078</v>
      </c>
      <c r="U52" s="7">
        <v>0</v>
      </c>
      <c r="V52" s="7">
        <f t="shared" ref="V52:V57" si="13">SUM(P52:U52)</f>
        <v>128.85868026054942</v>
      </c>
      <c r="W52" s="21">
        <v>230</v>
      </c>
      <c r="X52" s="8"/>
    </row>
    <row r="53" spans="2:24" ht="15" customHeight="1">
      <c r="B53" s="4" t="s">
        <v>15</v>
      </c>
      <c r="C53" s="21">
        <v>6</v>
      </c>
      <c r="D53" s="21">
        <v>4</v>
      </c>
      <c r="E53" s="5">
        <f t="shared" si="11"/>
        <v>2</v>
      </c>
      <c r="F53" s="6">
        <v>0</v>
      </c>
      <c r="G53" s="6">
        <f>850/35.31</f>
        <v>24.072500708014726</v>
      </c>
      <c r="H53" s="6">
        <f>900/35.31</f>
        <v>25.488530161427356</v>
      </c>
      <c r="I53" s="6">
        <v>0</v>
      </c>
      <c r="J53" s="6">
        <v>0</v>
      </c>
      <c r="K53" s="6">
        <v>0</v>
      </c>
      <c r="L53" s="6">
        <v>0</v>
      </c>
      <c r="M53" s="6">
        <f>900/35.31</f>
        <v>25.488530161427356</v>
      </c>
      <c r="N53" s="6">
        <f>1000/35.31</f>
        <v>28.32058906825262</v>
      </c>
      <c r="O53" s="7">
        <f t="shared" si="12"/>
        <v>103.37015009912204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f t="shared" si="13"/>
        <v>0</v>
      </c>
      <c r="W53" s="21">
        <v>625</v>
      </c>
      <c r="X53" s="8" t="s">
        <v>170</v>
      </c>
    </row>
    <row r="54" spans="2:24">
      <c r="B54" s="4" t="s">
        <v>16</v>
      </c>
      <c r="C54" s="21">
        <v>10</v>
      </c>
      <c r="D54" s="21">
        <v>2</v>
      </c>
      <c r="E54" s="5">
        <f t="shared" si="11"/>
        <v>8</v>
      </c>
      <c r="F54" s="6">
        <v>0</v>
      </c>
      <c r="G54" s="6">
        <f>2100/35.31</f>
        <v>59.473237043330499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f>1050/35.31</f>
        <v>29.73661852166525</v>
      </c>
      <c r="N54" s="6">
        <v>0</v>
      </c>
      <c r="O54" s="7">
        <f t="shared" si="12"/>
        <v>89.209855564995749</v>
      </c>
      <c r="P54" s="7">
        <f>350/35.31</f>
        <v>9.912206173888416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f t="shared" si="13"/>
        <v>9.912206173888416</v>
      </c>
      <c r="W54" s="21">
        <v>570</v>
      </c>
      <c r="X54" s="8"/>
    </row>
    <row r="55" spans="2:24">
      <c r="B55" s="4" t="s">
        <v>17</v>
      </c>
      <c r="C55" s="21">
        <v>0</v>
      </c>
      <c r="D55" s="21">
        <v>0</v>
      </c>
      <c r="E55" s="5">
        <f t="shared" si="11"/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f t="shared" si="12"/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f t="shared" si="13"/>
        <v>0</v>
      </c>
      <c r="W55" s="21">
        <v>40</v>
      </c>
      <c r="X55" s="8" t="s">
        <v>27</v>
      </c>
    </row>
    <row r="56" spans="2:24">
      <c r="B56" s="4" t="s">
        <v>18</v>
      </c>
      <c r="C56" s="21">
        <v>0</v>
      </c>
      <c r="D56" s="21">
        <v>0</v>
      </c>
      <c r="E56" s="5">
        <f t="shared" si="11"/>
        <v>0</v>
      </c>
      <c r="F56" s="6">
        <f>350*11/35.31</f>
        <v>109.03426791277258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f t="shared" si="12"/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f t="shared" si="13"/>
        <v>0</v>
      </c>
      <c r="W56" s="21">
        <v>448</v>
      </c>
      <c r="X56" s="8" t="s">
        <v>171</v>
      </c>
    </row>
    <row r="57" spans="2:24">
      <c r="B57" s="9" t="s">
        <v>19</v>
      </c>
      <c r="C57" s="21">
        <v>14</v>
      </c>
      <c r="D57" s="21">
        <v>0</v>
      </c>
      <c r="E57" s="5">
        <f t="shared" si="11"/>
        <v>14</v>
      </c>
      <c r="F57" s="6">
        <f>350*67/35.31</f>
        <v>664.11781365052389</v>
      </c>
      <c r="G57" s="7">
        <f>350*8/35.31</f>
        <v>79.297649391107328</v>
      </c>
      <c r="H57" s="7">
        <v>0</v>
      </c>
      <c r="I57" s="7">
        <v>0</v>
      </c>
      <c r="J57" s="7">
        <v>0</v>
      </c>
      <c r="K57" s="7">
        <f>350*24/35.31</f>
        <v>237.892948173322</v>
      </c>
      <c r="L57" s="7">
        <v>0</v>
      </c>
      <c r="M57" s="7">
        <f>350*6/35.31</f>
        <v>59.473237043330499</v>
      </c>
      <c r="N57" s="7">
        <v>0</v>
      </c>
      <c r="O57" s="7">
        <f t="shared" si="12"/>
        <v>376.66383460775978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f t="shared" si="13"/>
        <v>0</v>
      </c>
      <c r="W57" s="21">
        <v>1884</v>
      </c>
      <c r="X57" s="8" t="s">
        <v>168</v>
      </c>
    </row>
    <row r="58" spans="2:24">
      <c r="B58" s="9" t="s">
        <v>20</v>
      </c>
      <c r="C58" s="21">
        <v>7</v>
      </c>
      <c r="D58" s="21">
        <v>2</v>
      </c>
      <c r="E58" s="5">
        <f t="shared" si="11"/>
        <v>5</v>
      </c>
      <c r="F58" s="6">
        <v>0</v>
      </c>
      <c r="G58" s="7">
        <f>350*3/35.31</f>
        <v>29.73661852166525</v>
      </c>
      <c r="H58" s="7">
        <v>0</v>
      </c>
      <c r="I58" s="7">
        <v>0</v>
      </c>
      <c r="J58" s="7">
        <v>0</v>
      </c>
      <c r="K58" s="7">
        <f>350*4/35.31</f>
        <v>39.648824695553664</v>
      </c>
      <c r="L58" s="7">
        <v>0</v>
      </c>
      <c r="M58" s="7">
        <f>350*4/35.31</f>
        <v>39.648824695553664</v>
      </c>
      <c r="N58" s="7">
        <f>350*2/35.31</f>
        <v>19.824412347776832</v>
      </c>
      <c r="O58" s="7">
        <f t="shared" si="12"/>
        <v>128.85868026054942</v>
      </c>
      <c r="P58" s="7">
        <f>350*3/35.31</f>
        <v>29.73661852166525</v>
      </c>
      <c r="Q58" s="7">
        <v>0</v>
      </c>
      <c r="R58" s="7">
        <v>0</v>
      </c>
      <c r="S58" s="7">
        <f>350*7/35.31</f>
        <v>69.385443217218921</v>
      </c>
      <c r="T58" s="7">
        <f>350*7/35.31</f>
        <v>69.385443217218921</v>
      </c>
      <c r="U58" s="7">
        <v>0</v>
      </c>
      <c r="V58" s="7">
        <f>SUM(P58:U58)</f>
        <v>168.50750495610311</v>
      </c>
      <c r="W58" s="21">
        <v>985</v>
      </c>
      <c r="X58" s="8"/>
    </row>
    <row r="61" spans="2:24">
      <c r="B61" s="1" t="s">
        <v>172</v>
      </c>
    </row>
    <row r="62" spans="2:24">
      <c r="B62" s="94" t="s">
        <v>0</v>
      </c>
      <c r="C62" s="94" t="s">
        <v>1</v>
      </c>
      <c r="D62" s="94" t="s">
        <v>2</v>
      </c>
      <c r="E62" s="94" t="s">
        <v>3</v>
      </c>
      <c r="F62" s="94" t="s">
        <v>4</v>
      </c>
      <c r="G62" s="96" t="s">
        <v>5</v>
      </c>
      <c r="H62" s="97"/>
      <c r="I62" s="97"/>
      <c r="J62" s="97"/>
      <c r="K62" s="97"/>
      <c r="L62" s="97"/>
      <c r="M62" s="97"/>
      <c r="N62" s="97"/>
      <c r="O62" s="98"/>
      <c r="P62" s="96" t="s">
        <v>6</v>
      </c>
      <c r="Q62" s="97"/>
      <c r="R62" s="97"/>
      <c r="S62" s="97"/>
      <c r="T62" s="97"/>
      <c r="U62" s="97"/>
      <c r="V62" s="98"/>
      <c r="W62" s="99" t="s">
        <v>7</v>
      </c>
      <c r="X62" s="103" t="s">
        <v>8</v>
      </c>
    </row>
    <row r="63" spans="2:24">
      <c r="B63" s="95"/>
      <c r="C63" s="95"/>
      <c r="D63" s="95"/>
      <c r="E63" s="95"/>
      <c r="F63" s="95"/>
      <c r="G63" s="2" t="s">
        <v>9</v>
      </c>
      <c r="H63" s="3" t="s">
        <v>10</v>
      </c>
      <c r="I63" s="3" t="s">
        <v>23</v>
      </c>
      <c r="J63" s="3" t="s">
        <v>22</v>
      </c>
      <c r="K63" s="3" t="s">
        <v>21</v>
      </c>
      <c r="L63" s="3" t="s">
        <v>25</v>
      </c>
      <c r="M63" s="3" t="s">
        <v>11</v>
      </c>
      <c r="N63" s="3" t="s">
        <v>24</v>
      </c>
      <c r="O63" s="3" t="s">
        <v>12</v>
      </c>
      <c r="P63" s="2" t="s">
        <v>9</v>
      </c>
      <c r="Q63" s="3" t="s">
        <v>10</v>
      </c>
      <c r="R63" s="3" t="s">
        <v>22</v>
      </c>
      <c r="S63" s="3" t="s">
        <v>21</v>
      </c>
      <c r="T63" s="3" t="s">
        <v>11</v>
      </c>
      <c r="U63" s="3" t="s">
        <v>26</v>
      </c>
      <c r="V63" s="3" t="s">
        <v>13</v>
      </c>
      <c r="W63" s="100"/>
      <c r="X63" s="103"/>
    </row>
    <row r="64" spans="2:24" ht="15" customHeight="1">
      <c r="B64" s="4" t="s">
        <v>14</v>
      </c>
      <c r="C64" s="5">
        <v>14</v>
      </c>
      <c r="D64" s="5">
        <v>6</v>
      </c>
      <c r="E64" s="5">
        <f t="shared" ref="E64:E70" si="14">C64-D64</f>
        <v>8</v>
      </c>
      <c r="F64" s="6">
        <f>350*32/35.31</f>
        <v>317.19059756442931</v>
      </c>
      <c r="G64" s="7">
        <f>350*3/35.31</f>
        <v>29.73661852166525</v>
      </c>
      <c r="H64" s="7">
        <f>350*4/35.31</f>
        <v>39.648824695553664</v>
      </c>
      <c r="I64" s="7">
        <v>0</v>
      </c>
      <c r="J64" s="7">
        <v>0</v>
      </c>
      <c r="K64" s="7">
        <v>0</v>
      </c>
      <c r="L64" s="7">
        <v>0</v>
      </c>
      <c r="M64" s="7">
        <f>350*3/35.31</f>
        <v>29.73661852166525</v>
      </c>
      <c r="N64" s="7">
        <v>0</v>
      </c>
      <c r="O64" s="7">
        <f>SUM(G64:N64)</f>
        <v>99.12206173888417</v>
      </c>
      <c r="P64" s="7">
        <f>350*2/35.31</f>
        <v>19.824412347776832</v>
      </c>
      <c r="Q64" s="7">
        <f>350*4/35.31</f>
        <v>39.648824695553664</v>
      </c>
      <c r="R64" s="7">
        <v>0</v>
      </c>
      <c r="S64" s="7">
        <f>350*4/35.31</f>
        <v>39.648824695553664</v>
      </c>
      <c r="T64" s="7">
        <f>350*4/35.31</f>
        <v>39.648824695553664</v>
      </c>
      <c r="U64" s="7">
        <v>0</v>
      </c>
      <c r="V64" s="7">
        <f t="shared" ref="V64:V70" si="15">SUM(P64:U64)</f>
        <v>138.77088643443781</v>
      </c>
      <c r="W64" s="21">
        <v>650</v>
      </c>
      <c r="X64" s="8" t="s">
        <v>173</v>
      </c>
    </row>
    <row r="65" spans="2:24">
      <c r="B65" s="4" t="s">
        <v>15</v>
      </c>
      <c r="C65" s="21">
        <v>10</v>
      </c>
      <c r="D65" s="21">
        <v>2</v>
      </c>
      <c r="E65" s="5">
        <f t="shared" si="14"/>
        <v>8</v>
      </c>
      <c r="F65" s="6">
        <v>0</v>
      </c>
      <c r="G65" s="6">
        <f>1200/35.31</f>
        <v>33.984706881903143</v>
      </c>
      <c r="H65" s="6">
        <f>2000/35.31</f>
        <v>56.641178136505239</v>
      </c>
      <c r="I65" s="6">
        <v>0</v>
      </c>
      <c r="J65" s="6">
        <v>0</v>
      </c>
      <c r="K65" s="6">
        <v>0</v>
      </c>
      <c r="L65" s="6">
        <v>0</v>
      </c>
      <c r="M65" s="6">
        <f>1200/35.31</f>
        <v>33.984706881903143</v>
      </c>
      <c r="N65" s="6">
        <f>1300/35.31</f>
        <v>36.816765788728404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f t="shared" si="15"/>
        <v>0</v>
      </c>
      <c r="W65" s="21">
        <v>595</v>
      </c>
      <c r="X65" s="8" t="s">
        <v>174</v>
      </c>
    </row>
    <row r="66" spans="2:24">
      <c r="B66" s="4" t="s">
        <v>16</v>
      </c>
      <c r="C66" s="21">
        <v>8</v>
      </c>
      <c r="D66" s="21">
        <v>2</v>
      </c>
      <c r="E66" s="5">
        <f t="shared" si="14"/>
        <v>6</v>
      </c>
      <c r="F66" s="6">
        <f>350*21/35.31</f>
        <v>208.15632965165673</v>
      </c>
      <c r="G66" s="6">
        <f>1850/35.31</f>
        <v>52.393089776267345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f>1100/35.31</f>
        <v>31.15264797507788</v>
      </c>
      <c r="N66" s="6">
        <v>0</v>
      </c>
      <c r="O66" s="7">
        <f>SUM(G66:N66)</f>
        <v>83.545737751345229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f t="shared" si="15"/>
        <v>0</v>
      </c>
      <c r="W66" s="21">
        <v>310</v>
      </c>
      <c r="X66" s="8"/>
    </row>
    <row r="67" spans="2:24">
      <c r="B67" s="4" t="s">
        <v>17</v>
      </c>
      <c r="C67" s="21">
        <v>0</v>
      </c>
      <c r="D67" s="21">
        <v>0</v>
      </c>
      <c r="E67" s="5">
        <f t="shared" si="14"/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f t="shared" si="15"/>
        <v>0</v>
      </c>
      <c r="W67" s="21">
        <v>40</v>
      </c>
      <c r="X67" s="8" t="s">
        <v>27</v>
      </c>
    </row>
    <row r="68" spans="2:24">
      <c r="B68" s="4" t="s">
        <v>18</v>
      </c>
      <c r="C68" s="21">
        <v>0</v>
      </c>
      <c r="D68" s="21">
        <v>0</v>
      </c>
      <c r="E68" s="5">
        <f t="shared" si="14"/>
        <v>0</v>
      </c>
      <c r="F68" s="6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f t="shared" si="15"/>
        <v>0</v>
      </c>
      <c r="W68" s="21">
        <v>7</v>
      </c>
      <c r="X68" s="8" t="s">
        <v>27</v>
      </c>
    </row>
    <row r="69" spans="2:24">
      <c r="B69" s="9" t="s">
        <v>19</v>
      </c>
      <c r="C69" s="21">
        <v>12</v>
      </c>
      <c r="D69" s="21">
        <v>2</v>
      </c>
      <c r="E69" s="5">
        <f t="shared" si="14"/>
        <v>10</v>
      </c>
      <c r="F69" s="6">
        <f>350*35/35.31</f>
        <v>346.92721608609457</v>
      </c>
      <c r="G69" s="7">
        <f>350*8/35.31</f>
        <v>79.297649391107328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f>350*10/35.31</f>
        <v>99.122061738884156</v>
      </c>
      <c r="N69" s="7">
        <v>0</v>
      </c>
      <c r="O69" s="7">
        <f>SUM(G69:N69)</f>
        <v>178.41971112999147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f t="shared" si="15"/>
        <v>0</v>
      </c>
      <c r="W69" s="21">
        <v>1468</v>
      </c>
      <c r="X69" s="8" t="s">
        <v>175</v>
      </c>
    </row>
    <row r="70" spans="2:24">
      <c r="B70" s="9" t="s">
        <v>20</v>
      </c>
      <c r="C70" s="21">
        <v>7</v>
      </c>
      <c r="D70" s="21">
        <v>3</v>
      </c>
      <c r="E70" s="5">
        <f t="shared" si="14"/>
        <v>4</v>
      </c>
      <c r="F70" s="6">
        <v>0</v>
      </c>
      <c r="G70" s="7">
        <f>1200/35.31</f>
        <v>33.984706881903143</v>
      </c>
      <c r="H70" s="7">
        <f>850/35.31</f>
        <v>24.072500708014726</v>
      </c>
      <c r="I70" s="7">
        <v>0</v>
      </c>
      <c r="J70" s="7">
        <v>0</v>
      </c>
      <c r="K70" s="7">
        <v>0</v>
      </c>
      <c r="L70" s="7">
        <v>0</v>
      </c>
      <c r="M70" s="7">
        <f>1050/35.31</f>
        <v>29.73661852166525</v>
      </c>
      <c r="N70" s="7">
        <f>550/35.31</f>
        <v>15.57632398753894</v>
      </c>
      <c r="O70" s="7">
        <f>SUM(G70:N70)</f>
        <v>103.37015009912206</v>
      </c>
      <c r="P70" s="7">
        <f>350*8/35.31</f>
        <v>79.297649391107328</v>
      </c>
      <c r="Q70" s="7">
        <v>0</v>
      </c>
      <c r="R70" s="7">
        <v>0</v>
      </c>
      <c r="S70" s="7">
        <f>350*7/35.31</f>
        <v>69.385443217218921</v>
      </c>
      <c r="T70" s="7">
        <v>0</v>
      </c>
      <c r="U70" s="7">
        <v>0</v>
      </c>
      <c r="V70" s="7">
        <f t="shared" si="15"/>
        <v>148.68309260832626</v>
      </c>
      <c r="W70" s="21">
        <v>705</v>
      </c>
      <c r="X70" s="8"/>
    </row>
    <row r="72" spans="2:24">
      <c r="B72" s="1" t="s">
        <v>28</v>
      </c>
    </row>
    <row r="73" spans="2:24">
      <c r="B73" s="94" t="s">
        <v>0</v>
      </c>
      <c r="C73" s="94" t="s">
        <v>1</v>
      </c>
      <c r="D73" s="94" t="s">
        <v>2</v>
      </c>
      <c r="E73" s="94" t="s">
        <v>3</v>
      </c>
      <c r="F73" s="94" t="s">
        <v>4</v>
      </c>
      <c r="G73" s="96" t="s">
        <v>5</v>
      </c>
      <c r="H73" s="97"/>
      <c r="I73" s="97"/>
      <c r="J73" s="97"/>
      <c r="K73" s="97"/>
      <c r="L73" s="97"/>
      <c r="M73" s="97"/>
      <c r="N73" s="97"/>
      <c r="O73" s="98"/>
      <c r="P73" s="96" t="s">
        <v>6</v>
      </c>
      <c r="Q73" s="97"/>
      <c r="R73" s="97"/>
      <c r="S73" s="97"/>
      <c r="T73" s="97"/>
      <c r="U73" s="97"/>
      <c r="V73" s="98"/>
      <c r="W73" s="99" t="s">
        <v>7</v>
      </c>
      <c r="X73" s="103" t="s">
        <v>8</v>
      </c>
    </row>
    <row r="74" spans="2:24">
      <c r="B74" s="95"/>
      <c r="C74" s="95"/>
      <c r="D74" s="95"/>
      <c r="E74" s="95"/>
      <c r="F74" s="95"/>
      <c r="G74" s="2" t="s">
        <v>9</v>
      </c>
      <c r="H74" s="3" t="s">
        <v>10</v>
      </c>
      <c r="I74" s="3" t="s">
        <v>23</v>
      </c>
      <c r="J74" s="3" t="s">
        <v>22</v>
      </c>
      <c r="K74" s="3" t="s">
        <v>21</v>
      </c>
      <c r="L74" s="3" t="s">
        <v>25</v>
      </c>
      <c r="M74" s="3" t="s">
        <v>11</v>
      </c>
      <c r="N74" s="3" t="s">
        <v>24</v>
      </c>
      <c r="O74" s="3" t="s">
        <v>12</v>
      </c>
      <c r="P74" s="2" t="s">
        <v>9</v>
      </c>
      <c r="Q74" s="3" t="s">
        <v>10</v>
      </c>
      <c r="R74" s="3" t="s">
        <v>22</v>
      </c>
      <c r="S74" s="3" t="s">
        <v>21</v>
      </c>
      <c r="T74" s="3" t="s">
        <v>11</v>
      </c>
      <c r="U74" s="3" t="s">
        <v>26</v>
      </c>
      <c r="V74" s="3" t="s">
        <v>13</v>
      </c>
      <c r="W74" s="100"/>
      <c r="X74" s="103"/>
    </row>
    <row r="75" spans="2:24">
      <c r="B75" s="4" t="s">
        <v>14</v>
      </c>
      <c r="C75" s="5">
        <v>2</v>
      </c>
      <c r="D75" s="5">
        <v>0</v>
      </c>
      <c r="E75" s="5">
        <f t="shared" ref="E75:E81" si="16">C75-D75</f>
        <v>2</v>
      </c>
      <c r="F75" s="6">
        <v>0</v>
      </c>
      <c r="G75" s="7">
        <f>350/35.31</f>
        <v>9.912206173888416</v>
      </c>
      <c r="H75" s="7">
        <f>350/35.31</f>
        <v>9.912206173888416</v>
      </c>
      <c r="I75" s="7">
        <v>0</v>
      </c>
      <c r="J75" s="7">
        <v>0</v>
      </c>
      <c r="K75" s="7">
        <v>0</v>
      </c>
      <c r="L75" s="7">
        <v>0</v>
      </c>
      <c r="M75" s="7">
        <f>350/35.31</f>
        <v>9.912206173888416</v>
      </c>
      <c r="N75" s="7">
        <v>0</v>
      </c>
      <c r="O75" s="7">
        <f>SUM(G75:N75)</f>
        <v>29.73661852166525</v>
      </c>
      <c r="P75" s="7">
        <f>350/35.31</f>
        <v>9.912206173888416</v>
      </c>
      <c r="Q75" s="7">
        <f>350*6/35.31</f>
        <v>59.473237043330499</v>
      </c>
      <c r="R75" s="7">
        <v>0</v>
      </c>
      <c r="S75" s="7">
        <f>350*3/35.31</f>
        <v>29.73661852166525</v>
      </c>
      <c r="T75" s="7">
        <f>350*2/35.31</f>
        <v>19.824412347776832</v>
      </c>
      <c r="U75" s="7">
        <v>0</v>
      </c>
      <c r="V75" s="7">
        <f>SUM(P75:U75)</f>
        <v>118.946474086661</v>
      </c>
      <c r="W75" s="21">
        <v>450</v>
      </c>
      <c r="X75" s="8" t="s">
        <v>29</v>
      </c>
    </row>
    <row r="76" spans="2:24" ht="15" customHeight="1">
      <c r="B76" s="4" t="s">
        <v>15</v>
      </c>
      <c r="C76" s="21">
        <v>10</v>
      </c>
      <c r="D76" s="21">
        <v>6</v>
      </c>
      <c r="E76" s="5">
        <f t="shared" si="16"/>
        <v>4</v>
      </c>
      <c r="F76" s="6">
        <v>0</v>
      </c>
      <c r="G76" s="6">
        <f>1100/35.31</f>
        <v>31.15264797507788</v>
      </c>
      <c r="H76" s="6">
        <f>700/35.31</f>
        <v>19.824412347776832</v>
      </c>
      <c r="I76" s="6">
        <v>0</v>
      </c>
      <c r="J76" s="6">
        <v>0</v>
      </c>
      <c r="K76" s="6">
        <v>0</v>
      </c>
      <c r="L76" s="6">
        <v>0</v>
      </c>
      <c r="M76" s="6">
        <f>1000/35.31</f>
        <v>28.32058906825262</v>
      </c>
      <c r="N76" s="6">
        <f>1200/35.31</f>
        <v>33.984706881903143</v>
      </c>
      <c r="O76" s="7">
        <f>SUM(G76:N76)</f>
        <v>113.28235627301046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f>SUM(P76:U76)</f>
        <v>0</v>
      </c>
      <c r="W76" s="21">
        <v>1188</v>
      </c>
      <c r="X76" s="8" t="s">
        <v>30</v>
      </c>
    </row>
    <row r="77" spans="2:24">
      <c r="B77" s="4" t="s">
        <v>16</v>
      </c>
      <c r="C77" s="21">
        <v>3</v>
      </c>
      <c r="D77" s="21">
        <v>0.5</v>
      </c>
      <c r="E77" s="5">
        <f t="shared" si="16"/>
        <v>2.5</v>
      </c>
      <c r="F77" s="6">
        <f>350*12/35.31</f>
        <v>118.946474086661</v>
      </c>
      <c r="G77" s="6">
        <f>550/35.31</f>
        <v>15.57632398753894</v>
      </c>
      <c r="H77" s="6">
        <f>80/35.31</f>
        <v>2.2656471254602093</v>
      </c>
      <c r="I77" s="6">
        <v>0</v>
      </c>
      <c r="J77" s="6">
        <v>0</v>
      </c>
      <c r="K77" s="6">
        <v>0</v>
      </c>
      <c r="L77" s="6">
        <v>0</v>
      </c>
      <c r="M77" s="6">
        <f>350/35.31</f>
        <v>9.912206173888416</v>
      </c>
      <c r="N77" s="6">
        <v>0</v>
      </c>
      <c r="O77" s="7">
        <f>SUM(G77:N77)</f>
        <v>27.754177286887568</v>
      </c>
      <c r="P77" s="7">
        <f>350/35.31</f>
        <v>9.912206173888416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f t="shared" ref="V77:V80" si="17">SUM(P77:U77)</f>
        <v>9.912206173888416</v>
      </c>
      <c r="W77" s="21">
        <v>270</v>
      </c>
      <c r="X77" s="8"/>
    </row>
    <row r="78" spans="2:24">
      <c r="B78" s="4" t="s">
        <v>17</v>
      </c>
      <c r="C78" s="21">
        <v>0</v>
      </c>
      <c r="D78" s="21">
        <v>0</v>
      </c>
      <c r="E78" s="5">
        <f t="shared" si="16"/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f t="shared" si="17"/>
        <v>0</v>
      </c>
      <c r="W78" s="21">
        <v>500</v>
      </c>
      <c r="X78" s="8" t="s">
        <v>27</v>
      </c>
    </row>
    <row r="79" spans="2:24">
      <c r="B79" s="4" t="s">
        <v>18</v>
      </c>
      <c r="C79" s="21">
        <v>0</v>
      </c>
      <c r="D79" s="21">
        <v>0</v>
      </c>
      <c r="E79" s="5">
        <f t="shared" si="16"/>
        <v>0</v>
      </c>
      <c r="F79" s="6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f t="shared" si="17"/>
        <v>0</v>
      </c>
      <c r="W79" s="21"/>
      <c r="X79" s="8" t="s">
        <v>27</v>
      </c>
    </row>
    <row r="80" spans="2:24">
      <c r="B80" s="9" t="s">
        <v>19</v>
      </c>
      <c r="C80" s="21">
        <v>16.46</v>
      </c>
      <c r="D80" s="21">
        <v>3.3</v>
      </c>
      <c r="E80" s="5">
        <f t="shared" si="16"/>
        <v>13.16</v>
      </c>
      <c r="F80" s="6">
        <f>350*71/35.31</f>
        <v>703.76663834607757</v>
      </c>
      <c r="G80" s="7">
        <f>350*10/35.31</f>
        <v>99.122061738884156</v>
      </c>
      <c r="H80" s="7">
        <f>350*14/35.31</f>
        <v>138.77088643443784</v>
      </c>
      <c r="I80" s="7">
        <v>0</v>
      </c>
      <c r="J80" s="7">
        <v>0</v>
      </c>
      <c r="K80" s="7">
        <v>0</v>
      </c>
      <c r="L80" s="7">
        <v>0</v>
      </c>
      <c r="M80" s="7">
        <f>350*16/35.31</f>
        <v>158.59529878221466</v>
      </c>
      <c r="N80" s="7">
        <v>0</v>
      </c>
      <c r="O80" s="7">
        <f>SUM(G80:N80)</f>
        <v>396.48824695553662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f t="shared" si="17"/>
        <v>0</v>
      </c>
      <c r="W80" s="21">
        <v>1998</v>
      </c>
      <c r="X80" s="8" t="s">
        <v>31</v>
      </c>
    </row>
    <row r="81" spans="2:24">
      <c r="B81" s="9" t="s">
        <v>20</v>
      </c>
      <c r="C81" s="21">
        <v>3</v>
      </c>
      <c r="D81" s="21">
        <v>0</v>
      </c>
      <c r="E81" s="5">
        <f t="shared" si="16"/>
        <v>3</v>
      </c>
      <c r="F81" s="6">
        <v>0</v>
      </c>
      <c r="G81" s="7">
        <f>950/35.31</f>
        <v>26.904559614839986</v>
      </c>
      <c r="H81" s="7">
        <f>700/35.31</f>
        <v>19.824412347776832</v>
      </c>
      <c r="I81" s="7">
        <v>0</v>
      </c>
      <c r="J81" s="7">
        <v>0</v>
      </c>
      <c r="K81" s="7">
        <v>0</v>
      </c>
      <c r="L81" s="7">
        <v>0</v>
      </c>
      <c r="M81" s="7">
        <f>750/35.31</f>
        <v>21.240441801189462</v>
      </c>
      <c r="N81" s="7">
        <f>500/35.31</f>
        <v>14.16029453412631</v>
      </c>
      <c r="O81" s="7">
        <f>SUM(G81:N81)</f>
        <v>82.129708297932581</v>
      </c>
      <c r="P81" s="7">
        <f>350*5/35.31</f>
        <v>49.561030869442078</v>
      </c>
      <c r="Q81" s="7">
        <v>0</v>
      </c>
      <c r="R81" s="7">
        <v>0</v>
      </c>
      <c r="S81" s="7">
        <f>350*5/35.31</f>
        <v>49.561030869442078</v>
      </c>
      <c r="T81" s="7">
        <f>350*5/35.31</f>
        <v>49.561030869442078</v>
      </c>
      <c r="U81" s="7">
        <v>0</v>
      </c>
      <c r="V81" s="7">
        <f>SUM(P81:U81)</f>
        <v>148.68309260832623</v>
      </c>
      <c r="W81" s="21">
        <v>470</v>
      </c>
      <c r="X81" s="8"/>
    </row>
    <row r="84" spans="2:24">
      <c r="B84" s="1" t="s">
        <v>32</v>
      </c>
    </row>
    <row r="85" spans="2:24">
      <c r="B85" s="94" t="s">
        <v>0</v>
      </c>
      <c r="C85" s="94" t="s">
        <v>1</v>
      </c>
      <c r="D85" s="94" t="s">
        <v>2</v>
      </c>
      <c r="E85" s="94" t="s">
        <v>3</v>
      </c>
      <c r="F85" s="94" t="s">
        <v>4</v>
      </c>
      <c r="G85" s="96" t="s">
        <v>5</v>
      </c>
      <c r="H85" s="97"/>
      <c r="I85" s="97"/>
      <c r="J85" s="97"/>
      <c r="K85" s="97"/>
      <c r="L85" s="97"/>
      <c r="M85" s="97"/>
      <c r="N85" s="97"/>
      <c r="O85" s="98"/>
      <c r="P85" s="96" t="s">
        <v>6</v>
      </c>
      <c r="Q85" s="97"/>
      <c r="R85" s="97"/>
      <c r="S85" s="97"/>
      <c r="T85" s="97"/>
      <c r="U85" s="97"/>
      <c r="V85" s="98"/>
      <c r="W85" s="99" t="s">
        <v>7</v>
      </c>
      <c r="X85" s="103" t="s">
        <v>8</v>
      </c>
    </row>
    <row r="86" spans="2:24">
      <c r="B86" s="95"/>
      <c r="C86" s="95"/>
      <c r="D86" s="95"/>
      <c r="E86" s="95"/>
      <c r="F86" s="95"/>
      <c r="G86" s="2" t="s">
        <v>9</v>
      </c>
      <c r="H86" s="3" t="s">
        <v>10</v>
      </c>
      <c r="I86" s="3" t="s">
        <v>23</v>
      </c>
      <c r="J86" s="3" t="s">
        <v>22</v>
      </c>
      <c r="K86" s="3" t="s">
        <v>21</v>
      </c>
      <c r="L86" s="3" t="s">
        <v>25</v>
      </c>
      <c r="M86" s="3" t="s">
        <v>11</v>
      </c>
      <c r="N86" s="3" t="s">
        <v>24</v>
      </c>
      <c r="O86" s="3" t="s">
        <v>12</v>
      </c>
      <c r="P86" s="2" t="s">
        <v>9</v>
      </c>
      <c r="Q86" s="3" t="s">
        <v>10</v>
      </c>
      <c r="R86" s="3" t="s">
        <v>22</v>
      </c>
      <c r="S86" s="3" t="s">
        <v>21</v>
      </c>
      <c r="T86" s="3" t="s">
        <v>11</v>
      </c>
      <c r="U86" s="3" t="s">
        <v>26</v>
      </c>
      <c r="V86" s="3" t="s">
        <v>13</v>
      </c>
      <c r="W86" s="100"/>
      <c r="X86" s="103"/>
    </row>
    <row r="87" spans="2:24">
      <c r="B87" s="4" t="s">
        <v>14</v>
      </c>
      <c r="C87" s="5">
        <v>0</v>
      </c>
      <c r="D87" s="5">
        <v>0</v>
      </c>
      <c r="E87" s="5">
        <f t="shared" ref="E87:E89" si="18">C87-D87</f>
        <v>0</v>
      </c>
      <c r="F87" s="6">
        <f>350*7/35.31</f>
        <v>69.385443217218921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f t="shared" ref="O87:O93" si="19">SUM(G87:N87)</f>
        <v>0</v>
      </c>
      <c r="P87" s="7">
        <v>0</v>
      </c>
      <c r="Q87" s="7">
        <f>350*3/35.31</f>
        <v>29.73661852166525</v>
      </c>
      <c r="R87" s="7">
        <v>0</v>
      </c>
      <c r="S87" s="7">
        <v>0</v>
      </c>
      <c r="T87" s="7">
        <f>350*3/35.31</f>
        <v>29.73661852166525</v>
      </c>
      <c r="U87" s="7">
        <v>0</v>
      </c>
      <c r="V87" s="7">
        <f t="shared" ref="V87:V93" si="20">SUM(P87:U87)</f>
        <v>59.473237043330499</v>
      </c>
      <c r="W87" s="21">
        <v>365</v>
      </c>
      <c r="X87" s="8" t="s">
        <v>33</v>
      </c>
    </row>
    <row r="88" spans="2:24" ht="15" customHeight="1">
      <c r="B88" s="4" t="s">
        <v>15</v>
      </c>
      <c r="C88" s="21">
        <v>10</v>
      </c>
      <c r="D88" s="21">
        <v>2</v>
      </c>
      <c r="E88" s="5">
        <f t="shared" si="18"/>
        <v>8</v>
      </c>
      <c r="F88" s="6">
        <v>0</v>
      </c>
      <c r="G88" s="6">
        <f>2400/35.31</f>
        <v>67.969413763806287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f>1400/35.31</f>
        <v>39.648824695553664</v>
      </c>
      <c r="N88" s="6">
        <f>1200/35.31</f>
        <v>33.984706881903143</v>
      </c>
      <c r="O88" s="7">
        <f t="shared" si="19"/>
        <v>141.60294534126311</v>
      </c>
      <c r="P88" s="7">
        <v>0</v>
      </c>
      <c r="Q88" s="7">
        <f>350/35.31</f>
        <v>9.912206173888416</v>
      </c>
      <c r="R88" s="7">
        <v>0</v>
      </c>
      <c r="S88" s="7">
        <v>0</v>
      </c>
      <c r="T88" s="7">
        <f>350/35.31</f>
        <v>9.912206173888416</v>
      </c>
      <c r="U88" s="7">
        <v>0</v>
      </c>
      <c r="V88" s="7">
        <f t="shared" si="20"/>
        <v>19.824412347776832</v>
      </c>
      <c r="W88" s="21">
        <v>877</v>
      </c>
      <c r="X88" s="8" t="s">
        <v>34</v>
      </c>
    </row>
    <row r="89" spans="2:24">
      <c r="B89" s="4" t="s">
        <v>16</v>
      </c>
      <c r="C89" s="21">
        <v>3</v>
      </c>
      <c r="D89" s="21">
        <v>1</v>
      </c>
      <c r="E89" s="5">
        <f t="shared" si="18"/>
        <v>2</v>
      </c>
      <c r="F89" s="6">
        <v>0</v>
      </c>
      <c r="G89" s="6">
        <f>150/35.31</f>
        <v>4.2480883602378929</v>
      </c>
      <c r="H89" s="6">
        <f>250/35.31</f>
        <v>7.0801472670631549</v>
      </c>
      <c r="I89" s="6">
        <v>0</v>
      </c>
      <c r="J89" s="6">
        <v>0</v>
      </c>
      <c r="K89" s="6">
        <v>0</v>
      </c>
      <c r="L89" s="6">
        <v>0</v>
      </c>
      <c r="M89" s="6">
        <f>350/35.31</f>
        <v>9.912206173888416</v>
      </c>
      <c r="N89" s="6">
        <v>0</v>
      </c>
      <c r="O89" s="7">
        <f t="shared" si="19"/>
        <v>21.240441801189462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f t="shared" si="20"/>
        <v>0</v>
      </c>
      <c r="W89" s="21">
        <v>290</v>
      </c>
      <c r="X89" s="8"/>
    </row>
    <row r="90" spans="2:24">
      <c r="B90" s="4" t="s">
        <v>17</v>
      </c>
      <c r="C90" s="21">
        <v>0</v>
      </c>
      <c r="D90" s="21">
        <v>0</v>
      </c>
      <c r="E90" s="5">
        <f>C90-D90</f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f t="shared" si="19"/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f t="shared" si="20"/>
        <v>0</v>
      </c>
      <c r="W90" s="21">
        <v>162</v>
      </c>
      <c r="X90" s="8" t="s">
        <v>27</v>
      </c>
    </row>
    <row r="91" spans="2:24">
      <c r="B91" s="4" t="s">
        <v>18</v>
      </c>
      <c r="C91" s="21">
        <v>6</v>
      </c>
      <c r="D91" s="21">
        <v>3</v>
      </c>
      <c r="E91" s="5">
        <f>C91-D91</f>
        <v>3</v>
      </c>
      <c r="F91" s="6">
        <f>350*53/35.31</f>
        <v>525.3469272160861</v>
      </c>
      <c r="G91" s="7">
        <f>350*4/35.31</f>
        <v>39.648824695553664</v>
      </c>
      <c r="H91" s="7">
        <f>350*6/35.31</f>
        <v>59.473237043330499</v>
      </c>
      <c r="I91" s="7">
        <v>0</v>
      </c>
      <c r="J91" s="7">
        <f>350*7/35.31</f>
        <v>69.385443217218921</v>
      </c>
      <c r="K91" s="7">
        <v>0</v>
      </c>
      <c r="L91" s="7">
        <v>0</v>
      </c>
      <c r="M91" s="7">
        <f>350*4/35.31</f>
        <v>39.648824695553664</v>
      </c>
      <c r="N91" s="7">
        <v>0</v>
      </c>
      <c r="O91" s="7">
        <f t="shared" si="19"/>
        <v>208.15632965165673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f t="shared" si="20"/>
        <v>0</v>
      </c>
      <c r="W91" s="21">
        <v>1095</v>
      </c>
      <c r="X91" s="8"/>
    </row>
    <row r="92" spans="2:24">
      <c r="B92" s="9" t="s">
        <v>19</v>
      </c>
      <c r="C92" s="21">
        <v>19.3</v>
      </c>
      <c r="D92" s="21">
        <v>3.3</v>
      </c>
      <c r="E92" s="5">
        <f>C92-D92</f>
        <v>16</v>
      </c>
      <c r="F92" s="6">
        <v>0</v>
      </c>
      <c r="G92" s="7">
        <f>350*10/35.31</f>
        <v>99.122061738884156</v>
      </c>
      <c r="H92" s="7">
        <f>350*16/35.31</f>
        <v>158.59529878221466</v>
      </c>
      <c r="I92" s="7">
        <v>0</v>
      </c>
      <c r="J92" s="7">
        <v>0</v>
      </c>
      <c r="K92" s="7">
        <v>0</v>
      </c>
      <c r="L92" s="7">
        <v>0</v>
      </c>
      <c r="M92" s="7">
        <f>350*18/35.31</f>
        <v>178.4197111299915</v>
      </c>
      <c r="N92" s="7">
        <v>0</v>
      </c>
      <c r="O92" s="7">
        <f>SUM(G92:N92)</f>
        <v>436.13707165109031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f t="shared" si="20"/>
        <v>0</v>
      </c>
      <c r="W92" s="21">
        <v>1219</v>
      </c>
      <c r="X92" s="8" t="s">
        <v>35</v>
      </c>
    </row>
    <row r="93" spans="2:24">
      <c r="B93" s="9" t="s">
        <v>20</v>
      </c>
      <c r="C93" s="21">
        <v>0</v>
      </c>
      <c r="D93" s="21">
        <v>0</v>
      </c>
      <c r="E93" s="5">
        <f>C93-D93</f>
        <v>0</v>
      </c>
      <c r="F93" s="6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f t="shared" si="19"/>
        <v>0</v>
      </c>
      <c r="P93" s="7">
        <f>350*2/35.31</f>
        <v>19.824412347776832</v>
      </c>
      <c r="Q93" s="10">
        <f>350*2/35.31</f>
        <v>19.824412347776832</v>
      </c>
      <c r="R93" s="7">
        <v>0</v>
      </c>
      <c r="S93" s="7">
        <f>350*5/35.31</f>
        <v>49.561030869442078</v>
      </c>
      <c r="T93" s="10">
        <f>350*9/35.31</f>
        <v>89.209855564995749</v>
      </c>
      <c r="U93" s="7">
        <v>0</v>
      </c>
      <c r="V93" s="7">
        <f t="shared" si="20"/>
        <v>178.41971112999147</v>
      </c>
      <c r="W93" s="21">
        <v>1142</v>
      </c>
      <c r="X93" s="8"/>
    </row>
    <row r="96" spans="2:24">
      <c r="B96" s="1" t="s">
        <v>36</v>
      </c>
    </row>
    <row r="97" spans="2:24">
      <c r="B97" s="94" t="s">
        <v>0</v>
      </c>
      <c r="C97" s="94" t="s">
        <v>1</v>
      </c>
      <c r="D97" s="94" t="s">
        <v>2</v>
      </c>
      <c r="E97" s="94" t="s">
        <v>3</v>
      </c>
      <c r="F97" s="94" t="s">
        <v>4</v>
      </c>
      <c r="G97" s="96" t="s">
        <v>5</v>
      </c>
      <c r="H97" s="97"/>
      <c r="I97" s="97"/>
      <c r="J97" s="97"/>
      <c r="K97" s="97"/>
      <c r="L97" s="97"/>
      <c r="M97" s="97"/>
      <c r="N97" s="97"/>
      <c r="O97" s="98"/>
      <c r="P97" s="96" t="s">
        <v>6</v>
      </c>
      <c r="Q97" s="97"/>
      <c r="R97" s="97"/>
      <c r="S97" s="97"/>
      <c r="T97" s="97"/>
      <c r="U97" s="97"/>
      <c r="V97" s="98"/>
      <c r="W97" s="99" t="s">
        <v>7</v>
      </c>
      <c r="X97" s="94" t="s">
        <v>8</v>
      </c>
    </row>
    <row r="98" spans="2:24">
      <c r="B98" s="95"/>
      <c r="C98" s="95"/>
      <c r="D98" s="95"/>
      <c r="E98" s="95"/>
      <c r="F98" s="95"/>
      <c r="G98" s="2" t="s">
        <v>9</v>
      </c>
      <c r="H98" s="3" t="s">
        <v>10</v>
      </c>
      <c r="I98" s="3" t="s">
        <v>23</v>
      </c>
      <c r="J98" s="3" t="s">
        <v>22</v>
      </c>
      <c r="K98" s="3" t="s">
        <v>21</v>
      </c>
      <c r="L98" s="3" t="s">
        <v>25</v>
      </c>
      <c r="M98" s="3" t="s">
        <v>11</v>
      </c>
      <c r="N98" s="3" t="s">
        <v>24</v>
      </c>
      <c r="O98" s="3" t="s">
        <v>12</v>
      </c>
      <c r="P98" s="2" t="s">
        <v>9</v>
      </c>
      <c r="Q98" s="3" t="s">
        <v>10</v>
      </c>
      <c r="R98" s="3" t="s">
        <v>22</v>
      </c>
      <c r="S98" s="3" t="s">
        <v>21</v>
      </c>
      <c r="T98" s="3" t="s">
        <v>11</v>
      </c>
      <c r="U98" s="3" t="s">
        <v>26</v>
      </c>
      <c r="V98" s="3" t="s">
        <v>13</v>
      </c>
      <c r="W98" s="100"/>
      <c r="X98" s="95"/>
    </row>
    <row r="99" spans="2:24">
      <c r="B99" s="4" t="s">
        <v>14</v>
      </c>
      <c r="C99" s="5">
        <v>0</v>
      </c>
      <c r="D99" s="5">
        <v>0</v>
      </c>
      <c r="E99" s="5">
        <f t="shared" ref="E99:E102" si="21">C99-D99</f>
        <v>0</v>
      </c>
      <c r="F99" s="6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f t="shared" ref="O99:O104" si="22">SUM(G99:N99)</f>
        <v>0</v>
      </c>
      <c r="P99" s="7">
        <f>350/35.31</f>
        <v>9.912206173888416</v>
      </c>
      <c r="Q99" s="7">
        <f>350*2/35.31</f>
        <v>19.824412347776832</v>
      </c>
      <c r="R99" s="7">
        <v>0</v>
      </c>
      <c r="S99" s="7">
        <v>0</v>
      </c>
      <c r="T99" s="7">
        <f>350*4/35.31</f>
        <v>39.648824695553664</v>
      </c>
      <c r="U99" s="7">
        <v>0</v>
      </c>
      <c r="V99" s="7">
        <f t="shared" ref="V99:V105" si="23">SUM(P99:U99)</f>
        <v>69.385443217218921</v>
      </c>
      <c r="W99" s="21">
        <v>380</v>
      </c>
      <c r="X99" s="8" t="s">
        <v>33</v>
      </c>
    </row>
    <row r="100" spans="2:24" ht="15" customHeight="1">
      <c r="B100" s="4" t="s">
        <v>15</v>
      </c>
      <c r="C100" s="21">
        <v>9</v>
      </c>
      <c r="D100" s="21">
        <v>4</v>
      </c>
      <c r="E100" s="5">
        <f t="shared" si="21"/>
        <v>5</v>
      </c>
      <c r="F100" s="6">
        <v>0</v>
      </c>
      <c r="G100" s="6">
        <f>1500/35.31</f>
        <v>42.480883602378924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f>1200/35.31</f>
        <v>33.984706881903143</v>
      </c>
      <c r="N100" s="6">
        <f>1100/35.31</f>
        <v>31.15264797507788</v>
      </c>
      <c r="O100" s="7">
        <f t="shared" si="22"/>
        <v>107.61823845935996</v>
      </c>
      <c r="P100" s="7">
        <v>0</v>
      </c>
      <c r="Q100" s="7">
        <v>0</v>
      </c>
      <c r="R100" s="7">
        <v>0</v>
      </c>
      <c r="S100" s="7">
        <v>0</v>
      </c>
      <c r="T100" s="7">
        <f>350/35.31</f>
        <v>9.912206173888416</v>
      </c>
      <c r="U100" s="7">
        <v>0</v>
      </c>
      <c r="V100" s="7">
        <f t="shared" si="23"/>
        <v>9.912206173888416</v>
      </c>
      <c r="W100" s="21">
        <v>1465</v>
      </c>
      <c r="X100" s="8" t="s">
        <v>37</v>
      </c>
    </row>
    <row r="101" spans="2:24">
      <c r="B101" s="4" t="s">
        <v>16</v>
      </c>
      <c r="C101" s="21">
        <v>0</v>
      </c>
      <c r="D101" s="21">
        <v>0</v>
      </c>
      <c r="E101" s="5">
        <f t="shared" si="21"/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7">
        <f t="shared" si="22"/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f t="shared" si="23"/>
        <v>0</v>
      </c>
      <c r="W101" s="21">
        <v>139</v>
      </c>
      <c r="X101" s="8" t="s">
        <v>176</v>
      </c>
    </row>
    <row r="102" spans="2:24">
      <c r="B102" s="4" t="s">
        <v>17</v>
      </c>
      <c r="C102" s="21">
        <v>0</v>
      </c>
      <c r="D102" s="21">
        <v>0</v>
      </c>
      <c r="E102" s="5">
        <f t="shared" si="21"/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f t="shared" si="22"/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f t="shared" si="23"/>
        <v>0</v>
      </c>
      <c r="W102" s="21">
        <v>0</v>
      </c>
      <c r="X102" s="8" t="s">
        <v>27</v>
      </c>
    </row>
    <row r="103" spans="2:24">
      <c r="B103" s="4" t="s">
        <v>18</v>
      </c>
      <c r="C103" s="21">
        <v>0</v>
      </c>
      <c r="D103" s="21">
        <v>0</v>
      </c>
      <c r="E103" s="5">
        <f>C103-D103</f>
        <v>0</v>
      </c>
      <c r="F103" s="6">
        <f>66*350/35.31</f>
        <v>654.20560747663546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f t="shared" si="22"/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f t="shared" si="23"/>
        <v>0</v>
      </c>
      <c r="W103" s="21">
        <v>610</v>
      </c>
      <c r="X103" s="8" t="s">
        <v>38</v>
      </c>
    </row>
    <row r="104" spans="2:24">
      <c r="B104" s="9" t="s">
        <v>19</v>
      </c>
      <c r="C104" s="21">
        <v>15.12</v>
      </c>
      <c r="D104" s="21">
        <v>4</v>
      </c>
      <c r="E104" s="5">
        <f>C104-D104</f>
        <v>11.12</v>
      </c>
      <c r="F104" s="6">
        <f>350*74/35.31</f>
        <v>733.50325686774283</v>
      </c>
      <c r="G104" s="7">
        <f>350*12/35.31</f>
        <v>118.946474086661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f>350*16/35.31</f>
        <v>158.59529878221466</v>
      </c>
      <c r="N104" s="7">
        <v>0</v>
      </c>
      <c r="O104" s="7">
        <f t="shared" si="22"/>
        <v>277.54177286887568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f t="shared" si="23"/>
        <v>0</v>
      </c>
      <c r="W104" s="21">
        <v>2384</v>
      </c>
      <c r="X104" s="8" t="s">
        <v>39</v>
      </c>
    </row>
    <row r="105" spans="2:24">
      <c r="B105" s="9" t="s">
        <v>20</v>
      </c>
      <c r="C105" s="21">
        <v>4.5</v>
      </c>
      <c r="D105" s="21">
        <v>3</v>
      </c>
      <c r="E105" s="5">
        <f>C105-D105</f>
        <v>1.5</v>
      </c>
      <c r="F105" s="6">
        <v>0</v>
      </c>
      <c r="G105" s="7">
        <f>500/35.31</f>
        <v>14.16029453412631</v>
      </c>
      <c r="H105" s="7">
        <f>350/35.31</f>
        <v>9.912206173888416</v>
      </c>
      <c r="I105" s="7">
        <v>0</v>
      </c>
      <c r="J105" s="7">
        <v>0</v>
      </c>
      <c r="K105" s="7">
        <v>0</v>
      </c>
      <c r="L105" s="7">
        <v>0</v>
      </c>
      <c r="M105" s="7">
        <f>450/35.31</f>
        <v>12.744265080713678</v>
      </c>
      <c r="N105" s="7">
        <f>250/35.31</f>
        <v>7.0801472670631549</v>
      </c>
      <c r="O105" s="7">
        <f>SUM(G105:N105)</f>
        <v>43.896913055791558</v>
      </c>
      <c r="P105" s="7">
        <f>350*3/35.31</f>
        <v>29.73661852166525</v>
      </c>
      <c r="Q105" s="7">
        <v>0</v>
      </c>
      <c r="R105" s="7">
        <v>0</v>
      </c>
      <c r="S105" s="7">
        <f>350*2/35.31</f>
        <v>19.824412347776832</v>
      </c>
      <c r="T105" s="7">
        <f>350*10/35.31</f>
        <v>99.122061738884156</v>
      </c>
      <c r="U105" s="7">
        <v>0</v>
      </c>
      <c r="V105" s="7">
        <f t="shared" si="23"/>
        <v>148.68309260832623</v>
      </c>
      <c r="W105" s="21">
        <v>867</v>
      </c>
      <c r="X105" s="8"/>
    </row>
    <row r="108" spans="2:24">
      <c r="B108" s="1" t="s">
        <v>41</v>
      </c>
    </row>
    <row r="109" spans="2:24">
      <c r="B109" s="94" t="s">
        <v>0</v>
      </c>
      <c r="C109" s="94" t="s">
        <v>1</v>
      </c>
      <c r="D109" s="94" t="s">
        <v>2</v>
      </c>
      <c r="E109" s="94" t="s">
        <v>3</v>
      </c>
      <c r="F109" s="94" t="s">
        <v>4</v>
      </c>
      <c r="G109" s="96" t="s">
        <v>5</v>
      </c>
      <c r="H109" s="97"/>
      <c r="I109" s="97"/>
      <c r="J109" s="97"/>
      <c r="K109" s="97"/>
      <c r="L109" s="97"/>
      <c r="M109" s="97"/>
      <c r="N109" s="97"/>
      <c r="O109" s="98"/>
      <c r="P109" s="96" t="s">
        <v>6</v>
      </c>
      <c r="Q109" s="97"/>
      <c r="R109" s="97"/>
      <c r="S109" s="97"/>
      <c r="T109" s="97"/>
      <c r="U109" s="97"/>
      <c r="V109" s="98"/>
      <c r="W109" s="99" t="s">
        <v>7</v>
      </c>
      <c r="X109" s="94" t="s">
        <v>8</v>
      </c>
    </row>
    <row r="110" spans="2:24">
      <c r="B110" s="95"/>
      <c r="C110" s="95"/>
      <c r="D110" s="95"/>
      <c r="E110" s="95"/>
      <c r="F110" s="95"/>
      <c r="G110" s="2" t="s">
        <v>9</v>
      </c>
      <c r="H110" s="3" t="s">
        <v>10</v>
      </c>
      <c r="I110" s="3" t="s">
        <v>23</v>
      </c>
      <c r="J110" s="3" t="s">
        <v>22</v>
      </c>
      <c r="K110" s="3" t="s">
        <v>21</v>
      </c>
      <c r="L110" s="3" t="s">
        <v>25</v>
      </c>
      <c r="M110" s="3" t="s">
        <v>11</v>
      </c>
      <c r="N110" s="3" t="s">
        <v>24</v>
      </c>
      <c r="O110" s="3" t="s">
        <v>12</v>
      </c>
      <c r="P110" s="2" t="s">
        <v>9</v>
      </c>
      <c r="Q110" s="3" t="s">
        <v>10</v>
      </c>
      <c r="R110" s="3" t="s">
        <v>22</v>
      </c>
      <c r="S110" s="3" t="s">
        <v>21</v>
      </c>
      <c r="T110" s="3" t="s">
        <v>11</v>
      </c>
      <c r="U110" s="3" t="s">
        <v>42</v>
      </c>
      <c r="V110" s="3" t="s">
        <v>13</v>
      </c>
      <c r="W110" s="100"/>
      <c r="X110" s="95"/>
    </row>
    <row r="111" spans="2:24">
      <c r="B111" s="4" t="s">
        <v>14</v>
      </c>
      <c r="C111" s="5">
        <v>0</v>
      </c>
      <c r="D111" s="5">
        <v>0</v>
      </c>
      <c r="E111" s="5">
        <f t="shared" ref="E111:E113" si="24">C111-D111</f>
        <v>0</v>
      </c>
      <c r="F111" s="6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f t="shared" ref="O111:O117" si="25">SUM(G111:N111)</f>
        <v>0</v>
      </c>
      <c r="P111" s="7">
        <v>0</v>
      </c>
      <c r="Q111" s="7">
        <v>0</v>
      </c>
      <c r="R111" s="7">
        <v>0</v>
      </c>
      <c r="S111" s="7">
        <f>350*2/35.31</f>
        <v>19.824412347776832</v>
      </c>
      <c r="T111" s="7">
        <v>0</v>
      </c>
      <c r="U111" s="7">
        <f>350*2/35.31</f>
        <v>19.824412347776832</v>
      </c>
      <c r="V111" s="7">
        <f t="shared" ref="V111:V117" si="26">SUM(P111:U111)</f>
        <v>39.648824695553664</v>
      </c>
      <c r="W111" s="21">
        <v>160</v>
      </c>
      <c r="X111" s="8" t="s">
        <v>33</v>
      </c>
    </row>
    <row r="112" spans="2:24" ht="15" customHeight="1">
      <c r="B112" s="4" t="s">
        <v>15</v>
      </c>
      <c r="C112" s="21">
        <v>0</v>
      </c>
      <c r="D112" s="21">
        <v>0</v>
      </c>
      <c r="E112" s="5">
        <f t="shared" si="24"/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7">
        <f t="shared" si="25"/>
        <v>0</v>
      </c>
      <c r="P112" s="7">
        <v>0</v>
      </c>
      <c r="Q112" s="7">
        <f>350/35.31</f>
        <v>9.912206173888416</v>
      </c>
      <c r="R112" s="7">
        <v>0</v>
      </c>
      <c r="S112" s="7">
        <v>0</v>
      </c>
      <c r="T112" s="7">
        <f>350/35.31</f>
        <v>9.912206173888416</v>
      </c>
      <c r="U112" s="7">
        <v>0</v>
      </c>
      <c r="V112" s="7">
        <f t="shared" si="26"/>
        <v>19.824412347776832</v>
      </c>
      <c r="W112" s="21">
        <v>605</v>
      </c>
      <c r="X112" s="8" t="s">
        <v>43</v>
      </c>
    </row>
    <row r="113" spans="2:24">
      <c r="B113" s="4" t="s">
        <v>16</v>
      </c>
      <c r="C113" s="21">
        <v>10</v>
      </c>
      <c r="D113" s="21">
        <v>2</v>
      </c>
      <c r="E113" s="5">
        <f t="shared" si="24"/>
        <v>8</v>
      </c>
      <c r="F113" s="6">
        <f>350*3/35.31</f>
        <v>29.73661852166525</v>
      </c>
      <c r="G113" s="6">
        <f>1550/35.31</f>
        <v>43.896913055791558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f>1200/35.31</f>
        <v>33.984706881903143</v>
      </c>
      <c r="N113" s="6">
        <v>0</v>
      </c>
      <c r="O113" s="7">
        <f t="shared" si="25"/>
        <v>77.881619937694694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f t="shared" si="26"/>
        <v>0</v>
      </c>
      <c r="W113" s="21">
        <v>756</v>
      </c>
      <c r="X113" s="8" t="s">
        <v>45</v>
      </c>
    </row>
    <row r="114" spans="2:24">
      <c r="B114" s="4" t="s">
        <v>17</v>
      </c>
      <c r="C114" s="21">
        <v>0</v>
      </c>
      <c r="D114" s="21">
        <v>0</v>
      </c>
      <c r="E114" s="5">
        <f>C114-D114</f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f t="shared" si="25"/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f t="shared" si="26"/>
        <v>0</v>
      </c>
      <c r="W114" s="21">
        <v>5</v>
      </c>
      <c r="X114" s="8"/>
    </row>
    <row r="115" spans="2:24">
      <c r="B115" s="4" t="s">
        <v>18</v>
      </c>
      <c r="C115" s="21">
        <v>7</v>
      </c>
      <c r="D115" s="21">
        <v>2</v>
      </c>
      <c r="E115" s="5">
        <f>C115-D115</f>
        <v>5</v>
      </c>
      <c r="F115" s="6">
        <f>350*50/35.31</f>
        <v>495.61030869442084</v>
      </c>
      <c r="G115" s="7">
        <f>350*5/35.31</f>
        <v>49.561030869442078</v>
      </c>
      <c r="H115" s="7">
        <f>350*6/35.31</f>
        <v>59.473237043330499</v>
      </c>
      <c r="I115" s="7">
        <v>0</v>
      </c>
      <c r="J115" s="7">
        <f>350*7/35.31</f>
        <v>69.385443217218921</v>
      </c>
      <c r="K115" s="7">
        <v>0</v>
      </c>
      <c r="L115" s="7">
        <v>0</v>
      </c>
      <c r="M115" s="7">
        <f>350*5/35.31</f>
        <v>49.561030869442078</v>
      </c>
      <c r="N115" s="7">
        <v>0</v>
      </c>
      <c r="O115" s="7">
        <f t="shared" si="25"/>
        <v>227.98074199943358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f t="shared" si="26"/>
        <v>0</v>
      </c>
      <c r="W115" s="21">
        <v>1575</v>
      </c>
      <c r="X115" s="8" t="s">
        <v>44</v>
      </c>
    </row>
    <row r="116" spans="2:24">
      <c r="B116" s="9" t="s">
        <v>19</v>
      </c>
      <c r="C116" s="21">
        <v>18</v>
      </c>
      <c r="D116" s="21">
        <v>3</v>
      </c>
      <c r="E116" s="5">
        <f>C116-D116</f>
        <v>15</v>
      </c>
      <c r="F116" s="6">
        <v>0</v>
      </c>
      <c r="G116" s="7">
        <f>350*13/35.31</f>
        <v>128.85868026054942</v>
      </c>
      <c r="H116" s="7">
        <f>350*16/35.31</f>
        <v>158.59529878221466</v>
      </c>
      <c r="I116" s="7">
        <v>0</v>
      </c>
      <c r="J116" s="7">
        <v>0</v>
      </c>
      <c r="K116" s="7">
        <v>0</v>
      </c>
      <c r="L116" s="7">
        <v>0</v>
      </c>
      <c r="M116" s="7">
        <f>350*18/35.31</f>
        <v>178.4197111299915</v>
      </c>
      <c r="N116" s="7">
        <v>0</v>
      </c>
      <c r="O116" s="7">
        <f t="shared" si="25"/>
        <v>465.87369017275557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f t="shared" si="26"/>
        <v>0</v>
      </c>
      <c r="W116" s="21">
        <v>1550</v>
      </c>
      <c r="X116" s="8" t="s">
        <v>39</v>
      </c>
    </row>
    <row r="117" spans="2:24">
      <c r="B117" s="9" t="s">
        <v>20</v>
      </c>
      <c r="C117" s="21">
        <v>0</v>
      </c>
      <c r="D117" s="21">
        <v>0</v>
      </c>
      <c r="E117" s="5">
        <f>C117-D117</f>
        <v>0</v>
      </c>
      <c r="F117" s="6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f t="shared" si="25"/>
        <v>0</v>
      </c>
      <c r="P117" s="7">
        <f>350*2/35.31</f>
        <v>19.824412347776832</v>
      </c>
      <c r="Q117" s="7">
        <v>0</v>
      </c>
      <c r="R117" s="7">
        <v>0</v>
      </c>
      <c r="S117" s="7">
        <v>0</v>
      </c>
      <c r="T117" s="7">
        <f>350*4/35.31</f>
        <v>39.648824695553664</v>
      </c>
      <c r="U117" s="7">
        <v>0</v>
      </c>
      <c r="V117" s="7">
        <f t="shared" si="26"/>
        <v>59.473237043330499</v>
      </c>
      <c r="W117" s="21">
        <v>215</v>
      </c>
      <c r="X117" s="8"/>
    </row>
    <row r="120" spans="2:24">
      <c r="B120" s="1" t="s">
        <v>46</v>
      </c>
    </row>
    <row r="121" spans="2:24">
      <c r="B121" s="94" t="s">
        <v>0</v>
      </c>
      <c r="C121" s="94" t="s">
        <v>1</v>
      </c>
      <c r="D121" s="94" t="s">
        <v>2</v>
      </c>
      <c r="E121" s="94" t="s">
        <v>3</v>
      </c>
      <c r="F121" s="94" t="s">
        <v>4</v>
      </c>
      <c r="G121" s="96" t="s">
        <v>5</v>
      </c>
      <c r="H121" s="97"/>
      <c r="I121" s="97"/>
      <c r="J121" s="97"/>
      <c r="K121" s="97"/>
      <c r="L121" s="97"/>
      <c r="M121" s="97"/>
      <c r="N121" s="97"/>
      <c r="O121" s="98"/>
      <c r="P121" s="96" t="s">
        <v>6</v>
      </c>
      <c r="Q121" s="97"/>
      <c r="R121" s="97"/>
      <c r="S121" s="97"/>
      <c r="T121" s="97"/>
      <c r="U121" s="97"/>
      <c r="V121" s="98"/>
      <c r="W121" s="99" t="s">
        <v>7</v>
      </c>
      <c r="X121" s="94" t="s">
        <v>8</v>
      </c>
    </row>
    <row r="122" spans="2:24">
      <c r="B122" s="95"/>
      <c r="C122" s="95"/>
      <c r="D122" s="95"/>
      <c r="E122" s="95"/>
      <c r="F122" s="95"/>
      <c r="G122" s="2" t="s">
        <v>9</v>
      </c>
      <c r="H122" s="3" t="s">
        <v>10</v>
      </c>
      <c r="I122" s="3" t="s">
        <v>23</v>
      </c>
      <c r="J122" s="3" t="s">
        <v>22</v>
      </c>
      <c r="K122" s="3" t="s">
        <v>21</v>
      </c>
      <c r="L122" s="3" t="s">
        <v>25</v>
      </c>
      <c r="M122" s="3" t="s">
        <v>11</v>
      </c>
      <c r="N122" s="3" t="s">
        <v>24</v>
      </c>
      <c r="O122" s="3" t="s">
        <v>12</v>
      </c>
      <c r="P122" s="2" t="s">
        <v>9</v>
      </c>
      <c r="Q122" s="3" t="s">
        <v>10</v>
      </c>
      <c r="R122" s="3" t="s">
        <v>22</v>
      </c>
      <c r="S122" s="3" t="s">
        <v>21</v>
      </c>
      <c r="T122" s="3" t="s">
        <v>11</v>
      </c>
      <c r="U122" s="3" t="s">
        <v>42</v>
      </c>
      <c r="V122" s="3" t="s">
        <v>13</v>
      </c>
      <c r="W122" s="100"/>
      <c r="X122" s="95"/>
    </row>
    <row r="123" spans="2:24">
      <c r="B123" s="4" t="s">
        <v>14</v>
      </c>
      <c r="C123" s="5">
        <v>0</v>
      </c>
      <c r="D123" s="5">
        <v>0</v>
      </c>
      <c r="E123" s="5">
        <f>C123-D123</f>
        <v>0</v>
      </c>
      <c r="F123" s="6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f t="shared" ref="O123:O129" si="27">SUM(G123:N123)</f>
        <v>0</v>
      </c>
      <c r="P123" s="7">
        <v>0</v>
      </c>
      <c r="Q123" s="7">
        <v>0</v>
      </c>
      <c r="R123" s="7">
        <v>0</v>
      </c>
      <c r="S123" s="7">
        <f>350*2/35.31</f>
        <v>19.824412347776832</v>
      </c>
      <c r="T123" s="7">
        <v>0</v>
      </c>
      <c r="U123" s="7">
        <v>0</v>
      </c>
      <c r="V123" s="7">
        <f>SUM(P123:U123)</f>
        <v>19.824412347776832</v>
      </c>
      <c r="W123" s="21">
        <v>120</v>
      </c>
      <c r="X123" s="8" t="s">
        <v>49</v>
      </c>
    </row>
    <row r="124" spans="2:24" ht="15" customHeight="1">
      <c r="B124" s="4" t="s">
        <v>15</v>
      </c>
      <c r="C124" s="21">
        <v>7.3</v>
      </c>
      <c r="D124" s="21">
        <v>2.2999999999999998</v>
      </c>
      <c r="E124" s="5">
        <f>C124-D124</f>
        <v>5</v>
      </c>
      <c r="F124" s="6">
        <v>0</v>
      </c>
      <c r="G124" s="6">
        <f>1400/35.31</f>
        <v>39.648824695553664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f>1400/35.31</f>
        <v>39.648824695553664</v>
      </c>
      <c r="N124" s="6">
        <f>1200/35.31</f>
        <v>33.984706881903143</v>
      </c>
      <c r="O124" s="7">
        <f t="shared" si="27"/>
        <v>113.28235627301046</v>
      </c>
      <c r="P124" s="7">
        <v>0</v>
      </c>
      <c r="Q124" s="7">
        <f>350/35.31</f>
        <v>9.912206173888416</v>
      </c>
      <c r="R124" s="7">
        <v>0</v>
      </c>
      <c r="S124" s="7">
        <v>0</v>
      </c>
      <c r="T124" s="7">
        <f>350/35.31</f>
        <v>9.912206173888416</v>
      </c>
      <c r="U124" s="7">
        <v>0</v>
      </c>
      <c r="V124" s="7">
        <f>SUM(P124:U124)</f>
        <v>19.824412347776832</v>
      </c>
      <c r="W124" s="21">
        <v>445</v>
      </c>
      <c r="X124" s="8" t="s">
        <v>47</v>
      </c>
    </row>
    <row r="125" spans="2:24">
      <c r="B125" s="4" t="s">
        <v>16</v>
      </c>
      <c r="C125" s="21">
        <v>8</v>
      </c>
      <c r="D125" s="21">
        <v>2</v>
      </c>
      <c r="E125" s="5">
        <v>6</v>
      </c>
      <c r="F125" s="6">
        <f>350*5/35.31</f>
        <v>49.561030869442078</v>
      </c>
      <c r="G125" s="6">
        <f>1200/35.31</f>
        <v>33.984706881903143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f>1000/35.31</f>
        <v>28.32058906825262</v>
      </c>
      <c r="N125" s="6">
        <v>0</v>
      </c>
      <c r="O125" s="7">
        <f t="shared" si="27"/>
        <v>62.305295950155767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f>SUM(P125:U125)</f>
        <v>0</v>
      </c>
      <c r="W125" s="21">
        <v>270</v>
      </c>
      <c r="X125" s="8" t="s">
        <v>47</v>
      </c>
    </row>
    <row r="126" spans="2:24">
      <c r="B126" s="4" t="s">
        <v>17</v>
      </c>
      <c r="C126" s="21">
        <v>0</v>
      </c>
      <c r="D126" s="21">
        <v>0</v>
      </c>
      <c r="E126" s="5">
        <f>C126-D126</f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f t="shared" si="27"/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f t="shared" ref="V126:V129" si="28">SUM(P126:U126)</f>
        <v>0</v>
      </c>
      <c r="W126" s="21">
        <v>20</v>
      </c>
      <c r="X126" s="8"/>
    </row>
    <row r="127" spans="2:24">
      <c r="B127" s="4" t="s">
        <v>18</v>
      </c>
      <c r="C127" s="21">
        <v>10</v>
      </c>
      <c r="D127" s="21">
        <v>2</v>
      </c>
      <c r="E127" s="5">
        <f>C127-D127</f>
        <v>8</v>
      </c>
      <c r="F127" s="6">
        <f>350*43/35.31</f>
        <v>426.22486547720189</v>
      </c>
      <c r="G127" s="7">
        <f>350*5/35.31</f>
        <v>49.561030869442078</v>
      </c>
      <c r="H127" s="7">
        <f>350*6/35.31</f>
        <v>59.473237043330499</v>
      </c>
      <c r="I127" s="7">
        <v>0</v>
      </c>
      <c r="J127" s="7">
        <f>350*7/35.31</f>
        <v>69.385443217218921</v>
      </c>
      <c r="K127" s="7">
        <v>0</v>
      </c>
      <c r="L127" s="7">
        <v>0</v>
      </c>
      <c r="M127" s="7">
        <f>350*5/35.31</f>
        <v>49.561030869442078</v>
      </c>
      <c r="N127" s="7">
        <v>0</v>
      </c>
      <c r="O127" s="7">
        <f t="shared" si="27"/>
        <v>227.98074199943358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f t="shared" si="28"/>
        <v>0</v>
      </c>
      <c r="W127" s="21">
        <v>1573</v>
      </c>
      <c r="X127" s="8" t="s">
        <v>48</v>
      </c>
    </row>
    <row r="128" spans="2:24">
      <c r="B128" s="9" t="s">
        <v>19</v>
      </c>
      <c r="C128" s="21">
        <v>13</v>
      </c>
      <c r="D128" s="21">
        <v>2</v>
      </c>
      <c r="E128" s="5">
        <f>C128-D128</f>
        <v>11</v>
      </c>
      <c r="F128" s="6">
        <f>350*25/35.31</f>
        <v>247.80515434721042</v>
      </c>
      <c r="G128" s="7">
        <f>350*12/35.31</f>
        <v>118.946474086661</v>
      </c>
      <c r="H128" s="7">
        <f>350*14/35.31</f>
        <v>138.77088643443784</v>
      </c>
      <c r="I128" s="7">
        <v>0</v>
      </c>
      <c r="J128" s="7">
        <v>0</v>
      </c>
      <c r="K128" s="7">
        <v>0</v>
      </c>
      <c r="L128" s="7">
        <v>0</v>
      </c>
      <c r="M128" s="7">
        <f>350*17/35.31</f>
        <v>168.50750495610308</v>
      </c>
      <c r="N128" s="7">
        <v>0</v>
      </c>
      <c r="O128" s="7">
        <f t="shared" si="27"/>
        <v>426.22486547720189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f t="shared" si="28"/>
        <v>0</v>
      </c>
      <c r="W128" s="21">
        <v>1710</v>
      </c>
      <c r="X128" s="8" t="s">
        <v>40</v>
      </c>
    </row>
    <row r="129" spans="2:24">
      <c r="B129" s="9" t="s">
        <v>20</v>
      </c>
      <c r="C129" s="21">
        <v>0</v>
      </c>
      <c r="D129" s="21">
        <v>0</v>
      </c>
      <c r="E129" s="5">
        <f>C129-D129</f>
        <v>0</v>
      </c>
      <c r="F129" s="6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f t="shared" si="27"/>
        <v>0</v>
      </c>
      <c r="P129" s="7">
        <v>0</v>
      </c>
      <c r="Q129" s="7">
        <v>0</v>
      </c>
      <c r="R129" s="7">
        <v>0</v>
      </c>
      <c r="S129" s="7">
        <f>350*4/35.31</f>
        <v>39.648824695553664</v>
      </c>
      <c r="T129" s="7">
        <f>350*5/35.31</f>
        <v>49.561030869442078</v>
      </c>
      <c r="U129" s="7">
        <v>0</v>
      </c>
      <c r="V129" s="7">
        <f t="shared" si="28"/>
        <v>89.209855564995735</v>
      </c>
      <c r="W129" s="21">
        <v>5</v>
      </c>
      <c r="X129" s="8" t="s">
        <v>50</v>
      </c>
    </row>
    <row r="131" spans="2:24">
      <c r="B131" s="1" t="s">
        <v>51</v>
      </c>
    </row>
    <row r="132" spans="2:24">
      <c r="B132" s="94" t="s">
        <v>0</v>
      </c>
      <c r="C132" s="94" t="s">
        <v>1</v>
      </c>
      <c r="D132" s="94" t="s">
        <v>2</v>
      </c>
      <c r="E132" s="94" t="s">
        <v>3</v>
      </c>
      <c r="F132" s="94" t="s">
        <v>4</v>
      </c>
      <c r="G132" s="96" t="s">
        <v>5</v>
      </c>
      <c r="H132" s="97"/>
      <c r="I132" s="97"/>
      <c r="J132" s="97"/>
      <c r="K132" s="97"/>
      <c r="L132" s="97"/>
      <c r="M132" s="97"/>
      <c r="N132" s="97"/>
      <c r="O132" s="98"/>
      <c r="P132" s="96" t="s">
        <v>6</v>
      </c>
      <c r="Q132" s="97"/>
      <c r="R132" s="97"/>
      <c r="S132" s="97"/>
      <c r="T132" s="97"/>
      <c r="U132" s="97"/>
      <c r="V132" s="98"/>
      <c r="W132" s="99" t="s">
        <v>7</v>
      </c>
      <c r="X132" s="94" t="s">
        <v>8</v>
      </c>
    </row>
    <row r="133" spans="2:24">
      <c r="B133" s="95"/>
      <c r="C133" s="95"/>
      <c r="D133" s="95"/>
      <c r="E133" s="95"/>
      <c r="F133" s="95"/>
      <c r="G133" s="2" t="s">
        <v>9</v>
      </c>
      <c r="H133" s="3" t="s">
        <v>10</v>
      </c>
      <c r="I133" s="3" t="s">
        <v>23</v>
      </c>
      <c r="J133" s="3" t="s">
        <v>22</v>
      </c>
      <c r="K133" s="3" t="s">
        <v>21</v>
      </c>
      <c r="L133" s="3" t="s">
        <v>25</v>
      </c>
      <c r="M133" s="3" t="s">
        <v>11</v>
      </c>
      <c r="N133" s="3" t="s">
        <v>24</v>
      </c>
      <c r="O133" s="3" t="s">
        <v>12</v>
      </c>
      <c r="P133" s="2" t="s">
        <v>9</v>
      </c>
      <c r="Q133" s="3" t="s">
        <v>10</v>
      </c>
      <c r="R133" s="3" t="s">
        <v>22</v>
      </c>
      <c r="S133" s="3" t="s">
        <v>21</v>
      </c>
      <c r="T133" s="3" t="s">
        <v>11</v>
      </c>
      <c r="U133" s="3" t="s">
        <v>42</v>
      </c>
      <c r="V133" s="3" t="s">
        <v>13</v>
      </c>
      <c r="W133" s="100"/>
      <c r="X133" s="95"/>
    </row>
    <row r="134" spans="2:24">
      <c r="B134" s="4" t="s">
        <v>14</v>
      </c>
      <c r="C134" s="5">
        <v>0</v>
      </c>
      <c r="D134" s="5">
        <v>0</v>
      </c>
      <c r="E134" s="5">
        <v>0</v>
      </c>
      <c r="F134" s="6">
        <f>350*2/35.31</f>
        <v>19.824412347776832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f t="shared" ref="O134:O140" si="29">SUM(G134:N134)</f>
        <v>0</v>
      </c>
      <c r="P134" s="7">
        <v>0</v>
      </c>
      <c r="Q134" s="7">
        <v>0</v>
      </c>
      <c r="R134" s="7">
        <v>0</v>
      </c>
      <c r="S134" s="7">
        <v>0</v>
      </c>
      <c r="T134" s="7">
        <f>350/35.31</f>
        <v>9.912206173888416</v>
      </c>
      <c r="U134" s="7">
        <v>0</v>
      </c>
      <c r="V134" s="7">
        <f t="shared" ref="V134:V137" si="30">SUM(P134:U134)</f>
        <v>9.912206173888416</v>
      </c>
      <c r="W134" s="21">
        <v>120</v>
      </c>
      <c r="X134" s="8" t="s">
        <v>52</v>
      </c>
    </row>
    <row r="135" spans="2:24" ht="15" customHeight="1">
      <c r="B135" s="4" t="s">
        <v>15</v>
      </c>
      <c r="C135" s="21">
        <v>12</v>
      </c>
      <c r="D135" s="21">
        <v>5</v>
      </c>
      <c r="E135" s="5">
        <v>0</v>
      </c>
      <c r="F135" s="6">
        <v>0</v>
      </c>
      <c r="G135" s="6">
        <f>2500/35.31</f>
        <v>70.80147267063154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f>2200/35.31</f>
        <v>62.305295950155759</v>
      </c>
      <c r="N135" s="6">
        <f>2000/35.31</f>
        <v>56.641178136505239</v>
      </c>
      <c r="O135" s="7">
        <f t="shared" si="29"/>
        <v>189.74794675729254</v>
      </c>
      <c r="P135" s="7">
        <v>0</v>
      </c>
      <c r="Q135" s="7">
        <v>0</v>
      </c>
      <c r="R135" s="7">
        <v>0</v>
      </c>
      <c r="S135" s="7">
        <v>0</v>
      </c>
      <c r="T135" s="7">
        <f>350/35.31</f>
        <v>9.912206173888416</v>
      </c>
      <c r="U135" s="7">
        <v>0</v>
      </c>
      <c r="V135" s="7">
        <f t="shared" si="30"/>
        <v>9.912206173888416</v>
      </c>
      <c r="W135" s="21">
        <v>585</v>
      </c>
      <c r="X135" s="8" t="s">
        <v>53</v>
      </c>
    </row>
    <row r="136" spans="2:24">
      <c r="B136" s="4" t="s">
        <v>16</v>
      </c>
      <c r="C136" s="21">
        <v>10</v>
      </c>
      <c r="D136" s="21">
        <v>3</v>
      </c>
      <c r="E136" s="5">
        <f>C136-D136</f>
        <v>7</v>
      </c>
      <c r="F136" s="6">
        <f>350*3/35.31</f>
        <v>29.73661852166525</v>
      </c>
      <c r="G136" s="6">
        <f>1400/35.31</f>
        <v>39.648824695553664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f>1100/35.31</f>
        <v>31.15264797507788</v>
      </c>
      <c r="N136" s="6">
        <v>0</v>
      </c>
      <c r="O136" s="7">
        <f t="shared" si="29"/>
        <v>70.80147267063154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f t="shared" si="30"/>
        <v>0</v>
      </c>
      <c r="W136" s="21">
        <v>547</v>
      </c>
      <c r="X136" s="8" t="s">
        <v>54</v>
      </c>
    </row>
    <row r="137" spans="2:24">
      <c r="B137" s="4" t="s">
        <v>17</v>
      </c>
      <c r="C137" s="21">
        <v>0</v>
      </c>
      <c r="D137" s="21">
        <v>0</v>
      </c>
      <c r="E137" s="5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f t="shared" si="29"/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f t="shared" si="30"/>
        <v>0</v>
      </c>
      <c r="W137" s="21">
        <v>0</v>
      </c>
      <c r="X137" s="8"/>
    </row>
    <row r="138" spans="2:24">
      <c r="B138" s="4" t="s">
        <v>18</v>
      </c>
      <c r="C138" s="21">
        <v>15</v>
      </c>
      <c r="D138" s="21">
        <v>7</v>
      </c>
      <c r="E138" s="5">
        <f>C138-D138</f>
        <v>8</v>
      </c>
      <c r="F138" s="6">
        <f>350*33/35.31</f>
        <v>327.10280373831773</v>
      </c>
      <c r="G138" s="7">
        <f>350*5/35.31</f>
        <v>49.561030869442078</v>
      </c>
      <c r="H138" s="7">
        <f>350*6/35.31</f>
        <v>59.473237043330499</v>
      </c>
      <c r="I138" s="7">
        <v>0</v>
      </c>
      <c r="J138" s="7">
        <f>350*7/35.31</f>
        <v>69.385443217218921</v>
      </c>
      <c r="K138" s="7">
        <v>0</v>
      </c>
      <c r="L138" s="7">
        <v>0</v>
      </c>
      <c r="M138" s="7">
        <f>350*4/35.31</f>
        <v>39.648824695553664</v>
      </c>
      <c r="N138" s="7">
        <v>0</v>
      </c>
      <c r="O138" s="7">
        <f t="shared" si="29"/>
        <v>218.06853582554515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f t="shared" ref="V138:V140" si="31">SUM(P138:U138)</f>
        <v>0</v>
      </c>
      <c r="W138" s="21">
        <v>1700</v>
      </c>
      <c r="X138" s="8" t="s">
        <v>55</v>
      </c>
    </row>
    <row r="139" spans="2:24">
      <c r="B139" s="9" t="s">
        <v>19</v>
      </c>
      <c r="C139" s="21">
        <v>17</v>
      </c>
      <c r="D139" s="21">
        <v>4</v>
      </c>
      <c r="E139" s="5">
        <f>C139-D139</f>
        <v>13</v>
      </c>
      <c r="F139" s="6">
        <f>350*43/35.31</f>
        <v>426.22486547720189</v>
      </c>
      <c r="G139" s="7">
        <f>350*12/35.31</f>
        <v>118.946474086661</v>
      </c>
      <c r="H139" s="7">
        <f>350*14/35.31</f>
        <v>138.77088643443784</v>
      </c>
      <c r="I139" s="7">
        <v>0</v>
      </c>
      <c r="J139" s="7">
        <v>0</v>
      </c>
      <c r="K139" s="7">
        <v>0</v>
      </c>
      <c r="L139" s="7">
        <v>0</v>
      </c>
      <c r="M139" s="7">
        <f>350*17/35.31</f>
        <v>168.50750495610308</v>
      </c>
      <c r="N139" s="7">
        <v>0</v>
      </c>
      <c r="O139" s="7">
        <f t="shared" si="29"/>
        <v>426.22486547720189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f t="shared" si="31"/>
        <v>0</v>
      </c>
      <c r="W139" s="21">
        <v>1860</v>
      </c>
      <c r="X139" s="8" t="s">
        <v>56</v>
      </c>
    </row>
    <row r="140" spans="2:24">
      <c r="B140" s="9" t="s">
        <v>20</v>
      </c>
      <c r="C140" s="21">
        <v>10</v>
      </c>
      <c r="D140" s="21">
        <v>3</v>
      </c>
      <c r="E140" s="5">
        <f>C140-D140</f>
        <v>7</v>
      </c>
      <c r="F140" s="6">
        <v>0</v>
      </c>
      <c r="G140" s="7">
        <f>350*3/35.31</f>
        <v>29.73661852166525</v>
      </c>
      <c r="H140" s="7">
        <f>350*6/35.31</f>
        <v>59.473237043330499</v>
      </c>
      <c r="I140" s="7">
        <v>0</v>
      </c>
      <c r="J140" s="7">
        <v>0</v>
      </c>
      <c r="K140" s="7">
        <v>0</v>
      </c>
      <c r="L140" s="7">
        <v>0</v>
      </c>
      <c r="M140" s="7">
        <f>350*3/35.31</f>
        <v>29.73661852166525</v>
      </c>
      <c r="N140" s="7">
        <f>350*4/35.31</f>
        <v>39.648824695553664</v>
      </c>
      <c r="O140" s="7">
        <f t="shared" si="29"/>
        <v>158.59529878221466</v>
      </c>
      <c r="P140" s="7">
        <f>350/35.31</f>
        <v>9.912206173888416</v>
      </c>
      <c r="Q140" s="7">
        <v>0</v>
      </c>
      <c r="R140" s="7">
        <v>0</v>
      </c>
      <c r="S140" s="7">
        <f>350*2/35.31</f>
        <v>19.824412347776832</v>
      </c>
      <c r="T140" s="7">
        <f>350*8/35.31</f>
        <v>79.297649391107328</v>
      </c>
      <c r="U140" s="7">
        <v>0</v>
      </c>
      <c r="V140" s="7">
        <f t="shared" si="31"/>
        <v>109.03426791277258</v>
      </c>
      <c r="W140" s="21">
        <v>315</v>
      </c>
      <c r="X140" s="8"/>
    </row>
    <row r="143" spans="2:24">
      <c r="B143" s="1" t="s">
        <v>57</v>
      </c>
    </row>
    <row r="144" spans="2:24">
      <c r="B144" s="94" t="s">
        <v>0</v>
      </c>
      <c r="C144" s="94" t="s">
        <v>1</v>
      </c>
      <c r="D144" s="94" t="s">
        <v>2</v>
      </c>
      <c r="E144" s="94" t="s">
        <v>3</v>
      </c>
      <c r="F144" s="94" t="s">
        <v>4</v>
      </c>
      <c r="G144" s="96" t="s">
        <v>5</v>
      </c>
      <c r="H144" s="97"/>
      <c r="I144" s="97"/>
      <c r="J144" s="97"/>
      <c r="K144" s="97"/>
      <c r="L144" s="97"/>
      <c r="M144" s="97"/>
      <c r="N144" s="97"/>
      <c r="O144" s="98"/>
      <c r="P144" s="96" t="s">
        <v>6</v>
      </c>
      <c r="Q144" s="97"/>
      <c r="R144" s="97"/>
      <c r="S144" s="97"/>
      <c r="T144" s="97"/>
      <c r="U144" s="97"/>
      <c r="V144" s="98"/>
      <c r="W144" s="99" t="s">
        <v>7</v>
      </c>
      <c r="X144" s="94" t="s">
        <v>8</v>
      </c>
    </row>
    <row r="145" spans="2:24">
      <c r="B145" s="95"/>
      <c r="C145" s="95"/>
      <c r="D145" s="95"/>
      <c r="E145" s="95"/>
      <c r="F145" s="95"/>
      <c r="G145" s="2" t="s">
        <v>9</v>
      </c>
      <c r="H145" s="3" t="s">
        <v>10</v>
      </c>
      <c r="I145" s="3" t="s">
        <v>23</v>
      </c>
      <c r="J145" s="3" t="s">
        <v>22</v>
      </c>
      <c r="K145" s="3" t="s">
        <v>21</v>
      </c>
      <c r="L145" s="3" t="s">
        <v>25</v>
      </c>
      <c r="M145" s="3" t="s">
        <v>11</v>
      </c>
      <c r="N145" s="3" t="s">
        <v>24</v>
      </c>
      <c r="O145" s="3" t="s">
        <v>12</v>
      </c>
      <c r="P145" s="2" t="s">
        <v>9</v>
      </c>
      <c r="Q145" s="3" t="s">
        <v>10</v>
      </c>
      <c r="R145" s="3" t="s">
        <v>22</v>
      </c>
      <c r="S145" s="3" t="s">
        <v>21</v>
      </c>
      <c r="T145" s="3" t="s">
        <v>11</v>
      </c>
      <c r="U145" s="3" t="s">
        <v>42</v>
      </c>
      <c r="V145" s="3" t="s">
        <v>13</v>
      </c>
      <c r="W145" s="100"/>
      <c r="X145" s="95"/>
    </row>
    <row r="146" spans="2:24" ht="15" customHeight="1">
      <c r="B146" s="4" t="s">
        <v>14</v>
      </c>
      <c r="C146" s="5">
        <v>0</v>
      </c>
      <c r="D146" s="5">
        <v>0</v>
      </c>
      <c r="E146" s="5">
        <v>0</v>
      </c>
      <c r="F146" s="6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f t="shared" ref="O146:O150" si="32">SUM(G146:N146)</f>
        <v>0</v>
      </c>
      <c r="P146" s="7">
        <f>350*2/35.31</f>
        <v>19.824412347776832</v>
      </c>
      <c r="Q146" s="7">
        <v>0</v>
      </c>
      <c r="R146" s="7">
        <v>0</v>
      </c>
      <c r="S146" s="7">
        <v>0</v>
      </c>
      <c r="T146" s="7">
        <v>0</v>
      </c>
      <c r="U146" s="7">
        <f>350*3/35.31</f>
        <v>29.73661852166525</v>
      </c>
      <c r="V146" s="7">
        <f>SUM(P146:U146)</f>
        <v>49.561030869442078</v>
      </c>
      <c r="W146" s="21">
        <v>365</v>
      </c>
      <c r="X146" s="8" t="s">
        <v>52</v>
      </c>
    </row>
    <row r="147" spans="2:24">
      <c r="B147" s="4" t="s">
        <v>15</v>
      </c>
      <c r="C147" s="21">
        <v>12</v>
      </c>
      <c r="D147" s="21">
        <v>3</v>
      </c>
      <c r="E147" s="5">
        <f>C147-D147</f>
        <v>9</v>
      </c>
      <c r="F147" s="6">
        <v>0</v>
      </c>
      <c r="G147" s="6">
        <f>1800/35.31</f>
        <v>50.977060322854712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f>1700/35.31</f>
        <v>48.145001416029451</v>
      </c>
      <c r="N147" s="6">
        <f>1400/35.31</f>
        <v>39.648824695553664</v>
      </c>
      <c r="O147" s="7">
        <f t="shared" si="32"/>
        <v>138.77088643443781</v>
      </c>
      <c r="P147" s="7">
        <v>0</v>
      </c>
      <c r="Q147" s="7">
        <f>350/35.31</f>
        <v>9.912206173888416</v>
      </c>
      <c r="R147" s="7">
        <v>0</v>
      </c>
      <c r="S147" s="7">
        <v>0</v>
      </c>
      <c r="T147" s="7">
        <f>350*2/35.31</f>
        <v>19.824412347776832</v>
      </c>
      <c r="U147" s="7">
        <v>0</v>
      </c>
      <c r="V147" s="7">
        <f t="shared" ref="V147:V152" si="33">SUM(P147:U147)</f>
        <v>29.73661852166525</v>
      </c>
      <c r="W147" s="21">
        <v>1630</v>
      </c>
      <c r="X147" s="8" t="s">
        <v>58</v>
      </c>
    </row>
    <row r="148" spans="2:24">
      <c r="B148" s="4" t="s">
        <v>16</v>
      </c>
      <c r="C148" s="21">
        <v>8</v>
      </c>
      <c r="D148" s="21">
        <v>4</v>
      </c>
      <c r="E148" s="5">
        <f>C148-D148</f>
        <v>4</v>
      </c>
      <c r="F148" s="6">
        <f>350*9/35.31</f>
        <v>89.209855564995749</v>
      </c>
      <c r="G148" s="6">
        <f>2100/35.31</f>
        <v>59.473237043330499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f>2450/35.31</f>
        <v>69.385443217218921</v>
      </c>
      <c r="N148" s="6">
        <v>0</v>
      </c>
      <c r="O148" s="7">
        <f t="shared" si="32"/>
        <v>128.85868026054942</v>
      </c>
      <c r="P148" s="7">
        <f>350/35.31</f>
        <v>9.912206173888416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f t="shared" si="33"/>
        <v>9.912206173888416</v>
      </c>
      <c r="W148" s="21">
        <v>600</v>
      </c>
      <c r="X148" s="8" t="s">
        <v>77</v>
      </c>
    </row>
    <row r="149" spans="2:24">
      <c r="B149" s="4" t="s">
        <v>17</v>
      </c>
      <c r="C149" s="21">
        <v>0</v>
      </c>
      <c r="D149" s="21">
        <v>0</v>
      </c>
      <c r="E149" s="5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f t="shared" si="32"/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f t="shared" si="33"/>
        <v>0</v>
      </c>
      <c r="W149" s="21">
        <v>0</v>
      </c>
      <c r="X149" s="8"/>
    </row>
    <row r="150" spans="2:24">
      <c r="B150" s="4" t="s">
        <v>18</v>
      </c>
      <c r="C150" s="21">
        <v>12</v>
      </c>
      <c r="D150" s="21">
        <v>2</v>
      </c>
      <c r="E150" s="5">
        <f>C150-D150</f>
        <v>10</v>
      </c>
      <c r="F150" s="6">
        <v>0</v>
      </c>
      <c r="G150" s="7">
        <f>350*5/35.31</f>
        <v>49.561030869442078</v>
      </c>
      <c r="H150" s="7">
        <f>350*6/35.31</f>
        <v>59.473237043330499</v>
      </c>
      <c r="I150" s="7">
        <v>0</v>
      </c>
      <c r="J150" s="7">
        <f>350*7/35.31</f>
        <v>69.385443217218921</v>
      </c>
      <c r="K150" s="7">
        <v>0</v>
      </c>
      <c r="L150" s="7">
        <v>0</v>
      </c>
      <c r="M150" s="7">
        <f>350*5/35.31</f>
        <v>49.561030869442078</v>
      </c>
      <c r="N150" s="7">
        <v>0</v>
      </c>
      <c r="O150" s="7">
        <f t="shared" si="32"/>
        <v>227.98074199943358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f t="shared" si="33"/>
        <v>0</v>
      </c>
      <c r="W150" s="21">
        <v>1902</v>
      </c>
      <c r="X150" s="8" t="s">
        <v>59</v>
      </c>
    </row>
    <row r="151" spans="2:24">
      <c r="B151" s="9" t="s">
        <v>19</v>
      </c>
      <c r="C151" s="21">
        <v>11</v>
      </c>
      <c r="D151" s="21">
        <v>3</v>
      </c>
      <c r="E151" s="5">
        <f>C151-D151</f>
        <v>8</v>
      </c>
      <c r="F151" s="6">
        <f>350*13/35.31</f>
        <v>128.85868026054942</v>
      </c>
      <c r="G151" s="7">
        <f>350*7/35.31</f>
        <v>69.385443217218921</v>
      </c>
      <c r="H151" s="7">
        <f>350*10/35.31</f>
        <v>99.122061738884156</v>
      </c>
      <c r="I151" s="7">
        <v>0</v>
      </c>
      <c r="J151" s="7">
        <v>0</v>
      </c>
      <c r="K151" s="7">
        <v>0</v>
      </c>
      <c r="L151" s="7">
        <v>0</v>
      </c>
      <c r="M151" s="7">
        <f>350*13/35.31</f>
        <v>128.85868026054942</v>
      </c>
      <c r="N151" s="7">
        <v>0</v>
      </c>
      <c r="O151" s="7">
        <f>SUM(G151:N151)</f>
        <v>297.36618521665253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f t="shared" si="33"/>
        <v>0</v>
      </c>
      <c r="W151" s="21">
        <v>1837</v>
      </c>
      <c r="X151" s="8" t="s">
        <v>60</v>
      </c>
    </row>
    <row r="152" spans="2:24">
      <c r="B152" s="9" t="s">
        <v>20</v>
      </c>
      <c r="C152" s="21">
        <v>11</v>
      </c>
      <c r="D152" s="21">
        <v>3</v>
      </c>
      <c r="E152" s="5">
        <f>C152-D152</f>
        <v>8</v>
      </c>
      <c r="F152" s="6">
        <v>0</v>
      </c>
      <c r="G152" s="7">
        <f>350*2/35.31</f>
        <v>19.824412347776832</v>
      </c>
      <c r="H152" s="7">
        <f>350*4/35.31</f>
        <v>39.648824695553664</v>
      </c>
      <c r="I152" s="7">
        <v>0</v>
      </c>
      <c r="J152" s="7">
        <v>0</v>
      </c>
      <c r="K152" s="7">
        <v>0</v>
      </c>
      <c r="L152" s="7">
        <v>0</v>
      </c>
      <c r="M152" s="7">
        <f>350*3/35.31</f>
        <v>29.73661852166525</v>
      </c>
      <c r="N152" s="7">
        <f>350*3/35.31</f>
        <v>29.73661852166525</v>
      </c>
      <c r="O152" s="7">
        <f>SUM(G152:N152)</f>
        <v>118.946474086661</v>
      </c>
      <c r="P152" s="7">
        <v>0</v>
      </c>
      <c r="Q152" s="7">
        <v>0</v>
      </c>
      <c r="R152" s="7">
        <v>0</v>
      </c>
      <c r="S152" s="7">
        <f>350*4/35.31</f>
        <v>39.648824695553664</v>
      </c>
      <c r="T152" s="7">
        <f>350*10/35.31</f>
        <v>99.122061738884156</v>
      </c>
      <c r="U152" s="7">
        <v>0</v>
      </c>
      <c r="V152" s="7">
        <f t="shared" si="33"/>
        <v>138.77088643443781</v>
      </c>
      <c r="W152" s="21">
        <v>365</v>
      </c>
      <c r="X152" s="8"/>
    </row>
    <row r="155" spans="2:24">
      <c r="B155" s="1" t="s">
        <v>61</v>
      </c>
    </row>
    <row r="156" spans="2:24">
      <c r="B156" s="94" t="s">
        <v>0</v>
      </c>
      <c r="C156" s="94" t="s">
        <v>1</v>
      </c>
      <c r="D156" s="94" t="s">
        <v>2</v>
      </c>
      <c r="E156" s="94" t="s">
        <v>3</v>
      </c>
      <c r="F156" s="94" t="s">
        <v>4</v>
      </c>
      <c r="G156" s="96" t="s">
        <v>5</v>
      </c>
      <c r="H156" s="97"/>
      <c r="I156" s="97"/>
      <c r="J156" s="97"/>
      <c r="K156" s="97"/>
      <c r="L156" s="97"/>
      <c r="M156" s="97"/>
      <c r="N156" s="97"/>
      <c r="O156" s="98"/>
      <c r="P156" s="96" t="s">
        <v>6</v>
      </c>
      <c r="Q156" s="97"/>
      <c r="R156" s="97"/>
      <c r="S156" s="97"/>
      <c r="T156" s="97"/>
      <c r="U156" s="97"/>
      <c r="V156" s="98"/>
      <c r="W156" s="99" t="s">
        <v>7</v>
      </c>
      <c r="X156" s="94" t="s">
        <v>8</v>
      </c>
    </row>
    <row r="157" spans="2:24" ht="15" customHeight="1">
      <c r="B157" s="95"/>
      <c r="C157" s="95"/>
      <c r="D157" s="95"/>
      <c r="E157" s="95"/>
      <c r="F157" s="95"/>
      <c r="G157" s="2" t="s">
        <v>9</v>
      </c>
      <c r="H157" s="3" t="s">
        <v>10</v>
      </c>
      <c r="I157" s="3" t="s">
        <v>23</v>
      </c>
      <c r="J157" s="3" t="s">
        <v>22</v>
      </c>
      <c r="K157" s="3" t="s">
        <v>21</v>
      </c>
      <c r="L157" s="3" t="s">
        <v>25</v>
      </c>
      <c r="M157" s="3" t="s">
        <v>11</v>
      </c>
      <c r="N157" s="3" t="s">
        <v>24</v>
      </c>
      <c r="O157" s="3" t="s">
        <v>12</v>
      </c>
      <c r="P157" s="2" t="s">
        <v>9</v>
      </c>
      <c r="Q157" s="3" t="s">
        <v>10</v>
      </c>
      <c r="R157" s="3" t="s">
        <v>22</v>
      </c>
      <c r="S157" s="3" t="s">
        <v>21</v>
      </c>
      <c r="T157" s="3" t="s">
        <v>11</v>
      </c>
      <c r="U157" s="3" t="s">
        <v>42</v>
      </c>
      <c r="V157" s="3" t="s">
        <v>13</v>
      </c>
      <c r="W157" s="100"/>
      <c r="X157" s="95"/>
    </row>
    <row r="158" spans="2:24">
      <c r="B158" s="4" t="s">
        <v>14</v>
      </c>
      <c r="C158" s="5">
        <v>3</v>
      </c>
      <c r="D158" s="5">
        <v>0</v>
      </c>
      <c r="E158" s="5">
        <f>C158-D158</f>
        <v>3</v>
      </c>
      <c r="F158" s="6">
        <v>0</v>
      </c>
      <c r="G158" s="7">
        <f>350*2/35.31</f>
        <v>19.824412347776832</v>
      </c>
      <c r="H158" s="7">
        <f>350*2/35.31</f>
        <v>19.824412347776832</v>
      </c>
      <c r="I158" s="7">
        <v>0</v>
      </c>
      <c r="J158" s="7">
        <v>0</v>
      </c>
      <c r="K158" s="7">
        <v>0</v>
      </c>
      <c r="L158" s="7">
        <v>0</v>
      </c>
      <c r="M158" s="7">
        <f>350*2/35.31</f>
        <v>19.824412347776832</v>
      </c>
      <c r="N158" s="7">
        <v>0</v>
      </c>
      <c r="O158" s="7">
        <f t="shared" ref="O158:O164" si="34">SUM(G158:N158)</f>
        <v>59.473237043330499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f>350*2/35.31</f>
        <v>19.824412347776832</v>
      </c>
      <c r="V158" s="7">
        <f t="shared" ref="V158:V164" si="35">SUM(P158:U158)</f>
        <v>19.824412347776832</v>
      </c>
      <c r="W158" s="21">
        <v>80</v>
      </c>
      <c r="X158" s="8"/>
    </row>
    <row r="159" spans="2:24">
      <c r="B159" s="4" t="s">
        <v>15</v>
      </c>
      <c r="C159" s="21">
        <v>10</v>
      </c>
      <c r="D159" s="21">
        <v>3</v>
      </c>
      <c r="E159" s="5">
        <f>C159-D159</f>
        <v>7</v>
      </c>
      <c r="F159" s="6">
        <v>0</v>
      </c>
      <c r="G159" s="6">
        <f>2400/35.31</f>
        <v>67.969413763806287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f>2000/35.31</f>
        <v>56.641178136505239</v>
      </c>
      <c r="N159" s="6">
        <f>1500/35.31</f>
        <v>42.480883602378924</v>
      </c>
      <c r="O159" s="7">
        <f t="shared" si="34"/>
        <v>167.09147550269046</v>
      </c>
      <c r="P159" s="7">
        <v>0</v>
      </c>
      <c r="Q159" s="7">
        <v>0</v>
      </c>
      <c r="R159" s="7">
        <v>0</v>
      </c>
      <c r="S159" s="7">
        <v>0</v>
      </c>
      <c r="T159" s="7">
        <f>350*3/35.31</f>
        <v>29.73661852166525</v>
      </c>
      <c r="U159" s="7">
        <v>0</v>
      </c>
      <c r="V159" s="7">
        <f t="shared" si="35"/>
        <v>29.73661852166525</v>
      </c>
      <c r="W159" s="21">
        <v>1155</v>
      </c>
      <c r="X159" s="8" t="s">
        <v>62</v>
      </c>
    </row>
    <row r="160" spans="2:24">
      <c r="B160" s="4" t="s">
        <v>16</v>
      </c>
      <c r="C160" s="21">
        <v>7</v>
      </c>
      <c r="D160" s="21">
        <v>3</v>
      </c>
      <c r="E160" s="5">
        <f>C160-D160</f>
        <v>4</v>
      </c>
      <c r="F160" s="6">
        <f>350*15/35.31</f>
        <v>148.68309260832623</v>
      </c>
      <c r="G160" s="6">
        <f>1400/35.31</f>
        <v>39.648824695553664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f>1400/35.31</f>
        <v>39.648824695553664</v>
      </c>
      <c r="N160" s="6">
        <v>0</v>
      </c>
      <c r="O160" s="7">
        <f t="shared" si="34"/>
        <v>79.297649391107328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f t="shared" si="35"/>
        <v>0</v>
      </c>
      <c r="W160" s="21">
        <v>465</v>
      </c>
      <c r="X160" s="8"/>
    </row>
    <row r="161" spans="2:24">
      <c r="B161" s="4" t="s">
        <v>17</v>
      </c>
      <c r="C161" s="21">
        <v>0</v>
      </c>
      <c r="D161" s="21">
        <v>0</v>
      </c>
      <c r="E161" s="5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f t="shared" si="34"/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f t="shared" si="35"/>
        <v>0</v>
      </c>
      <c r="W161" s="21">
        <v>0</v>
      </c>
      <c r="X161" s="8"/>
    </row>
    <row r="162" spans="2:24">
      <c r="B162" s="4" t="s">
        <v>18</v>
      </c>
      <c r="C162" s="21">
        <v>8</v>
      </c>
      <c r="D162" s="21">
        <v>3</v>
      </c>
      <c r="E162" s="5">
        <f>C162-D162</f>
        <v>5</v>
      </c>
      <c r="F162" s="6">
        <f>350*37/35.31</f>
        <v>366.75162843387142</v>
      </c>
      <c r="G162" s="7">
        <f>350*4/35.31</f>
        <v>39.648824695553664</v>
      </c>
      <c r="H162" s="7">
        <f>350*5/35.31</f>
        <v>49.561030869442078</v>
      </c>
      <c r="I162" s="7">
        <v>0</v>
      </c>
      <c r="J162" s="7">
        <f>350*6/35.31</f>
        <v>59.473237043330499</v>
      </c>
      <c r="K162" s="7">
        <v>0</v>
      </c>
      <c r="L162" s="7">
        <v>0</v>
      </c>
      <c r="M162" s="7">
        <f>350*4/35.31</f>
        <v>39.648824695553664</v>
      </c>
      <c r="N162" s="7">
        <v>0</v>
      </c>
      <c r="O162" s="7">
        <f t="shared" si="34"/>
        <v>188.33191730387989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f t="shared" si="35"/>
        <v>0</v>
      </c>
      <c r="W162" s="21">
        <v>2121</v>
      </c>
      <c r="X162" s="8" t="s">
        <v>63</v>
      </c>
    </row>
    <row r="163" spans="2:24">
      <c r="B163" s="9" t="s">
        <v>19</v>
      </c>
      <c r="C163" s="21">
        <v>10.3</v>
      </c>
      <c r="D163" s="21">
        <v>1.3</v>
      </c>
      <c r="E163" s="5">
        <f>C163-D163</f>
        <v>9</v>
      </c>
      <c r="F163" s="6">
        <f>350*30/35.31</f>
        <v>297.36618521665247</v>
      </c>
      <c r="G163" s="7">
        <f>350*7/35.31</f>
        <v>69.385443217218921</v>
      </c>
      <c r="H163" s="7">
        <f>350*10/35.31</f>
        <v>99.122061738884156</v>
      </c>
      <c r="I163" s="7">
        <v>0</v>
      </c>
      <c r="J163" s="7">
        <v>0</v>
      </c>
      <c r="K163" s="7">
        <v>0</v>
      </c>
      <c r="L163" s="7">
        <v>0</v>
      </c>
      <c r="M163" s="7">
        <f>350*14/35.31</f>
        <v>138.77088643443784</v>
      </c>
      <c r="N163" s="7">
        <v>0</v>
      </c>
      <c r="O163" s="7">
        <f t="shared" si="34"/>
        <v>307.27839139054095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f t="shared" si="35"/>
        <v>0</v>
      </c>
      <c r="W163" s="21">
        <v>1661</v>
      </c>
      <c r="X163" s="8" t="s">
        <v>64</v>
      </c>
    </row>
    <row r="164" spans="2:24">
      <c r="B164" s="9" t="s">
        <v>20</v>
      </c>
      <c r="C164" s="21">
        <v>12</v>
      </c>
      <c r="D164" s="21">
        <v>2</v>
      </c>
      <c r="E164" s="5">
        <f>C164-D164</f>
        <v>10</v>
      </c>
      <c r="F164" s="6">
        <f>350*7/35.31</f>
        <v>69.385443217218921</v>
      </c>
      <c r="G164" s="7">
        <f>350*3/35.31</f>
        <v>29.73661852166525</v>
      </c>
      <c r="H164" s="7">
        <f>350*4/35.31</f>
        <v>39.648824695553664</v>
      </c>
      <c r="I164" s="7">
        <v>0</v>
      </c>
      <c r="J164" s="7">
        <v>0</v>
      </c>
      <c r="K164" s="7">
        <v>0</v>
      </c>
      <c r="L164" s="7">
        <v>0</v>
      </c>
      <c r="M164" s="7">
        <f>350*4/35.31</f>
        <v>39.648824695553664</v>
      </c>
      <c r="N164" s="7">
        <f>350*4/35.31</f>
        <v>39.648824695553664</v>
      </c>
      <c r="O164" s="7">
        <f t="shared" si="34"/>
        <v>148.68309260832623</v>
      </c>
      <c r="P164" s="7">
        <f>350*2/35.31</f>
        <v>19.824412347776832</v>
      </c>
      <c r="Q164" s="7">
        <v>0</v>
      </c>
      <c r="R164" s="7">
        <v>0</v>
      </c>
      <c r="S164" s="7">
        <v>0</v>
      </c>
      <c r="T164" s="7">
        <f>350*2/35.31</f>
        <v>19.824412347776832</v>
      </c>
      <c r="U164" s="7">
        <v>0</v>
      </c>
      <c r="V164" s="7">
        <f t="shared" si="35"/>
        <v>39.648824695553664</v>
      </c>
      <c r="W164" s="21">
        <v>635</v>
      </c>
      <c r="X164" s="8"/>
    </row>
    <row r="167" spans="2:24">
      <c r="B167" s="1" t="s">
        <v>65</v>
      </c>
    </row>
    <row r="168" spans="2:24" ht="15" customHeight="1">
      <c r="B168" s="94" t="s">
        <v>0</v>
      </c>
      <c r="C168" s="94" t="s">
        <v>1</v>
      </c>
      <c r="D168" s="94" t="s">
        <v>2</v>
      </c>
      <c r="E168" s="94" t="s">
        <v>3</v>
      </c>
      <c r="F168" s="94" t="s">
        <v>4</v>
      </c>
      <c r="G168" s="96" t="s">
        <v>5</v>
      </c>
      <c r="H168" s="97"/>
      <c r="I168" s="97"/>
      <c r="J168" s="97"/>
      <c r="K168" s="97"/>
      <c r="L168" s="97"/>
      <c r="M168" s="97"/>
      <c r="N168" s="97"/>
      <c r="O168" s="98"/>
      <c r="P168" s="96" t="s">
        <v>6</v>
      </c>
      <c r="Q168" s="97"/>
      <c r="R168" s="97"/>
      <c r="S168" s="97"/>
      <c r="T168" s="97"/>
      <c r="U168" s="97"/>
      <c r="V168" s="98"/>
      <c r="W168" s="99" t="s">
        <v>7</v>
      </c>
      <c r="X168" s="94" t="s">
        <v>8</v>
      </c>
    </row>
    <row r="169" spans="2:24">
      <c r="B169" s="95"/>
      <c r="C169" s="95"/>
      <c r="D169" s="95"/>
      <c r="E169" s="95"/>
      <c r="F169" s="95"/>
      <c r="G169" s="2" t="s">
        <v>9</v>
      </c>
      <c r="H169" s="3" t="s">
        <v>10</v>
      </c>
      <c r="I169" s="3" t="s">
        <v>23</v>
      </c>
      <c r="J169" s="3" t="s">
        <v>22</v>
      </c>
      <c r="K169" s="3" t="s">
        <v>21</v>
      </c>
      <c r="L169" s="3" t="s">
        <v>25</v>
      </c>
      <c r="M169" s="3" t="s">
        <v>11</v>
      </c>
      <c r="N169" s="3" t="s">
        <v>24</v>
      </c>
      <c r="O169" s="3" t="s">
        <v>12</v>
      </c>
      <c r="P169" s="2" t="s">
        <v>9</v>
      </c>
      <c r="Q169" s="3" t="s">
        <v>10</v>
      </c>
      <c r="R169" s="3" t="s">
        <v>22</v>
      </c>
      <c r="S169" s="3" t="s">
        <v>21</v>
      </c>
      <c r="T169" s="3" t="s">
        <v>11</v>
      </c>
      <c r="U169" s="3" t="s">
        <v>42</v>
      </c>
      <c r="V169" s="3" t="s">
        <v>13</v>
      </c>
      <c r="W169" s="100"/>
      <c r="X169" s="95"/>
    </row>
    <row r="170" spans="2:24">
      <c r="B170" s="4" t="s">
        <v>14</v>
      </c>
      <c r="C170" s="5">
        <v>4</v>
      </c>
      <c r="D170" s="5">
        <v>1</v>
      </c>
      <c r="E170" s="5">
        <f>C170-D170</f>
        <v>3</v>
      </c>
      <c r="F170" s="6">
        <v>0</v>
      </c>
      <c r="G170" s="7">
        <f>350*1.5/35.31</f>
        <v>14.868309260832625</v>
      </c>
      <c r="H170" s="7">
        <f>350*2/35.31</f>
        <v>19.824412347776832</v>
      </c>
      <c r="I170" s="7">
        <v>0</v>
      </c>
      <c r="J170" s="7">
        <v>0</v>
      </c>
      <c r="K170" s="7">
        <v>0</v>
      </c>
      <c r="L170" s="7">
        <v>0</v>
      </c>
      <c r="M170" s="7">
        <f>350*1.5/35.31</f>
        <v>14.868309260832625</v>
      </c>
      <c r="N170" s="7">
        <v>0</v>
      </c>
      <c r="O170" s="7">
        <f>SUM(G170:N170)</f>
        <v>49.561030869442085</v>
      </c>
      <c r="P170" s="7">
        <f>350/35.31</f>
        <v>9.912206173888416</v>
      </c>
      <c r="Q170" s="7">
        <f>350/35.31</f>
        <v>9.912206173888416</v>
      </c>
      <c r="R170" s="7">
        <v>0</v>
      </c>
      <c r="S170" s="7">
        <v>0</v>
      </c>
      <c r="T170" s="7">
        <f>350/35.31</f>
        <v>9.912206173888416</v>
      </c>
      <c r="U170" s="7">
        <v>0</v>
      </c>
      <c r="V170" s="7">
        <f>SUM(P170:U170)</f>
        <v>29.73661852166525</v>
      </c>
      <c r="W170" s="21">
        <v>40</v>
      </c>
      <c r="X170" s="8"/>
    </row>
    <row r="171" spans="2:24">
      <c r="B171" s="4" t="s">
        <v>15</v>
      </c>
      <c r="C171" s="21"/>
      <c r="D171" s="21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  <c r="V171" s="7"/>
      <c r="W171" s="21"/>
      <c r="X171" s="8" t="s">
        <v>66</v>
      </c>
    </row>
    <row r="172" spans="2:24">
      <c r="B172" s="4" t="s">
        <v>16</v>
      </c>
      <c r="C172" s="21"/>
      <c r="D172" s="21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  <c r="V172" s="7"/>
      <c r="W172" s="21"/>
      <c r="X172" s="8" t="s">
        <v>66</v>
      </c>
    </row>
    <row r="173" spans="2:24">
      <c r="B173" s="4" t="s">
        <v>17</v>
      </c>
      <c r="C173" s="21"/>
      <c r="D173" s="21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21"/>
      <c r="X173" s="8" t="s">
        <v>66</v>
      </c>
    </row>
    <row r="174" spans="2:24">
      <c r="B174" s="4" t="s">
        <v>18</v>
      </c>
      <c r="C174" s="21">
        <v>0</v>
      </c>
      <c r="D174" s="21">
        <v>0</v>
      </c>
      <c r="E174" s="5">
        <f>C174-D174</f>
        <v>0</v>
      </c>
      <c r="F174" s="6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f>SUM(G174:N174)</f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f>SUM(P174:U174)</f>
        <v>0</v>
      </c>
      <c r="W174" s="21">
        <v>598</v>
      </c>
      <c r="X174" s="8" t="s">
        <v>67</v>
      </c>
    </row>
    <row r="175" spans="2:24">
      <c r="B175" s="9" t="s">
        <v>19</v>
      </c>
      <c r="C175" s="21"/>
      <c r="D175" s="21"/>
      <c r="E175" s="5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21"/>
      <c r="X175" s="8" t="s">
        <v>66</v>
      </c>
    </row>
    <row r="176" spans="2:24">
      <c r="B176" s="9" t="s">
        <v>20</v>
      </c>
      <c r="C176" s="21"/>
      <c r="D176" s="21"/>
      <c r="E176" s="5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21"/>
      <c r="X176" s="8" t="s">
        <v>66</v>
      </c>
    </row>
    <row r="179" spans="2:24" ht="15" customHeight="1">
      <c r="B179" s="1" t="s">
        <v>68</v>
      </c>
    </row>
    <row r="180" spans="2:24">
      <c r="B180" s="94" t="s">
        <v>0</v>
      </c>
      <c r="C180" s="94" t="s">
        <v>1</v>
      </c>
      <c r="D180" s="94" t="s">
        <v>2</v>
      </c>
      <c r="E180" s="94" t="s">
        <v>3</v>
      </c>
      <c r="F180" s="94" t="s">
        <v>4</v>
      </c>
      <c r="G180" s="96" t="s">
        <v>5</v>
      </c>
      <c r="H180" s="97"/>
      <c r="I180" s="97"/>
      <c r="J180" s="97"/>
      <c r="K180" s="97"/>
      <c r="L180" s="97"/>
      <c r="M180" s="97"/>
      <c r="N180" s="97"/>
      <c r="O180" s="98"/>
      <c r="P180" s="96" t="s">
        <v>6</v>
      </c>
      <c r="Q180" s="97"/>
      <c r="R180" s="97"/>
      <c r="S180" s="97"/>
      <c r="T180" s="97"/>
      <c r="U180" s="97"/>
      <c r="V180" s="98"/>
      <c r="W180" s="99" t="s">
        <v>7</v>
      </c>
      <c r="X180" s="94" t="s">
        <v>8</v>
      </c>
    </row>
    <row r="181" spans="2:24">
      <c r="B181" s="95"/>
      <c r="C181" s="95"/>
      <c r="D181" s="95"/>
      <c r="E181" s="95"/>
      <c r="F181" s="95"/>
      <c r="G181" s="2" t="s">
        <v>9</v>
      </c>
      <c r="H181" s="3" t="s">
        <v>10</v>
      </c>
      <c r="I181" s="3" t="s">
        <v>23</v>
      </c>
      <c r="J181" s="3" t="s">
        <v>22</v>
      </c>
      <c r="K181" s="3" t="s">
        <v>21</v>
      </c>
      <c r="L181" s="3" t="s">
        <v>25</v>
      </c>
      <c r="M181" s="3" t="s">
        <v>11</v>
      </c>
      <c r="N181" s="3" t="s">
        <v>24</v>
      </c>
      <c r="O181" s="3" t="s">
        <v>12</v>
      </c>
      <c r="P181" s="2" t="s">
        <v>9</v>
      </c>
      <c r="Q181" s="3" t="s">
        <v>10</v>
      </c>
      <c r="R181" s="3" t="s">
        <v>22</v>
      </c>
      <c r="S181" s="3" t="s">
        <v>21</v>
      </c>
      <c r="T181" s="3" t="s">
        <v>11</v>
      </c>
      <c r="U181" s="3" t="s">
        <v>42</v>
      </c>
      <c r="V181" s="3" t="s">
        <v>13</v>
      </c>
      <c r="W181" s="100"/>
      <c r="X181" s="95"/>
    </row>
    <row r="182" spans="2:24">
      <c r="B182" s="4" t="s">
        <v>14</v>
      </c>
      <c r="C182" s="5">
        <v>11</v>
      </c>
      <c r="D182" s="5">
        <v>2</v>
      </c>
      <c r="E182" s="5">
        <f>C182-D182</f>
        <v>9</v>
      </c>
      <c r="F182" s="6">
        <v>0</v>
      </c>
      <c r="G182" s="7">
        <f>350*3/35.31</f>
        <v>29.73661852166525</v>
      </c>
      <c r="H182" s="7">
        <f>350*4/35.31</f>
        <v>39.648824695553664</v>
      </c>
      <c r="I182" s="7">
        <v>0</v>
      </c>
      <c r="J182" s="7">
        <v>0</v>
      </c>
      <c r="K182" s="7">
        <v>0</v>
      </c>
      <c r="L182" s="7">
        <v>0</v>
      </c>
      <c r="M182" s="7">
        <f>350*3/35.31</f>
        <v>29.73661852166525</v>
      </c>
      <c r="N182" s="7">
        <v>0</v>
      </c>
      <c r="O182" s="7">
        <f t="shared" ref="O182:O188" si="36">SUM(G182:N182)</f>
        <v>99.12206173888417</v>
      </c>
      <c r="P182" s="7">
        <f>350*3/35.31</f>
        <v>29.73661852166525</v>
      </c>
      <c r="Q182" s="7">
        <f>350*6/35.31</f>
        <v>59.473237043330499</v>
      </c>
      <c r="R182" s="7">
        <v>0</v>
      </c>
      <c r="S182" s="7">
        <f>350/35.31</f>
        <v>9.912206173888416</v>
      </c>
      <c r="T182" s="7">
        <f>350*3/35.31</f>
        <v>29.73661852166525</v>
      </c>
      <c r="U182" s="7">
        <v>0</v>
      </c>
      <c r="V182" s="7">
        <f t="shared" ref="V182:V188" si="37">SUM(P182:U182)</f>
        <v>128.85868026054942</v>
      </c>
      <c r="W182" s="21">
        <v>320</v>
      </c>
      <c r="X182" s="8"/>
    </row>
    <row r="183" spans="2:24">
      <c r="B183" s="4" t="s">
        <v>15</v>
      </c>
      <c r="C183" s="21">
        <v>6</v>
      </c>
      <c r="D183" s="21">
        <v>3</v>
      </c>
      <c r="E183" s="5">
        <f>C183-D183</f>
        <v>3</v>
      </c>
      <c r="F183" s="6">
        <v>0</v>
      </c>
      <c r="G183" s="6">
        <f>600/35.31</f>
        <v>16.992353440951572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f>500/35.31</f>
        <v>14.16029453412631</v>
      </c>
      <c r="N183" s="6">
        <f>300/35.31</f>
        <v>8.4961767204757859</v>
      </c>
      <c r="O183" s="7">
        <f t="shared" si="36"/>
        <v>39.648824695553671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f t="shared" si="37"/>
        <v>0</v>
      </c>
      <c r="W183" s="21">
        <v>645</v>
      </c>
      <c r="X183" s="8" t="s">
        <v>69</v>
      </c>
    </row>
    <row r="184" spans="2:24">
      <c r="B184" s="4" t="s">
        <v>16</v>
      </c>
      <c r="C184" s="21">
        <v>7</v>
      </c>
      <c r="D184" s="21">
        <v>4</v>
      </c>
      <c r="E184" s="5">
        <f>C184-D184</f>
        <v>3</v>
      </c>
      <c r="F184" s="6">
        <v>0</v>
      </c>
      <c r="G184" s="6">
        <f>1400/35.31</f>
        <v>39.648824695553664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f>1400/35.31</f>
        <v>39.648824695553664</v>
      </c>
      <c r="N184" s="6">
        <v>0</v>
      </c>
      <c r="O184" s="7">
        <f t="shared" si="36"/>
        <v>79.297649391107328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f t="shared" si="37"/>
        <v>0</v>
      </c>
      <c r="W184" s="21">
        <v>340</v>
      </c>
      <c r="X184" s="8"/>
    </row>
    <row r="185" spans="2:24">
      <c r="B185" s="4" t="s">
        <v>17</v>
      </c>
      <c r="C185" s="21">
        <v>0</v>
      </c>
      <c r="D185" s="21">
        <v>0</v>
      </c>
      <c r="E185" s="5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f t="shared" si="36"/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f t="shared" si="37"/>
        <v>0</v>
      </c>
      <c r="W185" s="21">
        <v>5</v>
      </c>
      <c r="X185" s="8"/>
    </row>
    <row r="186" spans="2:24">
      <c r="B186" s="4" t="s">
        <v>18</v>
      </c>
      <c r="C186" s="21">
        <v>10</v>
      </c>
      <c r="D186" s="21">
        <v>8</v>
      </c>
      <c r="E186" s="5">
        <f>C186-D186</f>
        <v>2</v>
      </c>
      <c r="F186" s="6">
        <f>350*53/35.31</f>
        <v>525.3469272160861</v>
      </c>
      <c r="G186" s="7">
        <f>350/35.31</f>
        <v>9.912206173888416</v>
      </c>
      <c r="H186" s="7">
        <f>350*2/35.31</f>
        <v>19.824412347776832</v>
      </c>
      <c r="I186" s="7">
        <v>0</v>
      </c>
      <c r="J186" s="7">
        <f>350*2/35.31</f>
        <v>19.824412347776832</v>
      </c>
      <c r="K186" s="7">
        <v>0</v>
      </c>
      <c r="L186" s="7">
        <v>0</v>
      </c>
      <c r="M186" s="7">
        <f>350/35.31</f>
        <v>9.912206173888416</v>
      </c>
      <c r="N186" s="7">
        <v>0</v>
      </c>
      <c r="O186" s="7">
        <f t="shared" si="36"/>
        <v>59.473237043330492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f t="shared" si="37"/>
        <v>0</v>
      </c>
      <c r="W186" s="21">
        <v>1540</v>
      </c>
      <c r="X186" s="8" t="s">
        <v>70</v>
      </c>
    </row>
    <row r="187" spans="2:24">
      <c r="B187" s="9" t="s">
        <v>19</v>
      </c>
      <c r="C187" s="21">
        <v>8</v>
      </c>
      <c r="D187" s="21">
        <v>1</v>
      </c>
      <c r="E187" s="5">
        <f>C187-D187</f>
        <v>7</v>
      </c>
      <c r="F187" s="6">
        <f>350*14/35.31</f>
        <v>138.77088643443784</v>
      </c>
      <c r="G187" s="7">
        <f>350*5/35.31</f>
        <v>49.561030869442078</v>
      </c>
      <c r="H187" s="7">
        <f>350*7/35.31</f>
        <v>69.385443217218921</v>
      </c>
      <c r="I187" s="7">
        <v>0</v>
      </c>
      <c r="J187" s="7">
        <v>0</v>
      </c>
      <c r="K187" s="7">
        <v>0</v>
      </c>
      <c r="L187" s="7">
        <v>0</v>
      </c>
      <c r="M187" s="7">
        <f>350*10/35.31</f>
        <v>99.122061738884156</v>
      </c>
      <c r="N187" s="7">
        <v>0</v>
      </c>
      <c r="O187" s="7">
        <f t="shared" si="36"/>
        <v>218.06853582554515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f t="shared" si="37"/>
        <v>0</v>
      </c>
      <c r="W187" s="21">
        <v>1844</v>
      </c>
      <c r="X187" s="8" t="s">
        <v>71</v>
      </c>
    </row>
    <row r="188" spans="2:24" ht="15" customHeight="1">
      <c r="B188" s="9" t="s">
        <v>20</v>
      </c>
      <c r="C188" s="21">
        <v>1</v>
      </c>
      <c r="D188" s="21">
        <v>1</v>
      </c>
      <c r="E188" s="5">
        <f>C188-D188</f>
        <v>0</v>
      </c>
      <c r="F188" s="6">
        <f>350*11/35.31</f>
        <v>109.03426791277258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f t="shared" si="36"/>
        <v>0</v>
      </c>
      <c r="P188" s="7">
        <f>350*2/35.31</f>
        <v>19.824412347776832</v>
      </c>
      <c r="Q188" s="7">
        <v>0</v>
      </c>
      <c r="R188" s="7">
        <v>0</v>
      </c>
      <c r="S188" s="7">
        <v>0</v>
      </c>
      <c r="T188" s="7">
        <f>350*3/35.31</f>
        <v>29.73661852166525</v>
      </c>
      <c r="U188" s="7">
        <v>0</v>
      </c>
      <c r="V188" s="7">
        <f t="shared" si="37"/>
        <v>49.561030869442078</v>
      </c>
      <c r="W188" s="21">
        <v>545</v>
      </c>
      <c r="X188" s="8"/>
    </row>
    <row r="191" spans="2:24">
      <c r="B191" s="1" t="s">
        <v>72</v>
      </c>
    </row>
    <row r="192" spans="2:24">
      <c r="B192" s="94" t="s">
        <v>0</v>
      </c>
      <c r="C192" s="94" t="s">
        <v>1</v>
      </c>
      <c r="D192" s="94" t="s">
        <v>2</v>
      </c>
      <c r="E192" s="94" t="s">
        <v>3</v>
      </c>
      <c r="F192" s="94" t="s">
        <v>4</v>
      </c>
      <c r="G192" s="96" t="s">
        <v>5</v>
      </c>
      <c r="H192" s="97"/>
      <c r="I192" s="97"/>
      <c r="J192" s="97"/>
      <c r="K192" s="97"/>
      <c r="L192" s="97"/>
      <c r="M192" s="97"/>
      <c r="N192" s="97"/>
      <c r="O192" s="98"/>
      <c r="P192" s="96" t="s">
        <v>6</v>
      </c>
      <c r="Q192" s="97"/>
      <c r="R192" s="97"/>
      <c r="S192" s="97"/>
      <c r="T192" s="97"/>
      <c r="U192" s="97"/>
      <c r="V192" s="98"/>
      <c r="W192" s="99" t="s">
        <v>7</v>
      </c>
      <c r="X192" s="94" t="s">
        <v>8</v>
      </c>
    </row>
    <row r="193" spans="2:24">
      <c r="B193" s="95"/>
      <c r="C193" s="95"/>
      <c r="D193" s="95"/>
      <c r="E193" s="95"/>
      <c r="F193" s="95"/>
      <c r="G193" s="2" t="s">
        <v>9</v>
      </c>
      <c r="H193" s="3" t="s">
        <v>10</v>
      </c>
      <c r="I193" s="3" t="s">
        <v>23</v>
      </c>
      <c r="J193" s="3" t="s">
        <v>22</v>
      </c>
      <c r="K193" s="3" t="s">
        <v>21</v>
      </c>
      <c r="L193" s="3" t="s">
        <v>25</v>
      </c>
      <c r="M193" s="3" t="s">
        <v>11</v>
      </c>
      <c r="N193" s="3" t="s">
        <v>24</v>
      </c>
      <c r="O193" s="3" t="s">
        <v>12</v>
      </c>
      <c r="P193" s="2" t="s">
        <v>9</v>
      </c>
      <c r="Q193" s="3" t="s">
        <v>10</v>
      </c>
      <c r="R193" s="3" t="s">
        <v>22</v>
      </c>
      <c r="S193" s="3" t="s">
        <v>21</v>
      </c>
      <c r="T193" s="3" t="s">
        <v>11</v>
      </c>
      <c r="U193" s="3" t="s">
        <v>42</v>
      </c>
      <c r="V193" s="3" t="s">
        <v>13</v>
      </c>
      <c r="W193" s="100"/>
      <c r="X193" s="95"/>
    </row>
    <row r="194" spans="2:24">
      <c r="B194" s="4" t="s">
        <v>14</v>
      </c>
      <c r="C194" s="5">
        <v>15</v>
      </c>
      <c r="D194" s="5">
        <v>4</v>
      </c>
      <c r="E194" s="5">
        <f t="shared" ref="E194:E200" si="38">C194-D194</f>
        <v>11</v>
      </c>
      <c r="F194" s="6">
        <v>0</v>
      </c>
      <c r="G194" s="7">
        <f>350*4/35.31</f>
        <v>39.648824695553664</v>
      </c>
      <c r="H194" s="7">
        <f>350*3/35.31</f>
        <v>29.73661852166525</v>
      </c>
      <c r="I194" s="7">
        <v>0</v>
      </c>
      <c r="J194" s="7">
        <v>0</v>
      </c>
      <c r="K194" s="7">
        <v>0</v>
      </c>
      <c r="L194" s="7">
        <v>0</v>
      </c>
      <c r="M194" s="7">
        <f>350*2/35.31</f>
        <v>19.824412347776832</v>
      </c>
      <c r="N194" s="7">
        <v>0</v>
      </c>
      <c r="O194" s="7">
        <f t="shared" ref="O194:O200" si="39">SUM(G194:N194)</f>
        <v>89.209855564995749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f t="shared" ref="V194:V200" si="40">SUM(P194:U194)</f>
        <v>0</v>
      </c>
      <c r="W194" s="21"/>
      <c r="X194" s="8"/>
    </row>
    <row r="195" spans="2:24">
      <c r="B195" s="4" t="s">
        <v>15</v>
      </c>
      <c r="C195" s="21">
        <v>10</v>
      </c>
      <c r="D195" s="21">
        <v>3</v>
      </c>
      <c r="E195" s="5">
        <f t="shared" si="38"/>
        <v>7</v>
      </c>
      <c r="F195" s="6">
        <v>0</v>
      </c>
      <c r="G195" s="6">
        <f>1500/35.31</f>
        <v>42.480883602378924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f>1100/35.31</f>
        <v>31.15264797507788</v>
      </c>
      <c r="N195" s="6">
        <f>800/35.31</f>
        <v>22.656471254602096</v>
      </c>
      <c r="O195" s="7">
        <f t="shared" si="39"/>
        <v>96.290002832058903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f t="shared" si="40"/>
        <v>0</v>
      </c>
      <c r="W195" s="21">
        <v>1175</v>
      </c>
      <c r="X195" s="8" t="s">
        <v>73</v>
      </c>
    </row>
    <row r="196" spans="2:24">
      <c r="B196" s="4" t="s">
        <v>16</v>
      </c>
      <c r="C196" s="21">
        <v>10</v>
      </c>
      <c r="D196" s="21">
        <v>3</v>
      </c>
      <c r="E196" s="5">
        <f t="shared" si="38"/>
        <v>7</v>
      </c>
      <c r="F196" s="6">
        <v>0</v>
      </c>
      <c r="G196" s="6">
        <f>3500/35.31</f>
        <v>99.122061738884156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f>3500/35.31</f>
        <v>99.122061738884156</v>
      </c>
      <c r="N196" s="6">
        <v>0</v>
      </c>
      <c r="O196" s="7">
        <f t="shared" si="39"/>
        <v>198.24412347776831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f t="shared" si="40"/>
        <v>0</v>
      </c>
      <c r="W196" s="21">
        <v>265</v>
      </c>
      <c r="X196" s="8"/>
    </row>
    <row r="197" spans="2:24">
      <c r="B197" s="4" t="s">
        <v>17</v>
      </c>
      <c r="C197" s="21">
        <v>0</v>
      </c>
      <c r="D197" s="21">
        <v>0</v>
      </c>
      <c r="E197" s="5">
        <f t="shared" si="38"/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f t="shared" si="39"/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f t="shared" si="40"/>
        <v>0</v>
      </c>
      <c r="W197" s="21">
        <v>45</v>
      </c>
      <c r="X197" s="8"/>
    </row>
    <row r="198" spans="2:24">
      <c r="B198" s="4" t="s">
        <v>18</v>
      </c>
      <c r="C198" s="21">
        <v>0</v>
      </c>
      <c r="D198" s="21">
        <v>0</v>
      </c>
      <c r="E198" s="5">
        <f t="shared" si="38"/>
        <v>0</v>
      </c>
      <c r="F198" s="6">
        <f>350*45/35.31</f>
        <v>446.04927782497873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f t="shared" si="39"/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f t="shared" si="40"/>
        <v>0</v>
      </c>
      <c r="W198" s="21">
        <v>838</v>
      </c>
      <c r="X198" s="8" t="s">
        <v>74</v>
      </c>
    </row>
    <row r="199" spans="2:24" ht="15" customHeight="1">
      <c r="B199" s="9" t="s">
        <v>19</v>
      </c>
      <c r="C199" s="21">
        <v>12</v>
      </c>
      <c r="D199" s="21">
        <v>1</v>
      </c>
      <c r="E199" s="5">
        <f t="shared" si="38"/>
        <v>11</v>
      </c>
      <c r="F199" s="6">
        <f>350*12/35.31</f>
        <v>118.946474086661</v>
      </c>
      <c r="G199" s="7">
        <f>350*8/35.31</f>
        <v>79.297649391107328</v>
      </c>
      <c r="H199" s="7">
        <f>350*10/35.31</f>
        <v>99.122061738884156</v>
      </c>
      <c r="I199" s="7">
        <v>0</v>
      </c>
      <c r="J199" s="7">
        <v>0</v>
      </c>
      <c r="K199" s="7">
        <v>0</v>
      </c>
      <c r="L199" s="7">
        <v>0</v>
      </c>
      <c r="M199" s="7">
        <f>350*13/35.31</f>
        <v>128.85868026054942</v>
      </c>
      <c r="N199" s="7">
        <v>0</v>
      </c>
      <c r="O199" s="7">
        <f t="shared" si="39"/>
        <v>307.27839139054089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f t="shared" si="40"/>
        <v>0</v>
      </c>
      <c r="W199" s="21">
        <v>1183</v>
      </c>
      <c r="X199" s="8" t="s">
        <v>75</v>
      </c>
    </row>
    <row r="200" spans="2:24">
      <c r="B200" s="9" t="s">
        <v>20</v>
      </c>
      <c r="C200" s="21">
        <v>0</v>
      </c>
      <c r="D200" s="21">
        <v>0</v>
      </c>
      <c r="E200" s="5">
        <f t="shared" si="38"/>
        <v>0</v>
      </c>
      <c r="F200" s="6">
        <f>350*30/35.31</f>
        <v>297.36618521665247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f t="shared" si="39"/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f t="shared" si="40"/>
        <v>0</v>
      </c>
      <c r="W200" s="21">
        <v>885</v>
      </c>
      <c r="X200" s="8" t="s">
        <v>76</v>
      </c>
    </row>
    <row r="202" spans="2:24">
      <c r="B202" s="1" t="s">
        <v>78</v>
      </c>
    </row>
    <row r="203" spans="2:24">
      <c r="B203" s="94" t="s">
        <v>0</v>
      </c>
      <c r="C203" s="94" t="s">
        <v>1</v>
      </c>
      <c r="D203" s="94" t="s">
        <v>2</v>
      </c>
      <c r="E203" s="94" t="s">
        <v>3</v>
      </c>
      <c r="F203" s="94" t="s">
        <v>4</v>
      </c>
      <c r="G203" s="96" t="s">
        <v>5</v>
      </c>
      <c r="H203" s="97"/>
      <c r="I203" s="97"/>
      <c r="J203" s="97"/>
      <c r="K203" s="97"/>
      <c r="L203" s="97"/>
      <c r="M203" s="97"/>
      <c r="N203" s="97"/>
      <c r="O203" s="98"/>
      <c r="P203" s="96" t="s">
        <v>6</v>
      </c>
      <c r="Q203" s="97"/>
      <c r="R203" s="97"/>
      <c r="S203" s="97"/>
      <c r="T203" s="97"/>
      <c r="U203" s="97"/>
      <c r="V203" s="98"/>
      <c r="W203" s="99" t="s">
        <v>7</v>
      </c>
      <c r="X203" s="94" t="s">
        <v>8</v>
      </c>
    </row>
    <row r="204" spans="2:24">
      <c r="B204" s="95"/>
      <c r="C204" s="95"/>
      <c r="D204" s="95"/>
      <c r="E204" s="95"/>
      <c r="F204" s="95"/>
      <c r="G204" s="2" t="s">
        <v>9</v>
      </c>
      <c r="H204" s="3" t="s">
        <v>10</v>
      </c>
      <c r="I204" s="3" t="s">
        <v>23</v>
      </c>
      <c r="J204" s="3" t="s">
        <v>22</v>
      </c>
      <c r="K204" s="3" t="s">
        <v>21</v>
      </c>
      <c r="L204" s="3" t="s">
        <v>25</v>
      </c>
      <c r="M204" s="3" t="s">
        <v>11</v>
      </c>
      <c r="N204" s="3" t="s">
        <v>24</v>
      </c>
      <c r="O204" s="3" t="s">
        <v>12</v>
      </c>
      <c r="P204" s="2" t="s">
        <v>9</v>
      </c>
      <c r="Q204" s="3" t="s">
        <v>10</v>
      </c>
      <c r="R204" s="3" t="s">
        <v>22</v>
      </c>
      <c r="S204" s="3" t="s">
        <v>21</v>
      </c>
      <c r="T204" s="3" t="s">
        <v>11</v>
      </c>
      <c r="U204" s="3" t="s">
        <v>42</v>
      </c>
      <c r="V204" s="3" t="s">
        <v>13</v>
      </c>
      <c r="W204" s="100"/>
      <c r="X204" s="95"/>
    </row>
    <row r="205" spans="2:24">
      <c r="B205" s="4" t="s">
        <v>14</v>
      </c>
      <c r="C205" s="5">
        <v>11</v>
      </c>
      <c r="D205" s="5">
        <v>5</v>
      </c>
      <c r="E205" s="5">
        <f t="shared" ref="E205:E211" si="41">C205-D205</f>
        <v>6</v>
      </c>
      <c r="F205" s="6">
        <v>0</v>
      </c>
      <c r="G205" s="7">
        <f>350*5/35.31</f>
        <v>49.561030869442078</v>
      </c>
      <c r="H205" s="7">
        <f>350*4/35.31</f>
        <v>39.648824695553664</v>
      </c>
      <c r="I205" s="7">
        <v>0</v>
      </c>
      <c r="J205" s="7">
        <v>0</v>
      </c>
      <c r="K205" s="7">
        <v>0</v>
      </c>
      <c r="L205" s="7">
        <v>0</v>
      </c>
      <c r="M205" s="7">
        <f>350/35.31</f>
        <v>9.912206173888416</v>
      </c>
      <c r="N205" s="7">
        <v>0</v>
      </c>
      <c r="O205" s="7">
        <f t="shared" ref="O205:O211" si="42">SUM(G205:N205)</f>
        <v>99.122061738884156</v>
      </c>
      <c r="P205" s="7">
        <f>350/35.31</f>
        <v>9.912206173888416</v>
      </c>
      <c r="Q205" s="7">
        <f>350*2/35.31</f>
        <v>19.824412347776832</v>
      </c>
      <c r="R205" s="7">
        <v>0</v>
      </c>
      <c r="S205" s="7">
        <v>0</v>
      </c>
      <c r="T205" s="7">
        <f>350*2/35.31</f>
        <v>19.824412347776832</v>
      </c>
      <c r="U205" s="7">
        <v>0</v>
      </c>
      <c r="V205" s="7">
        <f t="shared" ref="V205:V211" si="43">SUM(P205:U205)</f>
        <v>49.561030869442078</v>
      </c>
      <c r="W205" s="21"/>
      <c r="X205" s="8"/>
    </row>
    <row r="206" spans="2:24">
      <c r="B206" s="4" t="s">
        <v>15</v>
      </c>
      <c r="C206" s="21">
        <v>10</v>
      </c>
      <c r="D206" s="21">
        <v>2</v>
      </c>
      <c r="E206" s="5">
        <f t="shared" si="41"/>
        <v>8</v>
      </c>
      <c r="F206" s="6">
        <v>0</v>
      </c>
      <c r="G206" s="6">
        <f>2800/35.31</f>
        <v>79.297649391107328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f>2500/35.31</f>
        <v>70.80147267063154</v>
      </c>
      <c r="N206" s="6">
        <f>2000/35.31</f>
        <v>56.641178136505239</v>
      </c>
      <c r="O206" s="7">
        <f t="shared" si="42"/>
        <v>206.74030019824409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f t="shared" si="43"/>
        <v>0</v>
      </c>
      <c r="W206" s="21">
        <v>1870</v>
      </c>
      <c r="X206" s="8" t="s">
        <v>79</v>
      </c>
    </row>
    <row r="207" spans="2:24">
      <c r="B207" s="4" t="s">
        <v>16</v>
      </c>
      <c r="C207" s="21">
        <v>8</v>
      </c>
      <c r="D207" s="21">
        <v>2</v>
      </c>
      <c r="E207" s="5">
        <f t="shared" si="41"/>
        <v>6</v>
      </c>
      <c r="F207" s="6">
        <v>0</v>
      </c>
      <c r="G207" s="6">
        <f>2800/35.31</f>
        <v>79.297649391107328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f>2450/35.31</f>
        <v>69.385443217218921</v>
      </c>
      <c r="N207" s="6">
        <v>0</v>
      </c>
      <c r="O207" s="7">
        <f t="shared" si="42"/>
        <v>148.68309260832626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f t="shared" si="43"/>
        <v>0</v>
      </c>
      <c r="W207" s="21">
        <v>610</v>
      </c>
      <c r="X207" s="8" t="s">
        <v>77</v>
      </c>
    </row>
    <row r="208" spans="2:24" ht="15" customHeight="1">
      <c r="B208" s="4" t="s">
        <v>17</v>
      </c>
      <c r="C208" s="21">
        <v>0</v>
      </c>
      <c r="D208" s="21">
        <v>0</v>
      </c>
      <c r="E208" s="5">
        <f t="shared" si="41"/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f t="shared" si="42"/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f t="shared" si="43"/>
        <v>0</v>
      </c>
      <c r="W208" s="21">
        <v>20</v>
      </c>
      <c r="X208" s="8"/>
    </row>
    <row r="209" spans="2:24">
      <c r="B209" s="4" t="s">
        <v>18</v>
      </c>
      <c r="C209" s="21">
        <v>5</v>
      </c>
      <c r="D209" s="21">
        <v>5</v>
      </c>
      <c r="E209" s="5">
        <f t="shared" si="41"/>
        <v>0</v>
      </c>
      <c r="F209" s="6">
        <f>350*29/35.31</f>
        <v>287.45397904276405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f t="shared" si="42"/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f t="shared" si="43"/>
        <v>0</v>
      </c>
      <c r="W209" s="21">
        <v>852</v>
      </c>
      <c r="X209" s="8" t="s">
        <v>80</v>
      </c>
    </row>
    <row r="210" spans="2:24">
      <c r="B210" s="9" t="s">
        <v>19</v>
      </c>
      <c r="C210" s="21">
        <v>14.3</v>
      </c>
      <c r="D210" s="21">
        <v>1.3</v>
      </c>
      <c r="E210" s="5">
        <f t="shared" si="41"/>
        <v>13</v>
      </c>
      <c r="F210" s="6">
        <f>350*34/35.31</f>
        <v>337.01500991220615</v>
      </c>
      <c r="G210" s="7">
        <f>350*9/35.31</f>
        <v>89.209855564995749</v>
      </c>
      <c r="H210" s="7">
        <f>350*10/35.31</f>
        <v>99.122061738884156</v>
      </c>
      <c r="I210" s="7">
        <v>0</v>
      </c>
      <c r="J210" s="7">
        <v>0</v>
      </c>
      <c r="K210" s="7">
        <v>0</v>
      </c>
      <c r="L210" s="7">
        <v>0</v>
      </c>
      <c r="M210" s="7">
        <f>350*14/35.31</f>
        <v>138.77088643443784</v>
      </c>
      <c r="N210" s="7">
        <v>0</v>
      </c>
      <c r="O210" s="7">
        <f t="shared" si="42"/>
        <v>327.10280373831773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f t="shared" si="43"/>
        <v>0</v>
      </c>
      <c r="W210" s="21">
        <v>1905</v>
      </c>
      <c r="X210" s="8" t="s">
        <v>81</v>
      </c>
    </row>
    <row r="211" spans="2:24">
      <c r="B211" s="9" t="s">
        <v>20</v>
      </c>
      <c r="C211" s="21">
        <v>0</v>
      </c>
      <c r="D211" s="21">
        <v>0</v>
      </c>
      <c r="E211" s="5">
        <f t="shared" si="41"/>
        <v>0</v>
      </c>
      <c r="F211" s="6">
        <f>350*47/35.31</f>
        <v>465.87369017275557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f t="shared" si="42"/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f t="shared" si="43"/>
        <v>0</v>
      </c>
      <c r="W211" s="21">
        <v>975</v>
      </c>
      <c r="X211" s="8" t="s">
        <v>76</v>
      </c>
    </row>
    <row r="213" spans="2:24">
      <c r="B213" s="1" t="s">
        <v>82</v>
      </c>
    </row>
    <row r="214" spans="2:24">
      <c r="B214" s="94" t="s">
        <v>0</v>
      </c>
      <c r="C214" s="94" t="s">
        <v>1</v>
      </c>
      <c r="D214" s="94" t="s">
        <v>2</v>
      </c>
      <c r="E214" s="94" t="s">
        <v>3</v>
      </c>
      <c r="F214" s="94" t="s">
        <v>4</v>
      </c>
      <c r="G214" s="96" t="s">
        <v>5</v>
      </c>
      <c r="H214" s="97"/>
      <c r="I214" s="97"/>
      <c r="J214" s="97"/>
      <c r="K214" s="97"/>
      <c r="L214" s="97"/>
      <c r="M214" s="97"/>
      <c r="N214" s="97"/>
      <c r="O214" s="98"/>
      <c r="P214" s="96" t="s">
        <v>6</v>
      </c>
      <c r="Q214" s="97"/>
      <c r="R214" s="97"/>
      <c r="S214" s="97"/>
      <c r="T214" s="97"/>
      <c r="U214" s="97"/>
      <c r="V214" s="98"/>
      <c r="W214" s="99" t="s">
        <v>7</v>
      </c>
      <c r="X214" s="94" t="s">
        <v>8</v>
      </c>
    </row>
    <row r="215" spans="2:24">
      <c r="B215" s="95"/>
      <c r="C215" s="95"/>
      <c r="D215" s="95"/>
      <c r="E215" s="95"/>
      <c r="F215" s="95"/>
      <c r="G215" s="2" t="s">
        <v>9</v>
      </c>
      <c r="H215" s="3" t="s">
        <v>10</v>
      </c>
      <c r="I215" s="3" t="s">
        <v>23</v>
      </c>
      <c r="J215" s="3" t="s">
        <v>22</v>
      </c>
      <c r="K215" s="3" t="s">
        <v>21</v>
      </c>
      <c r="L215" s="3" t="s">
        <v>25</v>
      </c>
      <c r="M215" s="3" t="s">
        <v>11</v>
      </c>
      <c r="N215" s="3" t="s">
        <v>24</v>
      </c>
      <c r="O215" s="3" t="s">
        <v>12</v>
      </c>
      <c r="P215" s="2" t="s">
        <v>9</v>
      </c>
      <c r="Q215" s="3" t="s">
        <v>10</v>
      </c>
      <c r="R215" s="3" t="s">
        <v>22</v>
      </c>
      <c r="S215" s="3" t="s">
        <v>21</v>
      </c>
      <c r="T215" s="3" t="s">
        <v>11</v>
      </c>
      <c r="U215" s="3" t="s">
        <v>42</v>
      </c>
      <c r="V215" s="3" t="s">
        <v>13</v>
      </c>
      <c r="W215" s="100"/>
      <c r="X215" s="95"/>
    </row>
    <row r="216" spans="2:24">
      <c r="B216" s="4" t="s">
        <v>14</v>
      </c>
      <c r="C216" s="5">
        <v>5</v>
      </c>
      <c r="D216" s="5">
        <v>0</v>
      </c>
      <c r="E216" s="5">
        <f t="shared" ref="E216:E217" si="44">C216-D216</f>
        <v>5</v>
      </c>
      <c r="F216" s="6">
        <v>0</v>
      </c>
      <c r="G216" s="7">
        <f>350*2/35.31</f>
        <v>19.824412347776832</v>
      </c>
      <c r="H216" s="7">
        <f>350*2/35.31</f>
        <v>19.824412347776832</v>
      </c>
      <c r="I216" s="7">
        <v>0</v>
      </c>
      <c r="J216" s="7">
        <v>0</v>
      </c>
      <c r="K216" s="7">
        <v>0</v>
      </c>
      <c r="L216" s="7">
        <v>0</v>
      </c>
      <c r="M216" s="7">
        <f>350/35.31</f>
        <v>9.912206173888416</v>
      </c>
      <c r="N216" s="7">
        <v>0</v>
      </c>
      <c r="O216" s="7">
        <f t="shared" ref="O216:O222" si="45">SUM(G216:N216)</f>
        <v>49.561030869442078</v>
      </c>
      <c r="P216" s="7">
        <f>350/35.31</f>
        <v>9.912206173888416</v>
      </c>
      <c r="Q216" s="7">
        <f>350/35.31</f>
        <v>9.912206173888416</v>
      </c>
      <c r="R216" s="7">
        <v>0</v>
      </c>
      <c r="S216" s="7">
        <v>0</v>
      </c>
      <c r="T216" s="7">
        <f>350*2/35.31</f>
        <v>19.824412347776832</v>
      </c>
      <c r="U216" s="7">
        <v>0</v>
      </c>
      <c r="V216" s="7">
        <f t="shared" ref="V216:V222" si="46">SUM(P216:U216)</f>
        <v>39.648824695553664</v>
      </c>
      <c r="W216" s="21">
        <v>120</v>
      </c>
      <c r="X216" s="8"/>
    </row>
    <row r="217" spans="2:24">
      <c r="B217" s="4" t="s">
        <v>15</v>
      </c>
      <c r="C217" s="21">
        <v>10</v>
      </c>
      <c r="D217" s="21">
        <v>3</v>
      </c>
      <c r="E217" s="5">
        <f t="shared" si="44"/>
        <v>7</v>
      </c>
      <c r="F217" s="6">
        <v>0</v>
      </c>
      <c r="G217" s="6">
        <f>2400/35.31</f>
        <v>67.969413763806287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f>2200/35.31</f>
        <v>62.305295950155759</v>
      </c>
      <c r="N217" s="6">
        <f>2000/35.31</f>
        <v>56.641178136505239</v>
      </c>
      <c r="O217" s="7">
        <f t="shared" si="45"/>
        <v>186.91588785046727</v>
      </c>
      <c r="P217" s="7">
        <v>0</v>
      </c>
      <c r="Q217" s="7">
        <v>0</v>
      </c>
      <c r="R217" s="7">
        <v>0</v>
      </c>
      <c r="S217" s="7">
        <v>0</v>
      </c>
      <c r="T217" s="7">
        <f>350*8/35.31</f>
        <v>79.297649391107328</v>
      </c>
      <c r="U217" s="7">
        <v>0</v>
      </c>
      <c r="V217" s="7">
        <f t="shared" si="46"/>
        <v>79.297649391107328</v>
      </c>
      <c r="W217" s="21">
        <v>805</v>
      </c>
      <c r="X217" s="8" t="s">
        <v>83</v>
      </c>
    </row>
    <row r="218" spans="2:24">
      <c r="B218" s="4" t="s">
        <v>16</v>
      </c>
      <c r="C218" s="21">
        <v>6</v>
      </c>
      <c r="D218" s="21">
        <v>6</v>
      </c>
      <c r="E218" s="5">
        <f>C218-D218</f>
        <v>0</v>
      </c>
      <c r="F218" s="6">
        <f>350*17/35.31</f>
        <v>168.50750495610308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7">
        <f t="shared" si="45"/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f t="shared" si="46"/>
        <v>0</v>
      </c>
      <c r="W218" s="21">
        <v>100</v>
      </c>
      <c r="X218" s="8"/>
    </row>
    <row r="219" spans="2:24" ht="15" customHeight="1">
      <c r="B219" s="4" t="s">
        <v>17</v>
      </c>
      <c r="C219" s="21">
        <v>0</v>
      </c>
      <c r="D219" s="21">
        <v>0</v>
      </c>
      <c r="E219" s="5">
        <f>C219-D219</f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f t="shared" si="45"/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f t="shared" si="46"/>
        <v>0</v>
      </c>
      <c r="W219" s="21"/>
      <c r="X219" s="8"/>
    </row>
    <row r="220" spans="2:24">
      <c r="B220" s="4" t="s">
        <v>18</v>
      </c>
      <c r="C220" s="21">
        <v>8</v>
      </c>
      <c r="D220" s="21">
        <v>4</v>
      </c>
      <c r="E220" s="5">
        <f>C220-D220</f>
        <v>4</v>
      </c>
      <c r="F220" s="6">
        <v>0</v>
      </c>
      <c r="G220" s="7">
        <f>350*2/35.31</f>
        <v>19.824412347776832</v>
      </c>
      <c r="H220" s="7">
        <v>0</v>
      </c>
      <c r="I220" s="7">
        <v>0</v>
      </c>
      <c r="J220" s="7">
        <f>350*2/35.31</f>
        <v>19.824412347776832</v>
      </c>
      <c r="K220" s="7">
        <v>0</v>
      </c>
      <c r="L220" s="7">
        <v>0</v>
      </c>
      <c r="M220" s="7">
        <f>350*2/35.31</f>
        <v>19.824412347776832</v>
      </c>
      <c r="N220" s="7">
        <v>0</v>
      </c>
      <c r="O220" s="7">
        <f t="shared" si="45"/>
        <v>59.473237043330499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f t="shared" si="46"/>
        <v>0</v>
      </c>
      <c r="W220" s="21">
        <v>1263</v>
      </c>
      <c r="X220" s="8" t="s">
        <v>84</v>
      </c>
    </row>
    <row r="221" spans="2:24">
      <c r="B221" s="9" t="s">
        <v>19</v>
      </c>
      <c r="C221" s="21">
        <v>6.3</v>
      </c>
      <c r="D221" s="21">
        <v>1.3</v>
      </c>
      <c r="E221" s="5">
        <f>C221-D221</f>
        <v>5</v>
      </c>
      <c r="F221" s="6">
        <f>350*40/35.31</f>
        <v>396.48824695553662</v>
      </c>
      <c r="G221" s="7">
        <f>350*4/35.31</f>
        <v>39.648824695553664</v>
      </c>
      <c r="H221" s="7">
        <f>350*5/35.31</f>
        <v>49.561030869442078</v>
      </c>
      <c r="I221" s="7">
        <v>0</v>
      </c>
      <c r="J221" s="7">
        <v>0</v>
      </c>
      <c r="K221" s="7">
        <v>0</v>
      </c>
      <c r="L221" s="7">
        <v>0</v>
      </c>
      <c r="M221" s="7">
        <f>350*7/35.31</f>
        <v>69.385443217218921</v>
      </c>
      <c r="N221" s="7">
        <v>0</v>
      </c>
      <c r="O221" s="7">
        <f t="shared" si="45"/>
        <v>158.59529878221466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f t="shared" si="46"/>
        <v>0</v>
      </c>
      <c r="W221" s="21">
        <v>1852</v>
      </c>
      <c r="X221" s="8" t="s">
        <v>85</v>
      </c>
    </row>
    <row r="222" spans="2:24">
      <c r="B222" s="9" t="s">
        <v>20</v>
      </c>
      <c r="C222" s="21">
        <v>0</v>
      </c>
      <c r="D222" s="21">
        <v>0</v>
      </c>
      <c r="E222" s="5">
        <f>C222-D222</f>
        <v>0</v>
      </c>
      <c r="F222" s="6">
        <f>350*20/35.31</f>
        <v>198.24412347776831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f t="shared" si="45"/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f t="shared" si="46"/>
        <v>0</v>
      </c>
      <c r="W222" s="21">
        <v>1125</v>
      </c>
      <c r="X222" s="8" t="s">
        <v>86</v>
      </c>
    </row>
    <row r="225" spans="2:24">
      <c r="B225" s="1" t="s">
        <v>87</v>
      </c>
    </row>
    <row r="226" spans="2:24">
      <c r="B226" s="94" t="s">
        <v>0</v>
      </c>
      <c r="C226" s="94" t="s">
        <v>1</v>
      </c>
      <c r="D226" s="94" t="s">
        <v>2</v>
      </c>
      <c r="E226" s="94" t="s">
        <v>3</v>
      </c>
      <c r="F226" s="94" t="s">
        <v>4</v>
      </c>
      <c r="G226" s="96" t="s">
        <v>5</v>
      </c>
      <c r="H226" s="97"/>
      <c r="I226" s="97"/>
      <c r="J226" s="97"/>
      <c r="K226" s="97"/>
      <c r="L226" s="97"/>
      <c r="M226" s="97"/>
      <c r="N226" s="97"/>
      <c r="O226" s="98"/>
      <c r="P226" s="96" t="s">
        <v>6</v>
      </c>
      <c r="Q226" s="97"/>
      <c r="R226" s="97"/>
      <c r="S226" s="97"/>
      <c r="T226" s="97"/>
      <c r="U226" s="97"/>
      <c r="V226" s="98"/>
      <c r="W226" s="99" t="s">
        <v>7</v>
      </c>
      <c r="X226" s="94" t="s">
        <v>8</v>
      </c>
    </row>
    <row r="227" spans="2:24">
      <c r="B227" s="95"/>
      <c r="C227" s="95"/>
      <c r="D227" s="95"/>
      <c r="E227" s="95"/>
      <c r="F227" s="95"/>
      <c r="G227" s="2" t="s">
        <v>9</v>
      </c>
      <c r="H227" s="3" t="s">
        <v>10</v>
      </c>
      <c r="I227" s="3" t="s">
        <v>23</v>
      </c>
      <c r="J227" s="3" t="s">
        <v>22</v>
      </c>
      <c r="K227" s="3" t="s">
        <v>21</v>
      </c>
      <c r="L227" s="3" t="s">
        <v>25</v>
      </c>
      <c r="M227" s="3" t="s">
        <v>11</v>
      </c>
      <c r="N227" s="3" t="s">
        <v>24</v>
      </c>
      <c r="O227" s="3" t="s">
        <v>12</v>
      </c>
      <c r="P227" s="2" t="s">
        <v>9</v>
      </c>
      <c r="Q227" s="3" t="s">
        <v>10</v>
      </c>
      <c r="R227" s="3" t="s">
        <v>22</v>
      </c>
      <c r="S227" s="3" t="s">
        <v>21</v>
      </c>
      <c r="T227" s="3" t="s">
        <v>11</v>
      </c>
      <c r="U227" s="3" t="s">
        <v>42</v>
      </c>
      <c r="V227" s="3" t="s">
        <v>13</v>
      </c>
      <c r="W227" s="100"/>
      <c r="X227" s="95"/>
    </row>
    <row r="228" spans="2:24" ht="15" customHeight="1">
      <c r="B228" s="4" t="s">
        <v>14</v>
      </c>
      <c r="C228" s="5">
        <v>13</v>
      </c>
      <c r="D228" s="5">
        <v>0</v>
      </c>
      <c r="E228" s="5">
        <f t="shared" ref="E228:E230" si="47">C228-D228</f>
        <v>13</v>
      </c>
      <c r="F228" s="6">
        <f>350*12/35.31</f>
        <v>118.946474086661</v>
      </c>
      <c r="G228" s="7">
        <f>350*5/35.31</f>
        <v>49.561030869442078</v>
      </c>
      <c r="H228" s="7">
        <f>350*5/35.31</f>
        <v>49.561030869442078</v>
      </c>
      <c r="I228" s="7">
        <v>0</v>
      </c>
      <c r="J228" s="7">
        <v>0</v>
      </c>
      <c r="K228" s="7">
        <v>0</v>
      </c>
      <c r="L228" s="7">
        <v>0</v>
      </c>
      <c r="M228" s="7">
        <f>350*4/35.31</f>
        <v>39.648824695553664</v>
      </c>
      <c r="N228" s="7">
        <v>0</v>
      </c>
      <c r="O228" s="7">
        <f t="shared" ref="O228:O234" si="48">SUM(G228:N228)</f>
        <v>138.77088643443781</v>
      </c>
      <c r="P228" s="7">
        <f>350/35.31</f>
        <v>9.912206173888416</v>
      </c>
      <c r="Q228" s="7">
        <f>350*2/35.31</f>
        <v>19.824412347776832</v>
      </c>
      <c r="R228" s="7">
        <v>0</v>
      </c>
      <c r="S228" s="7">
        <v>0</v>
      </c>
      <c r="T228" s="7">
        <f>350*5/35.31</f>
        <v>49.561030869442078</v>
      </c>
      <c r="U228" s="7">
        <v>0</v>
      </c>
      <c r="V228" s="7">
        <f t="shared" ref="V228:V234" si="49">SUM(P228:U228)</f>
        <v>79.297649391107328</v>
      </c>
      <c r="W228" s="21">
        <f>150+60+100+20+51</f>
        <v>381</v>
      </c>
      <c r="X228" s="8"/>
    </row>
    <row r="229" spans="2:24">
      <c r="B229" s="4" t="s">
        <v>15</v>
      </c>
      <c r="C229" s="21">
        <v>12</v>
      </c>
      <c r="D229" s="21">
        <v>3</v>
      </c>
      <c r="E229" s="5">
        <f t="shared" si="47"/>
        <v>9</v>
      </c>
      <c r="F229" s="6">
        <v>0</v>
      </c>
      <c r="G229" s="6">
        <f>2600/35.31</f>
        <v>73.633531577456807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f>2600/35.31</f>
        <v>73.633531577456807</v>
      </c>
      <c r="N229" s="6">
        <f>2700/35.31</f>
        <v>76.465590484282075</v>
      </c>
      <c r="O229" s="7">
        <f t="shared" si="48"/>
        <v>223.73265363919569</v>
      </c>
      <c r="P229" s="7">
        <v>0</v>
      </c>
      <c r="Q229" s="7">
        <v>0</v>
      </c>
      <c r="R229" s="7">
        <v>0</v>
      </c>
      <c r="S229" s="7">
        <v>0</v>
      </c>
      <c r="T229" s="7">
        <f>350*2/35.31</f>
        <v>19.824412347776832</v>
      </c>
      <c r="U229" s="7">
        <v>0</v>
      </c>
      <c r="V229" s="7">
        <f t="shared" si="49"/>
        <v>19.824412347776832</v>
      </c>
      <c r="W229" s="21">
        <v>1325</v>
      </c>
      <c r="X229" s="8" t="s">
        <v>88</v>
      </c>
    </row>
    <row r="230" spans="2:24">
      <c r="B230" s="4" t="s">
        <v>16</v>
      </c>
      <c r="C230" s="21">
        <v>4</v>
      </c>
      <c r="D230" s="21">
        <v>0</v>
      </c>
      <c r="E230" s="5">
        <f t="shared" si="47"/>
        <v>4</v>
      </c>
      <c r="F230" s="6">
        <f>350*25/35.31</f>
        <v>247.80515434721042</v>
      </c>
      <c r="G230" s="6">
        <f>350*3/35.31</f>
        <v>29.73661852166525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f>350*3/35.31</f>
        <v>29.73661852166525</v>
      </c>
      <c r="N230" s="6">
        <v>0</v>
      </c>
      <c r="O230" s="7">
        <f t="shared" si="48"/>
        <v>59.473237043330499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f t="shared" si="49"/>
        <v>0</v>
      </c>
      <c r="W230" s="21">
        <v>700</v>
      </c>
      <c r="X230" s="8" t="s">
        <v>91</v>
      </c>
    </row>
    <row r="231" spans="2:24">
      <c r="B231" s="4" t="s">
        <v>17</v>
      </c>
      <c r="C231" s="21">
        <v>0</v>
      </c>
      <c r="D231" s="21">
        <v>0</v>
      </c>
      <c r="E231" s="5">
        <f>C231-D231</f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f t="shared" si="48"/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f t="shared" si="49"/>
        <v>0</v>
      </c>
      <c r="W231" s="21"/>
      <c r="X231" s="8"/>
    </row>
    <row r="232" spans="2:24">
      <c r="B232" s="4" t="s">
        <v>18</v>
      </c>
      <c r="C232" s="21">
        <v>6</v>
      </c>
      <c r="D232" s="21">
        <v>5</v>
      </c>
      <c r="E232" s="5">
        <f>C232-D232</f>
        <v>1</v>
      </c>
      <c r="F232" s="6">
        <f>350*35/35.31</f>
        <v>346.92721608609457</v>
      </c>
      <c r="G232" s="7">
        <f>350*3/35.31</f>
        <v>29.73661852166525</v>
      </c>
      <c r="H232" s="7">
        <v>0</v>
      </c>
      <c r="I232" s="7">
        <v>0</v>
      </c>
      <c r="J232" s="7">
        <f>350*3/35.31</f>
        <v>29.73661852166525</v>
      </c>
      <c r="K232" s="7">
        <v>0</v>
      </c>
      <c r="L232" s="7">
        <v>0</v>
      </c>
      <c r="M232" s="7">
        <f>350*3/35.31</f>
        <v>29.73661852166525</v>
      </c>
      <c r="N232" s="7">
        <v>0</v>
      </c>
      <c r="O232" s="7">
        <f t="shared" si="48"/>
        <v>89.209855564995749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f t="shared" si="49"/>
        <v>0</v>
      </c>
      <c r="W232" s="21">
        <v>2158</v>
      </c>
      <c r="X232" s="8" t="s">
        <v>89</v>
      </c>
    </row>
    <row r="233" spans="2:24">
      <c r="B233" s="9" t="s">
        <v>19</v>
      </c>
      <c r="C233" s="21">
        <v>6.3</v>
      </c>
      <c r="D233" s="21">
        <v>3.3</v>
      </c>
      <c r="E233" s="5">
        <f>C233-D233</f>
        <v>3</v>
      </c>
      <c r="F233" s="6">
        <f>350*58/35.31</f>
        <v>574.90795808552809</v>
      </c>
      <c r="G233" s="7">
        <f>350*4/35.31</f>
        <v>39.648824695553664</v>
      </c>
      <c r="H233" s="7">
        <v>0</v>
      </c>
      <c r="I233" s="7">
        <v>0</v>
      </c>
      <c r="J233" s="7">
        <v>0</v>
      </c>
      <c r="K233" s="7">
        <f>350*8/35.31</f>
        <v>79.297649391107328</v>
      </c>
      <c r="L233" s="7">
        <v>0</v>
      </c>
      <c r="M233" s="7">
        <f>350*6/35.31</f>
        <v>59.473237043330499</v>
      </c>
      <c r="N233" s="7">
        <v>0</v>
      </c>
      <c r="O233" s="7">
        <f t="shared" si="48"/>
        <v>178.4197111299915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f t="shared" si="49"/>
        <v>0</v>
      </c>
      <c r="W233" s="21">
        <v>2037</v>
      </c>
      <c r="X233" s="8" t="s">
        <v>90</v>
      </c>
    </row>
    <row r="234" spans="2:24">
      <c r="B234" s="9" t="s">
        <v>20</v>
      </c>
      <c r="C234" s="21">
        <v>5</v>
      </c>
      <c r="D234" s="21">
        <v>0</v>
      </c>
      <c r="E234" s="5">
        <f>C234-D234</f>
        <v>5</v>
      </c>
      <c r="F234" s="6">
        <f>350*30/35.31</f>
        <v>297.36618521665247</v>
      </c>
      <c r="G234" s="7">
        <f>350/35.31</f>
        <v>9.912206173888416</v>
      </c>
      <c r="H234" s="7">
        <v>0</v>
      </c>
      <c r="I234" s="7">
        <v>0</v>
      </c>
      <c r="J234" s="7">
        <v>0</v>
      </c>
      <c r="K234" s="7">
        <f>350*5/35.31</f>
        <v>49.561030869442078</v>
      </c>
      <c r="L234" s="7">
        <v>0</v>
      </c>
      <c r="M234" s="7">
        <f>350*3/35.31</f>
        <v>29.73661852166525</v>
      </c>
      <c r="N234" s="7">
        <v>0</v>
      </c>
      <c r="O234" s="7">
        <f t="shared" si="48"/>
        <v>89.209855564995735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f t="shared" si="49"/>
        <v>0</v>
      </c>
      <c r="W234" s="21">
        <v>1105</v>
      </c>
      <c r="X234" s="8" t="s">
        <v>92</v>
      </c>
    </row>
    <row r="236" spans="2:24">
      <c r="B236" s="1" t="s">
        <v>103</v>
      </c>
    </row>
    <row r="237" spans="2:24">
      <c r="B237" s="94" t="s">
        <v>0</v>
      </c>
      <c r="C237" s="94" t="s">
        <v>1</v>
      </c>
      <c r="D237" s="94" t="s">
        <v>2</v>
      </c>
      <c r="E237" s="94" t="s">
        <v>3</v>
      </c>
      <c r="F237" s="94" t="s">
        <v>93</v>
      </c>
      <c r="G237" s="96" t="s">
        <v>5</v>
      </c>
      <c r="H237" s="97"/>
      <c r="I237" s="97"/>
      <c r="J237" s="97"/>
      <c r="K237" s="97"/>
      <c r="L237" s="97"/>
      <c r="M237" s="97"/>
      <c r="N237" s="97"/>
      <c r="O237" s="98"/>
      <c r="P237" s="96" t="s">
        <v>6</v>
      </c>
      <c r="Q237" s="97"/>
      <c r="R237" s="97"/>
      <c r="S237" s="97"/>
      <c r="T237" s="97"/>
      <c r="U237" s="97"/>
      <c r="V237" s="98"/>
      <c r="W237" s="99" t="s">
        <v>7</v>
      </c>
      <c r="X237" s="94" t="s">
        <v>8</v>
      </c>
    </row>
    <row r="238" spans="2:24">
      <c r="B238" s="95"/>
      <c r="C238" s="95"/>
      <c r="D238" s="95"/>
      <c r="E238" s="95"/>
      <c r="F238" s="95"/>
      <c r="G238" s="2" t="s">
        <v>9</v>
      </c>
      <c r="H238" s="3" t="s">
        <v>10</v>
      </c>
      <c r="I238" s="3" t="s">
        <v>23</v>
      </c>
      <c r="J238" s="3" t="s">
        <v>22</v>
      </c>
      <c r="K238" s="3" t="s">
        <v>21</v>
      </c>
      <c r="L238" s="3" t="s">
        <v>25</v>
      </c>
      <c r="M238" s="3" t="s">
        <v>11</v>
      </c>
      <c r="N238" s="3" t="s">
        <v>24</v>
      </c>
      <c r="O238" s="3" t="s">
        <v>12</v>
      </c>
      <c r="P238" s="2" t="s">
        <v>9</v>
      </c>
      <c r="Q238" s="3" t="s">
        <v>10</v>
      </c>
      <c r="R238" s="3" t="s">
        <v>22</v>
      </c>
      <c r="S238" s="3" t="s">
        <v>21</v>
      </c>
      <c r="T238" s="3" t="s">
        <v>11</v>
      </c>
      <c r="U238" s="3" t="s">
        <v>42</v>
      </c>
      <c r="V238" s="3" t="s">
        <v>13</v>
      </c>
      <c r="W238" s="100"/>
      <c r="X238" s="95"/>
    </row>
    <row r="239" spans="2:24" ht="15" customHeight="1">
      <c r="B239" s="4" t="s">
        <v>14</v>
      </c>
      <c r="C239" s="5">
        <v>13</v>
      </c>
      <c r="D239" s="5">
        <v>2</v>
      </c>
      <c r="E239" s="5">
        <f t="shared" ref="E239:E245" si="50">C239-D239</f>
        <v>11</v>
      </c>
      <c r="F239" s="12"/>
      <c r="G239" s="7">
        <f>350*6/35.31</f>
        <v>59.473237043330499</v>
      </c>
      <c r="H239" s="7">
        <f>350*6/35.31</f>
        <v>59.473237043330499</v>
      </c>
      <c r="I239" s="7">
        <v>0</v>
      </c>
      <c r="J239" s="7">
        <v>0</v>
      </c>
      <c r="K239" s="7">
        <v>0</v>
      </c>
      <c r="L239" s="7">
        <v>0</v>
      </c>
      <c r="M239" s="7">
        <f>350*5/35.31</f>
        <v>49.561030869442078</v>
      </c>
      <c r="N239" s="7">
        <v>0</v>
      </c>
      <c r="O239" s="7">
        <f t="shared" ref="O239:O244" si="51">SUM(G239:N239)</f>
        <v>168.50750495610308</v>
      </c>
      <c r="P239" s="7">
        <f>350/35.31</f>
        <v>9.912206173888416</v>
      </c>
      <c r="Q239" s="7">
        <f>350*2/35.31</f>
        <v>19.824412347776832</v>
      </c>
      <c r="R239" s="7">
        <v>0</v>
      </c>
      <c r="S239" s="7">
        <v>0</v>
      </c>
      <c r="T239" s="7">
        <f>350*11/35.31</f>
        <v>109.03426791277258</v>
      </c>
      <c r="U239" s="7">
        <v>0</v>
      </c>
      <c r="V239" s="7">
        <f t="shared" ref="V239:V244" si="52">SUM(P239:U239)</f>
        <v>138.77088643443784</v>
      </c>
      <c r="W239" s="21">
        <v>540</v>
      </c>
      <c r="X239" s="8"/>
    </row>
    <row r="240" spans="2:24">
      <c r="B240" s="4" t="s">
        <v>15</v>
      </c>
      <c r="C240" s="21">
        <v>10</v>
      </c>
      <c r="D240" s="21">
        <v>3</v>
      </c>
      <c r="E240" s="5">
        <f t="shared" si="50"/>
        <v>7</v>
      </c>
      <c r="F240" s="12"/>
      <c r="G240" s="6">
        <f>2000/35.31</f>
        <v>56.641178136505239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f>2000/35.31</f>
        <v>56.641178136505239</v>
      </c>
      <c r="N240" s="6">
        <f>1800/35.31</f>
        <v>50.977060322854712</v>
      </c>
      <c r="O240" s="7">
        <f t="shared" si="51"/>
        <v>164.25941659586519</v>
      </c>
      <c r="P240" s="7">
        <v>0</v>
      </c>
      <c r="Q240" s="7">
        <v>0</v>
      </c>
      <c r="R240" s="7">
        <v>0</v>
      </c>
      <c r="S240" s="7">
        <v>0</v>
      </c>
      <c r="T240" s="7">
        <f>350*3/35.31</f>
        <v>29.73661852166525</v>
      </c>
      <c r="U240" s="7">
        <v>0</v>
      </c>
      <c r="V240" s="7">
        <f t="shared" si="52"/>
        <v>29.73661852166525</v>
      </c>
      <c r="W240" s="21">
        <v>1640</v>
      </c>
      <c r="X240" s="8"/>
    </row>
    <row r="241" spans="2:24">
      <c r="B241" s="4" t="s">
        <v>16</v>
      </c>
      <c r="C241" s="21">
        <v>7</v>
      </c>
      <c r="D241" s="21">
        <v>3</v>
      </c>
      <c r="E241" s="5">
        <f t="shared" si="50"/>
        <v>4</v>
      </c>
      <c r="F241" s="12">
        <v>11</v>
      </c>
      <c r="G241" s="6">
        <f>1200/35.31</f>
        <v>33.984706881903143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f>1400/35.31</f>
        <v>39.648824695553664</v>
      </c>
      <c r="N241" s="6">
        <v>0</v>
      </c>
      <c r="O241" s="7">
        <f t="shared" si="51"/>
        <v>73.633531577456807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f t="shared" si="52"/>
        <v>0</v>
      </c>
      <c r="W241" s="21">
        <v>510</v>
      </c>
      <c r="X241" s="8"/>
    </row>
    <row r="242" spans="2:24">
      <c r="B242" s="4" t="s">
        <v>17</v>
      </c>
      <c r="C242" s="21">
        <v>0</v>
      </c>
      <c r="D242" s="21">
        <v>0</v>
      </c>
      <c r="E242" s="5">
        <f t="shared" si="50"/>
        <v>0</v>
      </c>
      <c r="F242" s="13"/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f t="shared" si="51"/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f t="shared" si="52"/>
        <v>0</v>
      </c>
      <c r="W242" s="21"/>
      <c r="X242" s="8"/>
    </row>
    <row r="243" spans="2:24">
      <c r="B243" s="4" t="s">
        <v>18</v>
      </c>
      <c r="C243" s="21">
        <v>12</v>
      </c>
      <c r="D243" s="21">
        <v>4</v>
      </c>
      <c r="E243" s="5">
        <f t="shared" si="50"/>
        <v>8</v>
      </c>
      <c r="F243" s="12">
        <v>23</v>
      </c>
      <c r="G243" s="7">
        <f>350*7/35.31</f>
        <v>69.385443217218921</v>
      </c>
      <c r="H243" s="7">
        <v>0</v>
      </c>
      <c r="I243" s="7">
        <v>0</v>
      </c>
      <c r="J243" s="7">
        <f>350*5/35.31</f>
        <v>49.561030869442078</v>
      </c>
      <c r="K243" s="7">
        <v>0</v>
      </c>
      <c r="L243" s="7">
        <v>0</v>
      </c>
      <c r="M243" s="7">
        <f>350*6/35.31</f>
        <v>59.473237043330499</v>
      </c>
      <c r="N243" s="7">
        <v>0</v>
      </c>
      <c r="O243" s="7">
        <f t="shared" si="51"/>
        <v>178.4197111299915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f t="shared" si="52"/>
        <v>0</v>
      </c>
      <c r="W243" s="21">
        <v>1235</v>
      </c>
      <c r="X243" s="8"/>
    </row>
    <row r="244" spans="2:24">
      <c r="B244" s="9" t="s">
        <v>19</v>
      </c>
      <c r="C244" s="21">
        <v>0</v>
      </c>
      <c r="D244" s="21">
        <v>0</v>
      </c>
      <c r="E244" s="5">
        <f t="shared" si="50"/>
        <v>0</v>
      </c>
      <c r="F244" s="12">
        <v>39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f t="shared" si="51"/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f t="shared" si="52"/>
        <v>0</v>
      </c>
      <c r="W244" s="21">
        <v>1820</v>
      </c>
      <c r="X244" s="11" t="s">
        <v>94</v>
      </c>
    </row>
    <row r="245" spans="2:24">
      <c r="B245" s="9" t="s">
        <v>20</v>
      </c>
      <c r="C245" s="21">
        <v>9</v>
      </c>
      <c r="D245" s="21">
        <v>0</v>
      </c>
      <c r="E245" s="5">
        <f t="shared" si="50"/>
        <v>9</v>
      </c>
      <c r="F245" s="12"/>
      <c r="G245" s="7">
        <f>350*4/35.31</f>
        <v>39.648824695553664</v>
      </c>
      <c r="H245" s="7">
        <v>0</v>
      </c>
      <c r="I245" s="7">
        <v>0</v>
      </c>
      <c r="J245" s="7">
        <v>0</v>
      </c>
      <c r="K245" s="7">
        <f>350*12/35.31</f>
        <v>118.946474086661</v>
      </c>
      <c r="L245" s="7">
        <v>0</v>
      </c>
      <c r="M245" s="7">
        <f>350*6/35.31</f>
        <v>59.473237043330499</v>
      </c>
      <c r="N245" s="7">
        <f>350*5/35.31</f>
        <v>49.561030869442078</v>
      </c>
      <c r="O245" s="7">
        <f>SUM(G245:N245)</f>
        <v>267.62956669498726</v>
      </c>
      <c r="P245" s="7">
        <f>350*4/35.31</f>
        <v>39.648824695553664</v>
      </c>
      <c r="Q245" s="7">
        <v>0</v>
      </c>
      <c r="R245" s="7">
        <v>0</v>
      </c>
      <c r="S245" s="7">
        <f>350*2/35.31</f>
        <v>19.824412347776832</v>
      </c>
      <c r="T245" s="7">
        <f>350*6/35.31</f>
        <v>59.473237043330499</v>
      </c>
      <c r="U245" s="7">
        <v>0</v>
      </c>
      <c r="V245" s="7">
        <f>SUM(P245:U245)</f>
        <v>118.946474086661</v>
      </c>
      <c r="W245" s="21">
        <v>1230</v>
      </c>
      <c r="X245" s="8" t="s">
        <v>104</v>
      </c>
    </row>
    <row r="247" spans="2:24" ht="15" customHeight="1">
      <c r="B247" s="1" t="s">
        <v>95</v>
      </c>
    </row>
    <row r="248" spans="2:24">
      <c r="B248" s="94" t="s">
        <v>0</v>
      </c>
      <c r="C248" s="94" t="s">
        <v>96</v>
      </c>
      <c r="D248" s="94" t="s">
        <v>97</v>
      </c>
      <c r="E248" s="94" t="s">
        <v>98</v>
      </c>
      <c r="F248" s="94" t="s">
        <v>99</v>
      </c>
      <c r="G248" s="94" t="s">
        <v>100</v>
      </c>
      <c r="H248" s="101" t="s">
        <v>8</v>
      </c>
      <c r="I248" s="110"/>
      <c r="J248" s="111"/>
    </row>
    <row r="249" spans="2:24">
      <c r="B249" s="95"/>
      <c r="C249" s="95"/>
      <c r="D249" s="95"/>
      <c r="E249" s="95"/>
      <c r="F249" s="95"/>
      <c r="G249" s="95"/>
      <c r="H249" s="102"/>
      <c r="I249" s="112"/>
      <c r="J249" s="113"/>
    </row>
    <row r="250" spans="2:24">
      <c r="B250" s="4" t="s">
        <v>15</v>
      </c>
      <c r="C250" s="21" t="s">
        <v>101</v>
      </c>
      <c r="D250" s="21"/>
      <c r="E250" s="5">
        <v>0</v>
      </c>
      <c r="F250" s="5">
        <v>20</v>
      </c>
      <c r="G250" s="14">
        <v>0</v>
      </c>
      <c r="H250" s="107"/>
      <c r="I250" s="108"/>
      <c r="J250" s="109"/>
    </row>
    <row r="251" spans="2:24">
      <c r="B251" s="4" t="s">
        <v>16</v>
      </c>
      <c r="C251" s="21" t="s">
        <v>101</v>
      </c>
      <c r="D251" s="21"/>
      <c r="E251" s="5">
        <v>0</v>
      </c>
      <c r="F251" s="5">
        <v>8</v>
      </c>
      <c r="G251" s="12">
        <v>0</v>
      </c>
      <c r="H251" s="107"/>
      <c r="I251" s="108"/>
      <c r="J251" s="109"/>
    </row>
    <row r="252" spans="2:24">
      <c r="B252" s="4" t="s">
        <v>18</v>
      </c>
      <c r="C252" s="21" t="s">
        <v>101</v>
      </c>
      <c r="D252" s="21" t="s">
        <v>102</v>
      </c>
      <c r="E252" s="5">
        <v>0</v>
      </c>
      <c r="F252" s="5">
        <v>10</v>
      </c>
      <c r="G252" s="12">
        <v>7</v>
      </c>
      <c r="H252" s="107"/>
      <c r="I252" s="108"/>
      <c r="J252" s="109"/>
    </row>
    <row r="253" spans="2:24">
      <c r="B253" s="9" t="s">
        <v>19</v>
      </c>
      <c r="C253" s="21" t="s">
        <v>101</v>
      </c>
      <c r="D253" s="21" t="s">
        <v>102</v>
      </c>
      <c r="E253" s="5">
        <v>21</v>
      </c>
      <c r="F253" s="5">
        <v>0</v>
      </c>
      <c r="G253" s="12">
        <v>28</v>
      </c>
      <c r="H253" s="107"/>
      <c r="I253" s="108"/>
      <c r="J253" s="109"/>
    </row>
    <row r="256" spans="2:24">
      <c r="B256" s="1" t="s">
        <v>105</v>
      </c>
    </row>
    <row r="257" spans="2:24">
      <c r="B257" s="94" t="s">
        <v>0</v>
      </c>
      <c r="C257" s="94" t="s">
        <v>1</v>
      </c>
      <c r="D257" s="94" t="s">
        <v>2</v>
      </c>
      <c r="E257" s="94" t="s">
        <v>3</v>
      </c>
      <c r="F257" s="94" t="s">
        <v>93</v>
      </c>
      <c r="G257" s="96" t="s">
        <v>5</v>
      </c>
      <c r="H257" s="97"/>
      <c r="I257" s="97"/>
      <c r="J257" s="97"/>
      <c r="K257" s="97"/>
      <c r="L257" s="97"/>
      <c r="M257" s="97"/>
      <c r="N257" s="97"/>
      <c r="O257" s="98"/>
      <c r="P257" s="96" t="s">
        <v>6</v>
      </c>
      <c r="Q257" s="97"/>
      <c r="R257" s="97"/>
      <c r="S257" s="97"/>
      <c r="T257" s="97"/>
      <c r="U257" s="97"/>
      <c r="V257" s="98"/>
      <c r="W257" s="99" t="s">
        <v>7</v>
      </c>
      <c r="X257" s="94" t="s">
        <v>8</v>
      </c>
    </row>
    <row r="258" spans="2:24" ht="15" customHeight="1">
      <c r="B258" s="95"/>
      <c r="C258" s="95"/>
      <c r="D258" s="95"/>
      <c r="E258" s="95"/>
      <c r="F258" s="95"/>
      <c r="G258" s="2" t="s">
        <v>9</v>
      </c>
      <c r="H258" s="3" t="s">
        <v>10</v>
      </c>
      <c r="I258" s="3" t="s">
        <v>23</v>
      </c>
      <c r="J258" s="3" t="s">
        <v>22</v>
      </c>
      <c r="K258" s="3" t="s">
        <v>21</v>
      </c>
      <c r="L258" s="3" t="s">
        <v>25</v>
      </c>
      <c r="M258" s="3" t="s">
        <v>11</v>
      </c>
      <c r="N258" s="3" t="s">
        <v>24</v>
      </c>
      <c r="O258" s="3" t="s">
        <v>12</v>
      </c>
      <c r="P258" s="2" t="s">
        <v>9</v>
      </c>
      <c r="Q258" s="3" t="s">
        <v>10</v>
      </c>
      <c r="R258" s="3" t="s">
        <v>22</v>
      </c>
      <c r="S258" s="3" t="s">
        <v>21</v>
      </c>
      <c r="T258" s="3" t="s">
        <v>11</v>
      </c>
      <c r="U258" s="3" t="s">
        <v>42</v>
      </c>
      <c r="V258" s="3" t="s">
        <v>13</v>
      </c>
      <c r="W258" s="100"/>
      <c r="X258" s="95"/>
    </row>
    <row r="259" spans="2:24">
      <c r="B259" s="4" t="s">
        <v>14</v>
      </c>
      <c r="C259" s="5">
        <v>15</v>
      </c>
      <c r="D259" s="5">
        <v>0</v>
      </c>
      <c r="E259" s="5">
        <f>C259-D259</f>
        <v>15</v>
      </c>
      <c r="F259" s="12"/>
      <c r="G259" s="7">
        <f>350*7/35.31</f>
        <v>69.385443217218921</v>
      </c>
      <c r="H259" s="7">
        <f>350*7/35.31</f>
        <v>69.385443217218921</v>
      </c>
      <c r="I259" s="7">
        <v>0</v>
      </c>
      <c r="J259" s="7">
        <v>0</v>
      </c>
      <c r="K259" s="7">
        <v>0</v>
      </c>
      <c r="L259" s="7">
        <v>0</v>
      </c>
      <c r="M259" s="7">
        <f>350*6/35.31</f>
        <v>59.473237043330499</v>
      </c>
      <c r="N259" s="7">
        <v>0</v>
      </c>
      <c r="O259" s="7">
        <f t="shared" ref="O259:O265" si="53">SUM(G259:N259)</f>
        <v>198.24412347776834</v>
      </c>
      <c r="P259" s="7">
        <f>350*12/35.31</f>
        <v>118.946474086661</v>
      </c>
      <c r="Q259" s="7">
        <f>350*10/35.31</f>
        <v>99.122061738884156</v>
      </c>
      <c r="R259" s="7">
        <v>0</v>
      </c>
      <c r="S259" s="7">
        <v>0</v>
      </c>
      <c r="T259" s="7">
        <f>350*15/35.31</f>
        <v>148.68309260832623</v>
      </c>
      <c r="U259" s="7">
        <f>350*8/35.31</f>
        <v>79.297649391107328</v>
      </c>
      <c r="V259" s="7">
        <f t="shared" ref="V259:V265" si="54">SUM(P259:U259)</f>
        <v>446.04927782497867</v>
      </c>
      <c r="W259" s="21">
        <v>550</v>
      </c>
      <c r="X259" s="8"/>
    </row>
    <row r="260" spans="2:24">
      <c r="B260" s="4" t="s">
        <v>15</v>
      </c>
      <c r="C260" s="21">
        <v>13</v>
      </c>
      <c r="D260" s="21">
        <v>3</v>
      </c>
      <c r="E260" s="5">
        <f>C260-D260</f>
        <v>10</v>
      </c>
      <c r="F260" s="12">
        <v>15</v>
      </c>
      <c r="G260" s="6">
        <f>2450/35.31</f>
        <v>69.385443217218921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f>2400/35.31</f>
        <v>67.969413763806287</v>
      </c>
      <c r="N260" s="6">
        <f>2000/35.31</f>
        <v>56.641178136505239</v>
      </c>
      <c r="O260" s="7">
        <f t="shared" si="53"/>
        <v>193.99603511753043</v>
      </c>
      <c r="P260" s="7">
        <v>0</v>
      </c>
      <c r="Q260" s="7">
        <v>0</v>
      </c>
      <c r="R260" s="7">
        <v>0</v>
      </c>
      <c r="S260" s="7">
        <v>0</v>
      </c>
      <c r="T260" s="7">
        <f>350*4/35.31</f>
        <v>39.648824695553664</v>
      </c>
      <c r="U260" s="7">
        <v>0</v>
      </c>
      <c r="V260" s="7">
        <f t="shared" si="54"/>
        <v>39.648824695553664</v>
      </c>
      <c r="W260" s="21">
        <v>1335</v>
      </c>
      <c r="X260" s="8"/>
    </row>
    <row r="261" spans="2:24">
      <c r="B261" s="4" t="s">
        <v>16</v>
      </c>
      <c r="C261" s="21">
        <v>4</v>
      </c>
      <c r="D261" s="21">
        <v>4</v>
      </c>
      <c r="E261" s="5">
        <f t="shared" ref="E261:E265" si="55">C261-D261</f>
        <v>0</v>
      </c>
      <c r="F261" s="12">
        <v>15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7">
        <f t="shared" si="53"/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f t="shared" si="54"/>
        <v>0</v>
      </c>
      <c r="W261" s="21">
        <v>300</v>
      </c>
      <c r="X261" s="11" t="s">
        <v>106</v>
      </c>
    </row>
    <row r="262" spans="2:24">
      <c r="B262" s="4" t="s">
        <v>17</v>
      </c>
      <c r="C262" s="21">
        <v>0</v>
      </c>
      <c r="D262" s="21">
        <v>0</v>
      </c>
      <c r="E262" s="5">
        <f t="shared" si="55"/>
        <v>0</v>
      </c>
      <c r="F262" s="13"/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f t="shared" si="53"/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f t="shared" si="54"/>
        <v>0</v>
      </c>
      <c r="W262" s="21"/>
      <c r="X262" s="8"/>
    </row>
    <row r="263" spans="2:24">
      <c r="B263" s="4" t="s">
        <v>18</v>
      </c>
      <c r="C263" s="21">
        <v>11</v>
      </c>
      <c r="D263" s="21">
        <v>5</v>
      </c>
      <c r="E263" s="5">
        <f>C263-D263</f>
        <v>6</v>
      </c>
      <c r="F263" s="12"/>
      <c r="G263" s="7">
        <f>350*5/35.31</f>
        <v>49.561030869442078</v>
      </c>
      <c r="H263" s="7">
        <v>0</v>
      </c>
      <c r="I263" s="7">
        <v>0</v>
      </c>
      <c r="J263" s="7">
        <f>350*5/35.31</f>
        <v>49.561030869442078</v>
      </c>
      <c r="K263" s="7">
        <v>0</v>
      </c>
      <c r="L263" s="7">
        <v>0</v>
      </c>
      <c r="M263" s="7">
        <f>350*5/35.31</f>
        <v>49.561030869442078</v>
      </c>
      <c r="N263" s="7">
        <v>0</v>
      </c>
      <c r="O263" s="7">
        <f t="shared" si="53"/>
        <v>148.68309260832623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f t="shared" si="54"/>
        <v>0</v>
      </c>
      <c r="W263" s="21">
        <v>1342</v>
      </c>
      <c r="X263" s="8"/>
    </row>
    <row r="264" spans="2:24">
      <c r="B264" s="9" t="s">
        <v>19</v>
      </c>
      <c r="C264" s="21">
        <v>0</v>
      </c>
      <c r="D264" s="21">
        <v>0</v>
      </c>
      <c r="E264" s="5">
        <f t="shared" si="55"/>
        <v>0</v>
      </c>
      <c r="F264" s="12"/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f t="shared" si="53"/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f t="shared" si="54"/>
        <v>0</v>
      </c>
      <c r="W264" s="21">
        <v>1343</v>
      </c>
      <c r="X264" s="11" t="s">
        <v>94</v>
      </c>
    </row>
    <row r="265" spans="2:24">
      <c r="B265" s="9" t="s">
        <v>20</v>
      </c>
      <c r="C265" s="21">
        <v>10</v>
      </c>
      <c r="D265" s="21">
        <v>3</v>
      </c>
      <c r="E265" s="5">
        <f t="shared" si="55"/>
        <v>7</v>
      </c>
      <c r="F265" s="12"/>
      <c r="G265" s="7">
        <f>350*3/35.31</f>
        <v>29.73661852166525</v>
      </c>
      <c r="H265" s="7">
        <v>0</v>
      </c>
      <c r="I265" s="7">
        <v>0</v>
      </c>
      <c r="J265" s="7">
        <v>0</v>
      </c>
      <c r="K265" s="7">
        <f>350*8/35.31</f>
        <v>79.297649391107328</v>
      </c>
      <c r="L265" s="7">
        <v>0</v>
      </c>
      <c r="M265" s="7">
        <f>350*6/35.31</f>
        <v>59.473237043330499</v>
      </c>
      <c r="N265" s="7">
        <f>350*4/35.31</f>
        <v>39.648824695553664</v>
      </c>
      <c r="O265" s="7">
        <f t="shared" si="53"/>
        <v>208.15632965165673</v>
      </c>
      <c r="P265" s="7">
        <f>350*2/35.31</f>
        <v>19.824412347776832</v>
      </c>
      <c r="Q265" s="7">
        <v>0</v>
      </c>
      <c r="R265" s="7">
        <v>0</v>
      </c>
      <c r="S265" s="7">
        <f>350*4/35.31</f>
        <v>39.648824695553664</v>
      </c>
      <c r="T265" s="7">
        <f>350*2/35.31</f>
        <v>19.824412347776832</v>
      </c>
      <c r="U265" s="7">
        <v>0</v>
      </c>
      <c r="V265" s="7">
        <f t="shared" si="54"/>
        <v>79.297649391107328</v>
      </c>
      <c r="W265" s="21">
        <v>1005</v>
      </c>
      <c r="X265" s="8" t="s">
        <v>108</v>
      </c>
    </row>
    <row r="266" spans="2:24" ht="15" customHeight="1"/>
    <row r="267" spans="2:24">
      <c r="B267" s="1" t="s">
        <v>107</v>
      </c>
    </row>
    <row r="268" spans="2:24">
      <c r="B268" s="94" t="s">
        <v>0</v>
      </c>
      <c r="C268" s="94" t="s">
        <v>96</v>
      </c>
      <c r="D268" s="94" t="s">
        <v>97</v>
      </c>
      <c r="E268" s="94" t="s">
        <v>98</v>
      </c>
      <c r="F268" s="94" t="s">
        <v>99</v>
      </c>
      <c r="G268" s="94" t="s">
        <v>100</v>
      </c>
      <c r="H268" s="101" t="s">
        <v>8</v>
      </c>
      <c r="I268" s="110"/>
      <c r="J268" s="111"/>
    </row>
    <row r="269" spans="2:24">
      <c r="B269" s="95"/>
      <c r="C269" s="95"/>
      <c r="D269" s="95"/>
      <c r="E269" s="95"/>
      <c r="F269" s="95"/>
      <c r="G269" s="95"/>
      <c r="H269" s="102"/>
      <c r="I269" s="112"/>
      <c r="J269" s="113"/>
    </row>
    <row r="270" spans="2:24">
      <c r="B270" s="4" t="s">
        <v>15</v>
      </c>
      <c r="C270" s="21" t="s">
        <v>101</v>
      </c>
      <c r="D270" s="21"/>
      <c r="E270" s="5">
        <v>0</v>
      </c>
      <c r="F270" s="5">
        <v>14</v>
      </c>
      <c r="G270" s="14">
        <v>0</v>
      </c>
      <c r="H270" s="107"/>
      <c r="I270" s="108"/>
      <c r="J270" s="109"/>
    </row>
    <row r="271" spans="2:24">
      <c r="B271" s="4" t="s">
        <v>16</v>
      </c>
      <c r="C271" s="21" t="s">
        <v>101</v>
      </c>
      <c r="D271" s="21"/>
      <c r="E271" s="5">
        <v>0</v>
      </c>
      <c r="F271" s="5">
        <v>7</v>
      </c>
      <c r="G271" s="12">
        <v>0</v>
      </c>
      <c r="H271" s="107"/>
      <c r="I271" s="108"/>
      <c r="J271" s="109"/>
    </row>
    <row r="272" spans="2:24">
      <c r="B272" s="4" t="s">
        <v>18</v>
      </c>
      <c r="C272" s="21" t="s">
        <v>101</v>
      </c>
      <c r="D272" s="21" t="s">
        <v>102</v>
      </c>
      <c r="E272" s="5">
        <v>0</v>
      </c>
      <c r="F272" s="5">
        <v>6</v>
      </c>
      <c r="G272" s="12">
        <v>16</v>
      </c>
      <c r="H272" s="107"/>
      <c r="I272" s="108"/>
      <c r="J272" s="109"/>
    </row>
    <row r="273" spans="2:24">
      <c r="B273" s="9" t="s">
        <v>19</v>
      </c>
      <c r="C273" s="21" t="s">
        <v>101</v>
      </c>
      <c r="D273" s="21" t="s">
        <v>102</v>
      </c>
      <c r="E273" s="5">
        <v>20</v>
      </c>
      <c r="F273" s="5">
        <v>0</v>
      </c>
      <c r="G273" s="12">
        <v>33</v>
      </c>
      <c r="H273" s="107"/>
      <c r="I273" s="108"/>
      <c r="J273" s="109"/>
    </row>
    <row r="276" spans="2:24">
      <c r="B276" s="1" t="s">
        <v>109</v>
      </c>
    </row>
    <row r="277" spans="2:24" ht="15" customHeight="1">
      <c r="B277" s="94" t="s">
        <v>0</v>
      </c>
      <c r="C277" s="94" t="s">
        <v>1</v>
      </c>
      <c r="D277" s="94" t="s">
        <v>2</v>
      </c>
      <c r="E277" s="94" t="s">
        <v>3</v>
      </c>
      <c r="F277" s="94" t="s">
        <v>93</v>
      </c>
      <c r="G277" s="96" t="s">
        <v>5</v>
      </c>
      <c r="H277" s="97"/>
      <c r="I277" s="97"/>
      <c r="J277" s="97"/>
      <c r="K277" s="97"/>
      <c r="L277" s="97"/>
      <c r="M277" s="97"/>
      <c r="N277" s="97"/>
      <c r="O277" s="98"/>
      <c r="P277" s="96" t="s">
        <v>6</v>
      </c>
      <c r="Q277" s="97"/>
      <c r="R277" s="97"/>
      <c r="S277" s="97"/>
      <c r="T277" s="97"/>
      <c r="U277" s="97"/>
      <c r="V277" s="98"/>
      <c r="W277" s="99" t="s">
        <v>7</v>
      </c>
      <c r="X277" s="94" t="s">
        <v>8</v>
      </c>
    </row>
    <row r="278" spans="2:24">
      <c r="B278" s="95"/>
      <c r="C278" s="95"/>
      <c r="D278" s="95"/>
      <c r="E278" s="95"/>
      <c r="F278" s="95"/>
      <c r="G278" s="2" t="s">
        <v>9</v>
      </c>
      <c r="H278" s="3" t="s">
        <v>10</v>
      </c>
      <c r="I278" s="3" t="s">
        <v>23</v>
      </c>
      <c r="J278" s="3" t="s">
        <v>22</v>
      </c>
      <c r="K278" s="3" t="s">
        <v>21</v>
      </c>
      <c r="L278" s="3" t="s">
        <v>25</v>
      </c>
      <c r="M278" s="3" t="s">
        <v>11</v>
      </c>
      <c r="N278" s="3" t="s">
        <v>24</v>
      </c>
      <c r="O278" s="3" t="s">
        <v>12</v>
      </c>
      <c r="P278" s="2" t="s">
        <v>9</v>
      </c>
      <c r="Q278" s="3" t="s">
        <v>10</v>
      </c>
      <c r="R278" s="3" t="s">
        <v>22</v>
      </c>
      <c r="S278" s="3" t="s">
        <v>21</v>
      </c>
      <c r="T278" s="3" t="s">
        <v>11</v>
      </c>
      <c r="U278" s="3" t="s">
        <v>42</v>
      </c>
      <c r="V278" s="3" t="s">
        <v>13</v>
      </c>
      <c r="W278" s="100"/>
      <c r="X278" s="95"/>
    </row>
    <row r="279" spans="2:24">
      <c r="B279" s="4" t="s">
        <v>14</v>
      </c>
      <c r="C279" s="5">
        <v>17</v>
      </c>
      <c r="D279" s="5">
        <v>8</v>
      </c>
      <c r="E279" s="5">
        <f t="shared" ref="E279:E285" si="56">C279-D279</f>
        <v>9</v>
      </c>
      <c r="F279" s="12"/>
      <c r="G279" s="7">
        <f>350*3/35.31</f>
        <v>29.73661852166525</v>
      </c>
      <c r="H279" s="7">
        <f>350*3/35.31</f>
        <v>29.73661852166525</v>
      </c>
      <c r="I279" s="7">
        <v>0</v>
      </c>
      <c r="J279" s="7">
        <v>0</v>
      </c>
      <c r="K279" s="7">
        <v>0</v>
      </c>
      <c r="L279" s="7">
        <v>0</v>
      </c>
      <c r="M279" s="7">
        <f>350*3/35.31</f>
        <v>29.73661852166525</v>
      </c>
      <c r="N279" s="7">
        <v>0</v>
      </c>
      <c r="O279" s="7">
        <f t="shared" ref="O279:O284" si="57">SUM(G279:N279)</f>
        <v>89.209855564995749</v>
      </c>
      <c r="P279" s="7">
        <f>350*7/35.31</f>
        <v>69.385443217218921</v>
      </c>
      <c r="Q279" s="7">
        <f>350*11/35.31</f>
        <v>109.03426791277258</v>
      </c>
      <c r="R279" s="7">
        <v>0</v>
      </c>
      <c r="S279" s="7">
        <v>0</v>
      </c>
      <c r="T279" s="7">
        <f>350*8/35.31</f>
        <v>79.297649391107328</v>
      </c>
      <c r="U279" s="7">
        <v>0</v>
      </c>
      <c r="V279" s="7">
        <f t="shared" ref="V279:V285" si="58">SUM(P279:U279)</f>
        <v>257.71736052109884</v>
      </c>
      <c r="W279" s="21">
        <v>380</v>
      </c>
      <c r="X279" s="8" t="s">
        <v>110</v>
      </c>
    </row>
    <row r="280" spans="2:24">
      <c r="B280" s="4" t="s">
        <v>15</v>
      </c>
      <c r="C280" s="21">
        <v>14</v>
      </c>
      <c r="D280" s="21">
        <v>6</v>
      </c>
      <c r="E280" s="5">
        <f t="shared" si="56"/>
        <v>8</v>
      </c>
      <c r="F280" s="12">
        <v>9</v>
      </c>
      <c r="G280" s="6">
        <f>1200/35.31</f>
        <v>33.984706881903143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f>1100/35.31</f>
        <v>31.15264797507788</v>
      </c>
      <c r="N280" s="6">
        <f>1000/35.31</f>
        <v>28.32058906825262</v>
      </c>
      <c r="O280" s="7">
        <f t="shared" si="57"/>
        <v>93.457943925233636</v>
      </c>
      <c r="P280" s="7">
        <v>0</v>
      </c>
      <c r="Q280" s="7">
        <v>0</v>
      </c>
      <c r="R280" s="7">
        <v>0</v>
      </c>
      <c r="S280" s="7">
        <v>0</v>
      </c>
      <c r="T280" s="7">
        <f>350*8/35.31</f>
        <v>79.297649391107328</v>
      </c>
      <c r="U280" s="7">
        <v>0</v>
      </c>
      <c r="V280" s="7">
        <f t="shared" si="58"/>
        <v>79.297649391107328</v>
      </c>
      <c r="W280" s="21">
        <v>835</v>
      </c>
      <c r="X280" s="8"/>
    </row>
    <row r="281" spans="2:24">
      <c r="B281" s="4" t="s">
        <v>16</v>
      </c>
      <c r="C281" s="21">
        <v>0</v>
      </c>
      <c r="D281" s="21">
        <v>0</v>
      </c>
      <c r="E281" s="5">
        <f t="shared" si="56"/>
        <v>0</v>
      </c>
      <c r="F281" s="12"/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7">
        <f t="shared" si="57"/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f t="shared" si="58"/>
        <v>0</v>
      </c>
      <c r="W281" s="21">
        <v>307</v>
      </c>
      <c r="X281" s="11" t="s">
        <v>106</v>
      </c>
    </row>
    <row r="282" spans="2:24">
      <c r="B282" s="4" t="s">
        <v>17</v>
      </c>
      <c r="C282" s="21">
        <v>0</v>
      </c>
      <c r="D282" s="21">
        <v>0</v>
      </c>
      <c r="E282" s="5">
        <f t="shared" si="56"/>
        <v>0</v>
      </c>
      <c r="F282" s="13"/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f t="shared" si="57"/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f t="shared" si="58"/>
        <v>0</v>
      </c>
      <c r="W282" s="21"/>
      <c r="X282" s="8"/>
    </row>
    <row r="283" spans="2:24">
      <c r="B283" s="4" t="s">
        <v>18</v>
      </c>
      <c r="C283" s="21">
        <v>12</v>
      </c>
      <c r="D283" s="21">
        <v>4</v>
      </c>
      <c r="E283" s="5">
        <f t="shared" si="56"/>
        <v>8</v>
      </c>
      <c r="F283" s="12">
        <v>13</v>
      </c>
      <c r="G283" s="7">
        <f>350*7/35.31</f>
        <v>69.385443217218921</v>
      </c>
      <c r="H283" s="7">
        <v>0</v>
      </c>
      <c r="I283" s="7">
        <v>0</v>
      </c>
      <c r="J283" s="7">
        <f>350*6/35.31</f>
        <v>59.473237043330499</v>
      </c>
      <c r="K283" s="7">
        <v>0</v>
      </c>
      <c r="L283" s="7">
        <v>0</v>
      </c>
      <c r="M283" s="7">
        <f>350*6/35.31</f>
        <v>59.473237043330499</v>
      </c>
      <c r="N283" s="7">
        <v>0</v>
      </c>
      <c r="O283" s="7">
        <f t="shared" si="57"/>
        <v>188.33191730387992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f t="shared" si="58"/>
        <v>0</v>
      </c>
      <c r="W283" s="21">
        <v>1542</v>
      </c>
      <c r="X283" s="8"/>
    </row>
    <row r="284" spans="2:24">
      <c r="B284" s="9" t="s">
        <v>19</v>
      </c>
      <c r="C284" s="21">
        <v>0</v>
      </c>
      <c r="D284" s="21">
        <v>0</v>
      </c>
      <c r="E284" s="5">
        <f t="shared" si="56"/>
        <v>0</v>
      </c>
      <c r="F284" s="12">
        <v>13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f t="shared" si="57"/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f t="shared" si="58"/>
        <v>0</v>
      </c>
      <c r="W284" s="21">
        <v>1189</v>
      </c>
      <c r="X284" s="11" t="s">
        <v>94</v>
      </c>
    </row>
    <row r="285" spans="2:24" ht="15" customHeight="1">
      <c r="B285" s="9" t="s">
        <v>20</v>
      </c>
      <c r="C285" s="21">
        <v>14</v>
      </c>
      <c r="D285" s="21">
        <v>3</v>
      </c>
      <c r="E285" s="5">
        <f t="shared" si="56"/>
        <v>11</v>
      </c>
      <c r="F285" s="12"/>
      <c r="G285" s="7">
        <f>350*5/35.31</f>
        <v>49.561030869442078</v>
      </c>
      <c r="H285" s="7">
        <v>0</v>
      </c>
      <c r="I285" s="7">
        <v>0</v>
      </c>
      <c r="J285" s="7">
        <v>0</v>
      </c>
      <c r="K285" s="7">
        <f>350*12/35.31</f>
        <v>118.946474086661</v>
      </c>
      <c r="L285" s="7">
        <v>0</v>
      </c>
      <c r="M285" s="7">
        <f>350*8/35.31</f>
        <v>79.297649391107328</v>
      </c>
      <c r="N285" s="7">
        <f>350*8/35.31</f>
        <v>79.297649391107328</v>
      </c>
      <c r="O285" s="7"/>
      <c r="P285" s="7">
        <f>350*2/35.31</f>
        <v>19.824412347776832</v>
      </c>
      <c r="Q285" s="7">
        <v>0</v>
      </c>
      <c r="R285" s="7">
        <v>0</v>
      </c>
      <c r="S285" s="7">
        <v>0</v>
      </c>
      <c r="T285" s="7">
        <f>350*11/35.31</f>
        <v>109.03426791277258</v>
      </c>
      <c r="U285" s="7">
        <v>0</v>
      </c>
      <c r="V285" s="7">
        <f t="shared" si="58"/>
        <v>128.85868026054942</v>
      </c>
      <c r="W285" s="21">
        <v>1745</v>
      </c>
      <c r="X285" s="8" t="s">
        <v>118</v>
      </c>
    </row>
    <row r="287" spans="2:24">
      <c r="B287" s="1" t="s">
        <v>111</v>
      </c>
    </row>
    <row r="288" spans="2:24">
      <c r="B288" s="94" t="s">
        <v>0</v>
      </c>
      <c r="C288" s="94" t="s">
        <v>96</v>
      </c>
      <c r="D288" s="94" t="s">
        <v>97</v>
      </c>
      <c r="E288" s="94" t="s">
        <v>98</v>
      </c>
      <c r="F288" s="94" t="s">
        <v>99</v>
      </c>
      <c r="G288" s="101" t="s">
        <v>100</v>
      </c>
      <c r="H288" s="101" t="s">
        <v>8</v>
      </c>
      <c r="I288" s="110"/>
      <c r="J288" s="110"/>
      <c r="K288" s="111"/>
    </row>
    <row r="289" spans="2:24">
      <c r="B289" s="95"/>
      <c r="C289" s="95"/>
      <c r="D289" s="95"/>
      <c r="E289" s="95"/>
      <c r="F289" s="95"/>
      <c r="G289" s="102"/>
      <c r="H289" s="102"/>
      <c r="I289" s="112"/>
      <c r="J289" s="112"/>
      <c r="K289" s="113"/>
    </row>
    <row r="290" spans="2:24">
      <c r="B290" s="4" t="s">
        <v>15</v>
      </c>
      <c r="C290" s="21" t="s">
        <v>112</v>
      </c>
      <c r="D290" s="21"/>
      <c r="E290" s="5">
        <v>0</v>
      </c>
      <c r="F290" s="5">
        <v>0</v>
      </c>
      <c r="G290" s="14">
        <v>0</v>
      </c>
      <c r="H290" s="107" t="s">
        <v>113</v>
      </c>
      <c r="I290" s="108"/>
      <c r="J290" s="108"/>
      <c r="K290" s="109"/>
    </row>
    <row r="291" spans="2:24">
      <c r="B291" s="4" t="s">
        <v>16</v>
      </c>
      <c r="C291" s="21" t="s">
        <v>112</v>
      </c>
      <c r="D291" s="21"/>
      <c r="E291" s="5">
        <v>0</v>
      </c>
      <c r="F291" s="5">
        <v>0</v>
      </c>
      <c r="G291" s="14">
        <v>0</v>
      </c>
      <c r="H291" s="107"/>
      <c r="I291" s="108"/>
      <c r="J291" s="108"/>
      <c r="K291" s="109"/>
    </row>
    <row r="292" spans="2:24">
      <c r="B292" s="4" t="s">
        <v>18</v>
      </c>
      <c r="C292" s="21" t="s">
        <v>101</v>
      </c>
      <c r="D292" s="21" t="s">
        <v>102</v>
      </c>
      <c r="E292" s="5">
        <v>0</v>
      </c>
      <c r="F292" s="5">
        <v>6</v>
      </c>
      <c r="G292" s="14">
        <v>16</v>
      </c>
      <c r="H292" s="107"/>
      <c r="I292" s="108"/>
      <c r="J292" s="108"/>
      <c r="K292" s="109"/>
    </row>
    <row r="293" spans="2:24">
      <c r="B293" s="9" t="s">
        <v>19</v>
      </c>
      <c r="C293" s="21" t="s">
        <v>101</v>
      </c>
      <c r="D293" s="21" t="s">
        <v>102</v>
      </c>
      <c r="E293" s="5">
        <v>19</v>
      </c>
      <c r="F293" s="5">
        <v>0</v>
      </c>
      <c r="G293" s="14">
        <v>23</v>
      </c>
      <c r="H293" s="107"/>
      <c r="I293" s="108"/>
      <c r="J293" s="108"/>
      <c r="K293" s="109"/>
    </row>
    <row r="296" spans="2:24" ht="15" customHeight="1">
      <c r="B296" s="1" t="s">
        <v>114</v>
      </c>
    </row>
    <row r="297" spans="2:24">
      <c r="B297" s="94" t="s">
        <v>0</v>
      </c>
      <c r="C297" s="94" t="s">
        <v>1</v>
      </c>
      <c r="D297" s="94" t="s">
        <v>2</v>
      </c>
      <c r="E297" s="94" t="s">
        <v>3</v>
      </c>
      <c r="F297" s="94" t="s">
        <v>93</v>
      </c>
      <c r="G297" s="96" t="s">
        <v>5</v>
      </c>
      <c r="H297" s="97"/>
      <c r="I297" s="97"/>
      <c r="J297" s="97"/>
      <c r="K297" s="97"/>
      <c r="L297" s="97"/>
      <c r="M297" s="97"/>
      <c r="N297" s="97"/>
      <c r="O297" s="98"/>
      <c r="P297" s="96" t="s">
        <v>6</v>
      </c>
      <c r="Q297" s="97"/>
      <c r="R297" s="97"/>
      <c r="S297" s="97"/>
      <c r="T297" s="97"/>
      <c r="U297" s="97"/>
      <c r="V297" s="98"/>
      <c r="W297" s="99" t="s">
        <v>7</v>
      </c>
      <c r="X297" s="94" t="s">
        <v>8</v>
      </c>
    </row>
    <row r="298" spans="2:24">
      <c r="B298" s="95"/>
      <c r="C298" s="95"/>
      <c r="D298" s="95"/>
      <c r="E298" s="95"/>
      <c r="F298" s="95"/>
      <c r="G298" s="2" t="s">
        <v>9</v>
      </c>
      <c r="H298" s="3" t="s">
        <v>10</v>
      </c>
      <c r="I298" s="3" t="s">
        <v>23</v>
      </c>
      <c r="J298" s="3" t="s">
        <v>22</v>
      </c>
      <c r="K298" s="3" t="s">
        <v>21</v>
      </c>
      <c r="L298" s="3" t="s">
        <v>25</v>
      </c>
      <c r="M298" s="3" t="s">
        <v>11</v>
      </c>
      <c r="N298" s="3" t="s">
        <v>24</v>
      </c>
      <c r="O298" s="3" t="s">
        <v>12</v>
      </c>
      <c r="P298" s="2" t="s">
        <v>9</v>
      </c>
      <c r="Q298" s="3" t="s">
        <v>10</v>
      </c>
      <c r="R298" s="3" t="s">
        <v>22</v>
      </c>
      <c r="S298" s="3" t="s">
        <v>21</v>
      </c>
      <c r="T298" s="3" t="s">
        <v>11</v>
      </c>
      <c r="U298" s="3" t="s">
        <v>26</v>
      </c>
      <c r="V298" s="3" t="s">
        <v>13</v>
      </c>
      <c r="W298" s="100"/>
      <c r="X298" s="95"/>
    </row>
    <row r="299" spans="2:24">
      <c r="B299" s="4" t="s">
        <v>14</v>
      </c>
      <c r="C299" s="5">
        <v>16</v>
      </c>
      <c r="D299" s="5">
        <v>2</v>
      </c>
      <c r="E299" s="5">
        <f t="shared" ref="E299:E305" si="59">C299-D299</f>
        <v>14</v>
      </c>
      <c r="F299" s="12"/>
      <c r="G299" s="7">
        <f>350*7/35.31</f>
        <v>69.385443217218921</v>
      </c>
      <c r="H299" s="7">
        <f>350*7/35.31</f>
        <v>69.385443217218921</v>
      </c>
      <c r="I299" s="7">
        <v>0</v>
      </c>
      <c r="J299" s="7">
        <v>0</v>
      </c>
      <c r="K299" s="7">
        <v>0</v>
      </c>
      <c r="L299" s="7">
        <v>0</v>
      </c>
      <c r="M299" s="7">
        <f>350*6/35.31</f>
        <v>59.473237043330499</v>
      </c>
      <c r="N299" s="7">
        <v>0</v>
      </c>
      <c r="O299" s="7">
        <f t="shared" ref="O299:O305" si="60">SUM(G299:N299)</f>
        <v>198.24412347776834</v>
      </c>
      <c r="P299" s="7">
        <f>350*1/35.31</f>
        <v>9.912206173888416</v>
      </c>
      <c r="Q299" s="7">
        <f>350*4/35.31</f>
        <v>39.648824695553664</v>
      </c>
      <c r="R299" s="7">
        <v>0</v>
      </c>
      <c r="S299" s="7">
        <v>0</v>
      </c>
      <c r="T299" s="7">
        <f>350*5/35.31</f>
        <v>49.561030869442078</v>
      </c>
      <c r="U299" s="7">
        <f>350*12/35.31</f>
        <v>118.946474086661</v>
      </c>
      <c r="V299" s="7">
        <f>SUM(P299:U299)</f>
        <v>218.06853582554515</v>
      </c>
      <c r="W299" s="21">
        <v>600</v>
      </c>
      <c r="X299" s="8"/>
    </row>
    <row r="300" spans="2:24">
      <c r="B300" s="4" t="s">
        <v>15</v>
      </c>
      <c r="C300" s="21">
        <v>14</v>
      </c>
      <c r="D300" s="21">
        <v>6</v>
      </c>
      <c r="E300" s="5">
        <f t="shared" si="59"/>
        <v>8</v>
      </c>
      <c r="F300" s="12">
        <v>22</v>
      </c>
      <c r="G300" s="6">
        <f>1200/35.31</f>
        <v>33.984706881903143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f>1000/35.31</f>
        <v>28.32058906825262</v>
      </c>
      <c r="N300" s="6">
        <f>800/35.31</f>
        <v>22.656471254602096</v>
      </c>
      <c r="O300" s="7">
        <f>SUM(G300:N300)</f>
        <v>84.961767204757862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f t="shared" ref="V300:V305" si="61">SUM(P300:U300)</f>
        <v>0</v>
      </c>
      <c r="W300" s="21">
        <v>535</v>
      </c>
      <c r="X300" s="8"/>
    </row>
    <row r="301" spans="2:24">
      <c r="B301" s="4" t="s">
        <v>16</v>
      </c>
      <c r="C301" s="21">
        <v>0</v>
      </c>
      <c r="D301" s="21">
        <v>0</v>
      </c>
      <c r="E301" s="5">
        <f t="shared" si="59"/>
        <v>0</v>
      </c>
      <c r="F301" s="12"/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7">
        <f t="shared" si="60"/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f t="shared" si="61"/>
        <v>0</v>
      </c>
      <c r="W301" s="21">
        <v>215</v>
      </c>
      <c r="X301" s="11" t="s">
        <v>106</v>
      </c>
    </row>
    <row r="302" spans="2:24">
      <c r="B302" s="4" t="s">
        <v>17</v>
      </c>
      <c r="C302" s="21">
        <v>0</v>
      </c>
      <c r="D302" s="21">
        <v>0</v>
      </c>
      <c r="E302" s="5">
        <f t="shared" si="59"/>
        <v>0</v>
      </c>
      <c r="F302" s="13"/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f t="shared" si="60"/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f t="shared" si="61"/>
        <v>0</v>
      </c>
      <c r="W302" s="21"/>
      <c r="X302" s="8"/>
    </row>
    <row r="303" spans="2:24">
      <c r="B303" s="4" t="s">
        <v>18</v>
      </c>
      <c r="C303" s="21">
        <v>13</v>
      </c>
      <c r="D303" s="21">
        <v>4</v>
      </c>
      <c r="E303" s="5">
        <f t="shared" si="59"/>
        <v>9</v>
      </c>
      <c r="F303" s="12"/>
      <c r="G303" s="7">
        <f>350*7/35.31</f>
        <v>69.385443217218921</v>
      </c>
      <c r="H303" s="7">
        <v>0</v>
      </c>
      <c r="I303" s="7">
        <v>0</v>
      </c>
      <c r="J303" s="7">
        <f>350*6/35.31</f>
        <v>59.473237043330499</v>
      </c>
      <c r="K303" s="7">
        <v>0</v>
      </c>
      <c r="L303" s="7">
        <v>0</v>
      </c>
      <c r="M303" s="7">
        <f>350*6/35.31</f>
        <v>59.473237043330499</v>
      </c>
      <c r="N303" s="7">
        <v>0</v>
      </c>
      <c r="O303" s="7">
        <f t="shared" si="60"/>
        <v>188.33191730387992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f t="shared" si="61"/>
        <v>0</v>
      </c>
      <c r="W303" s="21">
        <v>1235</v>
      </c>
      <c r="X303" s="8"/>
    </row>
    <row r="304" spans="2:24" ht="15" customHeight="1">
      <c r="B304" s="9" t="s">
        <v>19</v>
      </c>
      <c r="C304" s="21">
        <v>0</v>
      </c>
      <c r="D304" s="21">
        <v>0</v>
      </c>
      <c r="E304" s="5">
        <f t="shared" si="59"/>
        <v>0</v>
      </c>
      <c r="F304" s="12"/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f t="shared" si="60"/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f t="shared" si="61"/>
        <v>0</v>
      </c>
      <c r="W304" s="21">
        <v>1439</v>
      </c>
      <c r="X304" s="11" t="s">
        <v>94</v>
      </c>
    </row>
    <row r="305" spans="2:24" ht="15" customHeight="1">
      <c r="B305" s="9" t="s">
        <v>20</v>
      </c>
      <c r="C305" s="21">
        <v>15</v>
      </c>
      <c r="D305" s="21">
        <v>3</v>
      </c>
      <c r="E305" s="5">
        <f t="shared" si="59"/>
        <v>12</v>
      </c>
      <c r="F305" s="12"/>
      <c r="G305" s="7">
        <f>350*9/35.31</f>
        <v>89.209855564995749</v>
      </c>
      <c r="H305" s="7">
        <v>0</v>
      </c>
      <c r="I305" s="7">
        <v>0</v>
      </c>
      <c r="J305" s="7">
        <v>0</v>
      </c>
      <c r="K305" s="7">
        <f>350*18/35.31</f>
        <v>178.4197111299915</v>
      </c>
      <c r="L305" s="7">
        <v>0</v>
      </c>
      <c r="M305" s="7">
        <f>12*350/35.31</f>
        <v>118.946474086661</v>
      </c>
      <c r="N305" s="7">
        <f>350*10/35.31</f>
        <v>99.122061738884156</v>
      </c>
      <c r="O305" s="7">
        <f t="shared" si="60"/>
        <v>485.69810252053242</v>
      </c>
      <c r="P305" s="7">
        <f>350*7/35.31</f>
        <v>69.385443217218921</v>
      </c>
      <c r="Q305" s="7">
        <v>0</v>
      </c>
      <c r="R305" s="7">
        <v>0</v>
      </c>
      <c r="S305" s="7">
        <v>0</v>
      </c>
      <c r="T305" s="7">
        <f>350*1/35.31</f>
        <v>9.912206173888416</v>
      </c>
      <c r="U305" s="7">
        <v>0</v>
      </c>
      <c r="V305" s="7">
        <f t="shared" si="61"/>
        <v>79.297649391107342</v>
      </c>
      <c r="W305" s="21">
        <v>755</v>
      </c>
      <c r="X305" s="8" t="s">
        <v>115</v>
      </c>
    </row>
    <row r="307" spans="2:24">
      <c r="B307" s="1" t="s">
        <v>116</v>
      </c>
    </row>
    <row r="308" spans="2:24">
      <c r="B308" s="94" t="s">
        <v>0</v>
      </c>
      <c r="C308" s="94" t="s">
        <v>96</v>
      </c>
      <c r="D308" s="94" t="s">
        <v>97</v>
      </c>
      <c r="E308" s="94" t="s">
        <v>98</v>
      </c>
      <c r="F308" s="94" t="s">
        <v>99</v>
      </c>
      <c r="G308" s="101" t="s">
        <v>100</v>
      </c>
      <c r="H308" s="101" t="s">
        <v>8</v>
      </c>
      <c r="I308" s="110"/>
      <c r="J308" s="110"/>
      <c r="K308" s="111"/>
    </row>
    <row r="309" spans="2:24">
      <c r="B309" s="95"/>
      <c r="C309" s="95"/>
      <c r="D309" s="95"/>
      <c r="E309" s="95"/>
      <c r="F309" s="95"/>
      <c r="G309" s="102"/>
      <c r="H309" s="102"/>
      <c r="I309" s="112"/>
      <c r="J309" s="112"/>
      <c r="K309" s="113"/>
    </row>
    <row r="310" spans="2:24">
      <c r="B310" s="4" t="s">
        <v>15</v>
      </c>
      <c r="C310" s="21" t="s">
        <v>112</v>
      </c>
      <c r="D310" s="21"/>
      <c r="E310" s="5">
        <v>0</v>
      </c>
      <c r="F310" s="5">
        <v>0</v>
      </c>
      <c r="G310" s="14">
        <v>0</v>
      </c>
      <c r="H310" s="107" t="s">
        <v>117</v>
      </c>
      <c r="I310" s="108"/>
      <c r="J310" s="108"/>
      <c r="K310" s="109"/>
    </row>
    <row r="311" spans="2:24">
      <c r="B311" s="4" t="s">
        <v>16</v>
      </c>
      <c r="C311" s="21" t="s">
        <v>112</v>
      </c>
      <c r="D311" s="21"/>
      <c r="E311" s="5">
        <v>0</v>
      </c>
      <c r="F311" s="5">
        <v>0</v>
      </c>
      <c r="G311" s="14">
        <v>0</v>
      </c>
      <c r="H311" s="107"/>
      <c r="I311" s="108"/>
      <c r="J311" s="108"/>
      <c r="K311" s="109"/>
    </row>
    <row r="312" spans="2:24">
      <c r="B312" s="4" t="s">
        <v>18</v>
      </c>
      <c r="C312" s="21" t="s">
        <v>101</v>
      </c>
      <c r="D312" s="21" t="s">
        <v>112</v>
      </c>
      <c r="E312" s="5">
        <v>0</v>
      </c>
      <c r="F312" s="5">
        <v>10</v>
      </c>
      <c r="G312" s="14">
        <v>0</v>
      </c>
      <c r="H312" s="107"/>
      <c r="I312" s="108"/>
      <c r="J312" s="108"/>
      <c r="K312" s="109"/>
    </row>
    <row r="313" spans="2:24">
      <c r="B313" s="9" t="s">
        <v>19</v>
      </c>
      <c r="C313" s="21" t="s">
        <v>101</v>
      </c>
      <c r="D313" s="21" t="s">
        <v>102</v>
      </c>
      <c r="E313" s="5">
        <v>14</v>
      </c>
      <c r="F313" s="5">
        <v>0</v>
      </c>
      <c r="G313" s="14">
        <v>24</v>
      </c>
      <c r="H313" s="107"/>
      <c r="I313" s="108"/>
      <c r="J313" s="108"/>
      <c r="K313" s="109"/>
    </row>
    <row r="315" spans="2:24" ht="15" customHeight="1">
      <c r="B315" s="1" t="s">
        <v>119</v>
      </c>
    </row>
    <row r="316" spans="2:24" ht="15" customHeight="1">
      <c r="B316" s="94" t="s">
        <v>0</v>
      </c>
      <c r="C316" s="94" t="s">
        <v>1</v>
      </c>
      <c r="D316" s="94" t="s">
        <v>2</v>
      </c>
      <c r="E316" s="94" t="s">
        <v>3</v>
      </c>
      <c r="F316" s="94" t="s">
        <v>93</v>
      </c>
      <c r="G316" s="96" t="s">
        <v>5</v>
      </c>
      <c r="H316" s="97"/>
      <c r="I316" s="97"/>
      <c r="J316" s="97"/>
      <c r="K316" s="97"/>
      <c r="L316" s="97"/>
      <c r="M316" s="97"/>
      <c r="N316" s="97"/>
      <c r="O316" s="98"/>
      <c r="P316" s="96" t="s">
        <v>6</v>
      </c>
      <c r="Q316" s="97"/>
      <c r="R316" s="97"/>
      <c r="S316" s="97"/>
      <c r="T316" s="97"/>
      <c r="U316" s="97"/>
      <c r="V316" s="98"/>
      <c r="W316" s="99" t="s">
        <v>7</v>
      </c>
      <c r="X316" s="94" t="s">
        <v>8</v>
      </c>
    </row>
    <row r="317" spans="2:24">
      <c r="B317" s="95"/>
      <c r="C317" s="95"/>
      <c r="D317" s="95"/>
      <c r="E317" s="95"/>
      <c r="F317" s="95"/>
      <c r="G317" s="2" t="s">
        <v>9</v>
      </c>
      <c r="H317" s="3" t="s">
        <v>10</v>
      </c>
      <c r="I317" s="3" t="s">
        <v>23</v>
      </c>
      <c r="J317" s="3" t="s">
        <v>22</v>
      </c>
      <c r="K317" s="3" t="s">
        <v>21</v>
      </c>
      <c r="L317" s="3" t="s">
        <v>25</v>
      </c>
      <c r="M317" s="3" t="s">
        <v>11</v>
      </c>
      <c r="N317" s="3" t="s">
        <v>24</v>
      </c>
      <c r="O317" s="3" t="s">
        <v>12</v>
      </c>
      <c r="P317" s="2" t="s">
        <v>9</v>
      </c>
      <c r="Q317" s="3" t="s">
        <v>10</v>
      </c>
      <c r="R317" s="3" t="s">
        <v>22</v>
      </c>
      <c r="S317" s="3" t="s">
        <v>21</v>
      </c>
      <c r="T317" s="3" t="s">
        <v>11</v>
      </c>
      <c r="U317" s="3" t="s">
        <v>26</v>
      </c>
      <c r="V317" s="3" t="s">
        <v>13</v>
      </c>
      <c r="W317" s="100"/>
      <c r="X317" s="95"/>
    </row>
    <row r="318" spans="2:24">
      <c r="B318" s="4" t="s">
        <v>14</v>
      </c>
      <c r="C318" s="5">
        <v>16</v>
      </c>
      <c r="D318" s="5">
        <v>4</v>
      </c>
      <c r="E318" s="5">
        <f t="shared" ref="E318:E324" si="62">C318-D318</f>
        <v>12</v>
      </c>
      <c r="F318" s="12"/>
      <c r="G318" s="7">
        <f>350*6/35.31</f>
        <v>59.473237043330499</v>
      </c>
      <c r="H318" s="7">
        <f>350*6/35.31</f>
        <v>59.473237043330499</v>
      </c>
      <c r="I318" s="7">
        <v>0</v>
      </c>
      <c r="J318" s="7">
        <v>0</v>
      </c>
      <c r="K318" s="7">
        <v>0</v>
      </c>
      <c r="L318" s="7">
        <v>0</v>
      </c>
      <c r="M318" s="7">
        <f>350*5/35.31</f>
        <v>49.561030869442078</v>
      </c>
      <c r="N318" s="7">
        <v>0</v>
      </c>
      <c r="O318" s="7">
        <f>SUM(G318:N318)</f>
        <v>168.50750495610308</v>
      </c>
      <c r="P318" s="7">
        <f>350*7/35.31</f>
        <v>69.385443217218921</v>
      </c>
      <c r="Q318" s="7">
        <f>350*2/35.31</f>
        <v>19.824412347776832</v>
      </c>
      <c r="R318" s="7">
        <v>0</v>
      </c>
      <c r="S318" s="7">
        <v>0</v>
      </c>
      <c r="T318" s="7">
        <f>350*6/35.31</f>
        <v>59.473237043330499</v>
      </c>
      <c r="U318" s="7">
        <v>0</v>
      </c>
      <c r="V318" s="7">
        <f t="shared" ref="V318:V324" si="63">SUM(P318:U318)</f>
        <v>148.68309260832626</v>
      </c>
      <c r="W318" s="21">
        <v>331</v>
      </c>
      <c r="X318" s="8"/>
    </row>
    <row r="319" spans="2:24">
      <c r="B319" s="4" t="s">
        <v>15</v>
      </c>
      <c r="C319" s="21">
        <v>12</v>
      </c>
      <c r="D319" s="21">
        <v>2</v>
      </c>
      <c r="E319" s="5">
        <f t="shared" si="62"/>
        <v>10</v>
      </c>
      <c r="F319" s="12">
        <v>20</v>
      </c>
      <c r="G319" s="6">
        <f>2400/35.31</f>
        <v>67.969413763806287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f>2000/35.31</f>
        <v>56.641178136505239</v>
      </c>
      <c r="N319" s="6">
        <f>1500/35.31</f>
        <v>42.480883602378924</v>
      </c>
      <c r="O319" s="7">
        <f>SUM(G319:N319)</f>
        <v>167.09147550269046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f t="shared" si="63"/>
        <v>0</v>
      </c>
      <c r="W319" s="21">
        <v>1437</v>
      </c>
      <c r="X319" s="8"/>
    </row>
    <row r="320" spans="2:24">
      <c r="B320" s="4" t="s">
        <v>16</v>
      </c>
      <c r="C320" s="21">
        <v>12</v>
      </c>
      <c r="D320" s="21">
        <v>3</v>
      </c>
      <c r="E320" s="5">
        <f t="shared" si="62"/>
        <v>9</v>
      </c>
      <c r="F320" s="12"/>
      <c r="G320" s="6">
        <f>2450/35.31</f>
        <v>69.385443217218921</v>
      </c>
      <c r="H320" s="6">
        <f>1400/35.31</f>
        <v>39.648824695553664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7">
        <f>SUM(G320:N320)</f>
        <v>109.03426791277258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f t="shared" si="63"/>
        <v>0</v>
      </c>
      <c r="W320" s="21">
        <v>732</v>
      </c>
      <c r="X320" s="8"/>
    </row>
    <row r="321" spans="2:24">
      <c r="B321" s="4" t="s">
        <v>17</v>
      </c>
      <c r="C321" s="21">
        <v>0</v>
      </c>
      <c r="D321" s="21">
        <v>0</v>
      </c>
      <c r="E321" s="5">
        <f t="shared" si="62"/>
        <v>0</v>
      </c>
      <c r="F321" s="13"/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f t="shared" ref="O321:O324" si="64">SUM(G321:N321)</f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f t="shared" si="63"/>
        <v>0</v>
      </c>
      <c r="W321" s="21"/>
      <c r="X321" s="8"/>
    </row>
    <row r="322" spans="2:24">
      <c r="B322" s="4" t="s">
        <v>18</v>
      </c>
      <c r="C322" s="21">
        <v>10</v>
      </c>
      <c r="D322" s="21">
        <v>7</v>
      </c>
      <c r="E322" s="5">
        <f t="shared" si="62"/>
        <v>3</v>
      </c>
      <c r="F322" s="12">
        <v>4</v>
      </c>
      <c r="G322" s="7">
        <f>350*2/35.31</f>
        <v>19.824412347776832</v>
      </c>
      <c r="H322" s="7">
        <v>0</v>
      </c>
      <c r="I322" s="7">
        <v>0</v>
      </c>
      <c r="J322" s="7">
        <f>350*2/35.31</f>
        <v>19.824412347776832</v>
      </c>
      <c r="K322" s="7">
        <v>0</v>
      </c>
      <c r="L322" s="7">
        <v>0</v>
      </c>
      <c r="M322" s="7">
        <f>350*2/35.31</f>
        <v>19.824412347776832</v>
      </c>
      <c r="N322" s="7">
        <v>0</v>
      </c>
      <c r="O322" s="7">
        <f>SUM(G322:N322)</f>
        <v>59.473237043330499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f t="shared" si="63"/>
        <v>0</v>
      </c>
      <c r="W322" s="21">
        <v>1095</v>
      </c>
      <c r="X322" s="8"/>
    </row>
    <row r="323" spans="2:24">
      <c r="B323" s="9" t="s">
        <v>19</v>
      </c>
      <c r="C323" s="21">
        <v>0</v>
      </c>
      <c r="D323" s="21">
        <v>0</v>
      </c>
      <c r="E323" s="5">
        <f t="shared" si="62"/>
        <v>0</v>
      </c>
      <c r="F323" s="12">
        <v>34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f t="shared" si="64"/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f t="shared" si="63"/>
        <v>0</v>
      </c>
      <c r="W323" s="21">
        <v>1118</v>
      </c>
      <c r="X323" s="11" t="s">
        <v>94</v>
      </c>
    </row>
    <row r="324" spans="2:24" ht="15" customHeight="1">
      <c r="B324" s="9" t="s">
        <v>20</v>
      </c>
      <c r="C324" s="21">
        <v>11</v>
      </c>
      <c r="D324" s="21">
        <v>3</v>
      </c>
      <c r="E324" s="5">
        <f t="shared" si="62"/>
        <v>8</v>
      </c>
      <c r="F324" s="12">
        <v>22</v>
      </c>
      <c r="G324" s="7">
        <f>350*3/35.31</f>
        <v>29.73661852166525</v>
      </c>
      <c r="H324" s="7">
        <v>0</v>
      </c>
      <c r="I324" s="7">
        <v>0</v>
      </c>
      <c r="J324" s="7">
        <v>0</v>
      </c>
      <c r="K324" s="7">
        <f>350*7/35.31</f>
        <v>69.385443217218921</v>
      </c>
      <c r="L324" s="7">
        <v>0</v>
      </c>
      <c r="M324" s="7">
        <f>350*7/35.31</f>
        <v>69.385443217218921</v>
      </c>
      <c r="N324" s="7">
        <v>0</v>
      </c>
      <c r="O324" s="7">
        <f t="shared" si="64"/>
        <v>168.50750495610311</v>
      </c>
      <c r="P324" s="7">
        <f>350*3/35.31</f>
        <v>29.73661852166525</v>
      </c>
      <c r="Q324" s="7">
        <v>0</v>
      </c>
      <c r="R324" s="7">
        <v>0</v>
      </c>
      <c r="S324" s="7">
        <v>0</v>
      </c>
      <c r="T324" s="7">
        <f>350*3/35.31</f>
        <v>29.73661852166525</v>
      </c>
      <c r="U324" s="7">
        <v>0</v>
      </c>
      <c r="V324" s="7">
        <f t="shared" si="63"/>
        <v>59.473237043330499</v>
      </c>
      <c r="W324" s="21">
        <v>1390</v>
      </c>
      <c r="X324" s="8"/>
    </row>
    <row r="325" spans="2:24" ht="15" customHeight="1"/>
    <row r="326" spans="2:24">
      <c r="B326" s="1" t="s">
        <v>120</v>
      </c>
    </row>
    <row r="327" spans="2:24">
      <c r="B327" s="94" t="s">
        <v>0</v>
      </c>
      <c r="C327" s="94" t="s">
        <v>121</v>
      </c>
      <c r="D327" s="94" t="s">
        <v>97</v>
      </c>
      <c r="E327" s="94" t="s">
        <v>98</v>
      </c>
      <c r="F327" s="94" t="s">
        <v>99</v>
      </c>
      <c r="G327" s="101" t="s">
        <v>100</v>
      </c>
      <c r="H327" s="101" t="s">
        <v>8</v>
      </c>
      <c r="I327" s="110"/>
      <c r="J327" s="110"/>
      <c r="K327" s="111"/>
    </row>
    <row r="328" spans="2:24">
      <c r="B328" s="95"/>
      <c r="C328" s="95"/>
      <c r="D328" s="95"/>
      <c r="E328" s="95"/>
      <c r="F328" s="95"/>
      <c r="G328" s="102"/>
      <c r="H328" s="102"/>
      <c r="I328" s="112"/>
      <c r="J328" s="112"/>
      <c r="K328" s="113"/>
    </row>
    <row r="329" spans="2:24">
      <c r="B329" s="4" t="s">
        <v>15</v>
      </c>
      <c r="C329" s="21" t="s">
        <v>101</v>
      </c>
      <c r="D329" s="21"/>
      <c r="E329" s="5">
        <v>2</v>
      </c>
      <c r="F329" s="5">
        <v>14</v>
      </c>
      <c r="G329" s="14">
        <v>0</v>
      </c>
      <c r="H329" s="107"/>
      <c r="I329" s="108"/>
      <c r="J329" s="108"/>
      <c r="K329" s="109"/>
    </row>
    <row r="330" spans="2:24">
      <c r="B330" s="4" t="s">
        <v>16</v>
      </c>
      <c r="C330" s="21" t="s">
        <v>112</v>
      </c>
      <c r="D330" s="21"/>
      <c r="E330" s="5">
        <v>0</v>
      </c>
      <c r="F330" s="5">
        <v>0</v>
      </c>
      <c r="G330" s="14">
        <v>0</v>
      </c>
      <c r="H330" s="107"/>
      <c r="I330" s="108"/>
      <c r="J330" s="108"/>
      <c r="K330" s="109"/>
    </row>
    <row r="331" spans="2:24">
      <c r="B331" s="4" t="s">
        <v>18</v>
      </c>
      <c r="C331" s="21" t="s">
        <v>112</v>
      </c>
      <c r="D331" s="21" t="s">
        <v>102</v>
      </c>
      <c r="E331" s="5">
        <v>0</v>
      </c>
      <c r="F331" s="5">
        <v>0</v>
      </c>
      <c r="G331" s="14">
        <v>29</v>
      </c>
      <c r="H331" s="107"/>
      <c r="I331" s="108"/>
      <c r="J331" s="108"/>
      <c r="K331" s="109"/>
    </row>
    <row r="332" spans="2:24">
      <c r="B332" s="9" t="s">
        <v>19</v>
      </c>
      <c r="C332" s="21" t="s">
        <v>112</v>
      </c>
      <c r="D332" s="21" t="s">
        <v>102</v>
      </c>
      <c r="E332" s="5">
        <v>0</v>
      </c>
      <c r="F332" s="5">
        <v>0</v>
      </c>
      <c r="G332" s="14">
        <v>48</v>
      </c>
      <c r="H332" s="107"/>
      <c r="I332" s="108"/>
      <c r="J332" s="108"/>
      <c r="K332" s="109"/>
    </row>
    <row r="334" spans="2:24">
      <c r="B334" s="1" t="s">
        <v>122</v>
      </c>
    </row>
    <row r="335" spans="2:24" ht="15" customHeight="1">
      <c r="B335" s="94" t="s">
        <v>0</v>
      </c>
      <c r="C335" s="94" t="s">
        <v>1</v>
      </c>
      <c r="D335" s="94" t="s">
        <v>2</v>
      </c>
      <c r="E335" s="94" t="s">
        <v>3</v>
      </c>
      <c r="F335" s="94" t="s">
        <v>93</v>
      </c>
      <c r="G335" s="96" t="s">
        <v>5</v>
      </c>
      <c r="H335" s="97"/>
      <c r="I335" s="97"/>
      <c r="J335" s="97"/>
      <c r="K335" s="97"/>
      <c r="L335" s="97"/>
      <c r="M335" s="97"/>
      <c r="N335" s="97"/>
      <c r="O335" s="98"/>
      <c r="P335" s="96" t="s">
        <v>6</v>
      </c>
      <c r="Q335" s="97"/>
      <c r="R335" s="97"/>
      <c r="S335" s="97"/>
      <c r="T335" s="97"/>
      <c r="U335" s="97"/>
      <c r="V335" s="98"/>
      <c r="W335" s="99" t="s">
        <v>7</v>
      </c>
      <c r="X335" s="94" t="s">
        <v>8</v>
      </c>
    </row>
    <row r="336" spans="2:24" ht="15" customHeight="1">
      <c r="B336" s="95"/>
      <c r="C336" s="95"/>
      <c r="D336" s="95"/>
      <c r="E336" s="95"/>
      <c r="F336" s="95"/>
      <c r="G336" s="2" t="s">
        <v>9</v>
      </c>
      <c r="H336" s="3" t="s">
        <v>10</v>
      </c>
      <c r="I336" s="3" t="s">
        <v>23</v>
      </c>
      <c r="J336" s="3" t="s">
        <v>22</v>
      </c>
      <c r="K336" s="3" t="s">
        <v>21</v>
      </c>
      <c r="L336" s="3" t="s">
        <v>25</v>
      </c>
      <c r="M336" s="3" t="s">
        <v>11</v>
      </c>
      <c r="N336" s="3" t="s">
        <v>24</v>
      </c>
      <c r="O336" s="3" t="s">
        <v>12</v>
      </c>
      <c r="P336" s="2" t="s">
        <v>9</v>
      </c>
      <c r="Q336" s="3" t="s">
        <v>10</v>
      </c>
      <c r="R336" s="3" t="s">
        <v>22</v>
      </c>
      <c r="S336" s="3" t="s">
        <v>21</v>
      </c>
      <c r="T336" s="3" t="s">
        <v>11</v>
      </c>
      <c r="U336" s="3" t="s">
        <v>26</v>
      </c>
      <c r="V336" s="3" t="s">
        <v>13</v>
      </c>
      <c r="W336" s="100"/>
      <c r="X336" s="95"/>
    </row>
    <row r="337" spans="2:24">
      <c r="B337" s="4" t="s">
        <v>14</v>
      </c>
      <c r="C337" s="5">
        <v>15</v>
      </c>
      <c r="D337" s="5">
        <v>4</v>
      </c>
      <c r="E337" s="5">
        <f t="shared" ref="E337:E343" si="65">C337-D337</f>
        <v>11</v>
      </c>
      <c r="F337" s="12">
        <v>22</v>
      </c>
      <c r="G337" s="7">
        <f>350*2/35.31</f>
        <v>19.824412347776832</v>
      </c>
      <c r="H337" s="7">
        <f>350*2/35.31</f>
        <v>19.824412347776832</v>
      </c>
      <c r="I337" s="7">
        <v>0</v>
      </c>
      <c r="J337" s="7">
        <v>0</v>
      </c>
      <c r="K337" s="7">
        <v>0</v>
      </c>
      <c r="L337" s="7">
        <f>350*6/35.31</f>
        <v>59.473237043330499</v>
      </c>
      <c r="M337" s="7">
        <f>350*2/35.31</f>
        <v>19.824412347776832</v>
      </c>
      <c r="N337" s="7">
        <v>0</v>
      </c>
      <c r="O337" s="7">
        <f>SUM(G337:N337)</f>
        <v>118.94647408666098</v>
      </c>
      <c r="P337" s="7">
        <f>350*5/35.31</f>
        <v>49.561030869442078</v>
      </c>
      <c r="Q337" s="7">
        <f>350*4/35.31</f>
        <v>39.648824695553664</v>
      </c>
      <c r="R337" s="7">
        <v>0</v>
      </c>
      <c r="S337" s="7">
        <v>0</v>
      </c>
      <c r="T337" s="7">
        <f>350*6/35.31</f>
        <v>59.473237043330499</v>
      </c>
      <c r="U337" s="7">
        <v>0</v>
      </c>
      <c r="V337" s="7">
        <f t="shared" ref="V337:V343" si="66">SUM(P337:U337)</f>
        <v>148.68309260832623</v>
      </c>
      <c r="W337" s="21">
        <v>700</v>
      </c>
      <c r="X337" s="8"/>
    </row>
    <row r="338" spans="2:24">
      <c r="B338" s="4" t="s">
        <v>15</v>
      </c>
      <c r="C338" s="21">
        <v>14</v>
      </c>
      <c r="D338" s="21">
        <v>3</v>
      </c>
      <c r="E338" s="5">
        <f t="shared" si="65"/>
        <v>11</v>
      </c>
      <c r="F338" s="12">
        <v>24</v>
      </c>
      <c r="G338" s="6">
        <f>2600/35.31</f>
        <v>73.633531577456807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f>2600/35.31</f>
        <v>73.633531577456807</v>
      </c>
      <c r="N338" s="6">
        <f>1900/35.31</f>
        <v>53.809119229679972</v>
      </c>
      <c r="O338" s="7">
        <f>SUM(G338:N338)</f>
        <v>201.07618238459358</v>
      </c>
      <c r="P338" s="7">
        <v>0</v>
      </c>
      <c r="Q338" s="7">
        <v>0</v>
      </c>
      <c r="R338" s="7">
        <v>0</v>
      </c>
      <c r="S338" s="7">
        <v>0</v>
      </c>
      <c r="T338" s="7">
        <f>350*6/35.31</f>
        <v>59.473237043330499</v>
      </c>
      <c r="U338" s="7">
        <v>0</v>
      </c>
      <c r="V338" s="7">
        <f t="shared" si="66"/>
        <v>59.473237043330499</v>
      </c>
      <c r="W338" s="21">
        <v>1665</v>
      </c>
      <c r="X338" s="8"/>
    </row>
    <row r="339" spans="2:24">
      <c r="B339" s="4" t="s">
        <v>16</v>
      </c>
      <c r="C339" s="21">
        <v>5</v>
      </c>
      <c r="D339" s="21">
        <v>1</v>
      </c>
      <c r="E339" s="5">
        <f t="shared" si="65"/>
        <v>4</v>
      </c>
      <c r="F339" s="12"/>
      <c r="G339" s="6">
        <f>1400/35.31</f>
        <v>39.648824695553664</v>
      </c>
      <c r="H339" s="6">
        <f>700/35.31</f>
        <v>19.824412347776832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7">
        <f>SUM(G339:N339)</f>
        <v>59.473237043330499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f t="shared" si="66"/>
        <v>0</v>
      </c>
      <c r="W339" s="21">
        <v>170</v>
      </c>
      <c r="X339" s="8"/>
    </row>
    <row r="340" spans="2:24">
      <c r="B340" s="4" t="s">
        <v>17</v>
      </c>
      <c r="C340" s="21">
        <v>0</v>
      </c>
      <c r="D340" s="21">
        <v>0</v>
      </c>
      <c r="E340" s="5">
        <f t="shared" si="65"/>
        <v>0</v>
      </c>
      <c r="F340" s="13"/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f t="shared" ref="O340:O343" si="67">SUM(G340:N340)</f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f t="shared" si="66"/>
        <v>0</v>
      </c>
      <c r="W340" s="21"/>
      <c r="X340" s="8"/>
    </row>
    <row r="341" spans="2:24">
      <c r="B341" s="4" t="s">
        <v>18</v>
      </c>
      <c r="C341" s="21">
        <v>13</v>
      </c>
      <c r="D341" s="21">
        <v>4</v>
      </c>
      <c r="E341" s="5">
        <f t="shared" si="65"/>
        <v>9</v>
      </c>
      <c r="F341" s="12"/>
      <c r="G341" s="7">
        <f>350*7/35.31</f>
        <v>69.385443217218921</v>
      </c>
      <c r="H341" s="7">
        <v>0</v>
      </c>
      <c r="I341" s="7">
        <v>0</v>
      </c>
      <c r="J341" s="7">
        <f>350*6/35.31</f>
        <v>59.473237043330499</v>
      </c>
      <c r="K341" s="7">
        <v>0</v>
      </c>
      <c r="L341" s="7">
        <v>0</v>
      </c>
      <c r="M341" s="7">
        <f>350*7/35.31</f>
        <v>69.385443217218921</v>
      </c>
      <c r="N341" s="7">
        <v>0</v>
      </c>
      <c r="O341" s="7">
        <f t="shared" si="67"/>
        <v>198.24412347776834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f t="shared" si="66"/>
        <v>0</v>
      </c>
      <c r="W341" s="21">
        <v>1839</v>
      </c>
      <c r="X341" s="8"/>
    </row>
    <row r="342" spans="2:24">
      <c r="B342" s="9" t="s">
        <v>19</v>
      </c>
      <c r="C342" s="21">
        <v>0</v>
      </c>
      <c r="D342" s="21">
        <v>0</v>
      </c>
      <c r="E342" s="5">
        <f t="shared" si="65"/>
        <v>0</v>
      </c>
      <c r="F342" s="12"/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f t="shared" si="67"/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f t="shared" si="66"/>
        <v>0</v>
      </c>
      <c r="W342" s="21">
        <v>766</v>
      </c>
      <c r="X342" s="11" t="s">
        <v>123</v>
      </c>
    </row>
    <row r="343" spans="2:24">
      <c r="B343" s="9" t="s">
        <v>20</v>
      </c>
      <c r="C343" s="21">
        <v>12</v>
      </c>
      <c r="D343" s="21">
        <v>3</v>
      </c>
      <c r="E343" s="5">
        <f t="shared" si="65"/>
        <v>9</v>
      </c>
      <c r="F343" s="12">
        <v>22</v>
      </c>
      <c r="G343" s="7">
        <f>350*5/35.31</f>
        <v>49.561030869442078</v>
      </c>
      <c r="H343" s="7">
        <v>0</v>
      </c>
      <c r="I343" s="7">
        <v>0</v>
      </c>
      <c r="J343" s="7">
        <v>0</v>
      </c>
      <c r="K343" s="7">
        <f>350*14/35.31</f>
        <v>138.77088643443784</v>
      </c>
      <c r="L343" s="7">
        <v>0</v>
      </c>
      <c r="M343" s="7">
        <f>350*10/35.31</f>
        <v>99.122061738884156</v>
      </c>
      <c r="N343" s="7">
        <f>350*8/35.31</f>
        <v>79.297649391107328</v>
      </c>
      <c r="O343" s="7">
        <f t="shared" si="67"/>
        <v>366.75162843387142</v>
      </c>
      <c r="P343" s="7">
        <f>350*6/35.31</f>
        <v>59.473237043330499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f t="shared" si="66"/>
        <v>59.473237043330499</v>
      </c>
      <c r="W343" s="21">
        <v>1405</v>
      </c>
      <c r="X343" s="8"/>
    </row>
    <row r="344" spans="2:24" ht="15" customHeight="1"/>
    <row r="345" spans="2:24">
      <c r="B345" s="1" t="s">
        <v>124</v>
      </c>
    </row>
    <row r="346" spans="2:24">
      <c r="B346" s="94" t="s">
        <v>0</v>
      </c>
      <c r="C346" s="94" t="s">
        <v>121</v>
      </c>
      <c r="D346" s="94" t="s">
        <v>97</v>
      </c>
      <c r="E346" s="94" t="s">
        <v>98</v>
      </c>
      <c r="F346" s="94" t="s">
        <v>99</v>
      </c>
      <c r="G346" s="101" t="s">
        <v>100</v>
      </c>
      <c r="H346" s="101" t="s">
        <v>8</v>
      </c>
      <c r="I346" s="110"/>
      <c r="J346" s="110"/>
      <c r="K346" s="111"/>
    </row>
    <row r="347" spans="2:24">
      <c r="B347" s="95"/>
      <c r="C347" s="95"/>
      <c r="D347" s="95"/>
      <c r="E347" s="95"/>
      <c r="F347" s="95"/>
      <c r="G347" s="102"/>
      <c r="H347" s="102"/>
      <c r="I347" s="112"/>
      <c r="J347" s="112"/>
      <c r="K347" s="113"/>
    </row>
    <row r="348" spans="2:24">
      <c r="B348" s="4" t="s">
        <v>15</v>
      </c>
      <c r="C348" s="21" t="s">
        <v>101</v>
      </c>
      <c r="D348" s="21"/>
      <c r="E348" s="5">
        <v>1</v>
      </c>
      <c r="F348" s="5">
        <v>17</v>
      </c>
      <c r="G348" s="14">
        <v>0</v>
      </c>
      <c r="H348" s="107"/>
      <c r="I348" s="108"/>
      <c r="J348" s="108"/>
      <c r="K348" s="109"/>
    </row>
    <row r="349" spans="2:24">
      <c r="B349" s="4" t="s">
        <v>16</v>
      </c>
      <c r="C349" s="21" t="s">
        <v>112</v>
      </c>
      <c r="D349" s="21"/>
      <c r="E349" s="5">
        <v>0</v>
      </c>
      <c r="F349" s="5">
        <v>0</v>
      </c>
      <c r="G349" s="14">
        <v>0</v>
      </c>
      <c r="H349" s="107" t="s">
        <v>83</v>
      </c>
      <c r="I349" s="108"/>
      <c r="J349" s="108"/>
      <c r="K349" s="109"/>
    </row>
    <row r="350" spans="2:24">
      <c r="B350" s="4" t="s">
        <v>18</v>
      </c>
      <c r="C350" s="21" t="s">
        <v>101</v>
      </c>
      <c r="D350" s="21" t="s">
        <v>112</v>
      </c>
      <c r="E350" s="5">
        <v>0</v>
      </c>
      <c r="F350" s="5">
        <v>8</v>
      </c>
      <c r="G350" s="14">
        <v>0</v>
      </c>
      <c r="H350" s="107"/>
      <c r="I350" s="108"/>
      <c r="J350" s="108"/>
      <c r="K350" s="109"/>
    </row>
    <row r="351" spans="2:24">
      <c r="B351" s="9" t="s">
        <v>19</v>
      </c>
      <c r="C351" s="21" t="s">
        <v>101</v>
      </c>
      <c r="D351" s="21" t="s">
        <v>102</v>
      </c>
      <c r="E351" s="5">
        <v>15</v>
      </c>
      <c r="F351" s="5">
        <v>0</v>
      </c>
      <c r="G351" s="14">
        <v>7</v>
      </c>
      <c r="H351" s="107"/>
      <c r="I351" s="108"/>
      <c r="J351" s="108"/>
      <c r="K351" s="109"/>
    </row>
    <row r="353" spans="2:24">
      <c r="B353" s="1" t="s">
        <v>125</v>
      </c>
    </row>
    <row r="354" spans="2:24">
      <c r="B354" s="94" t="s">
        <v>0</v>
      </c>
      <c r="C354" s="94" t="s">
        <v>1</v>
      </c>
      <c r="D354" s="94" t="s">
        <v>2</v>
      </c>
      <c r="E354" s="94" t="s">
        <v>3</v>
      </c>
      <c r="F354" s="94" t="s">
        <v>93</v>
      </c>
      <c r="G354" s="96" t="s">
        <v>5</v>
      </c>
      <c r="H354" s="97"/>
      <c r="I354" s="97"/>
      <c r="J354" s="97"/>
      <c r="K354" s="97"/>
      <c r="L354" s="97"/>
      <c r="M354" s="97"/>
      <c r="N354" s="97"/>
      <c r="O354" s="98"/>
      <c r="P354" s="96" t="s">
        <v>6</v>
      </c>
      <c r="Q354" s="97"/>
      <c r="R354" s="97"/>
      <c r="S354" s="97"/>
      <c r="T354" s="97"/>
      <c r="U354" s="97"/>
      <c r="V354" s="98"/>
      <c r="W354" s="99" t="s">
        <v>7</v>
      </c>
      <c r="X354" s="94" t="s">
        <v>8</v>
      </c>
    </row>
    <row r="355" spans="2:24" ht="15" customHeight="1">
      <c r="B355" s="95"/>
      <c r="C355" s="95"/>
      <c r="D355" s="95"/>
      <c r="E355" s="95"/>
      <c r="F355" s="95"/>
      <c r="G355" s="2" t="s">
        <v>9</v>
      </c>
      <c r="H355" s="3" t="s">
        <v>10</v>
      </c>
      <c r="I355" s="3" t="s">
        <v>23</v>
      </c>
      <c r="J355" s="3" t="s">
        <v>22</v>
      </c>
      <c r="K355" s="3" t="s">
        <v>21</v>
      </c>
      <c r="L355" s="3" t="s">
        <v>25</v>
      </c>
      <c r="M355" s="3" t="s">
        <v>11</v>
      </c>
      <c r="N355" s="3" t="s">
        <v>24</v>
      </c>
      <c r="O355" s="3" t="s">
        <v>12</v>
      </c>
      <c r="P355" s="2" t="s">
        <v>9</v>
      </c>
      <c r="Q355" s="3" t="s">
        <v>10</v>
      </c>
      <c r="R355" s="3" t="s">
        <v>22</v>
      </c>
      <c r="S355" s="3" t="s">
        <v>21</v>
      </c>
      <c r="T355" s="3" t="s">
        <v>11</v>
      </c>
      <c r="U355" s="3" t="s">
        <v>26</v>
      </c>
      <c r="V355" s="3" t="s">
        <v>13</v>
      </c>
      <c r="W355" s="100"/>
      <c r="X355" s="95"/>
    </row>
    <row r="356" spans="2:24">
      <c r="B356" s="4" t="s">
        <v>14</v>
      </c>
      <c r="C356" s="5">
        <v>14</v>
      </c>
      <c r="D356" s="5">
        <v>2</v>
      </c>
      <c r="E356" s="5">
        <f t="shared" ref="E356:E362" si="68">C356-D356</f>
        <v>12</v>
      </c>
      <c r="F356" s="12">
        <v>32</v>
      </c>
      <c r="G356" s="7">
        <f>350*2/35.31</f>
        <v>19.824412347776832</v>
      </c>
      <c r="H356" s="7">
        <f>350*3/35.31</f>
        <v>29.73661852166525</v>
      </c>
      <c r="I356" s="7">
        <v>0</v>
      </c>
      <c r="J356" s="7">
        <v>0</v>
      </c>
      <c r="K356" s="7">
        <v>0</v>
      </c>
      <c r="L356" s="7">
        <f>350*7/35.31</f>
        <v>69.385443217218921</v>
      </c>
      <c r="M356" s="7">
        <f>350*3/35.31</f>
        <v>29.73661852166525</v>
      </c>
      <c r="N356" s="7">
        <v>0</v>
      </c>
      <c r="O356" s="7">
        <f t="shared" ref="O356:O362" si="69">SUM(G356:N356)</f>
        <v>148.68309260832626</v>
      </c>
      <c r="P356" s="7">
        <f>350/35.31</f>
        <v>9.912206173888416</v>
      </c>
      <c r="Q356" s="7">
        <f>350*4/35.31</f>
        <v>39.648824695553664</v>
      </c>
      <c r="R356" s="7">
        <v>0</v>
      </c>
      <c r="S356" s="7">
        <v>0</v>
      </c>
      <c r="T356" s="7">
        <f>350*4/35.31</f>
        <v>39.648824695553664</v>
      </c>
      <c r="U356" s="7">
        <v>0</v>
      </c>
      <c r="V356" s="7">
        <f t="shared" ref="V356:V362" si="70">SUM(P356:U356)</f>
        <v>89.209855564995735</v>
      </c>
      <c r="W356" s="21">
        <v>420</v>
      </c>
      <c r="X356" s="8"/>
    </row>
    <row r="357" spans="2:24">
      <c r="B357" s="4" t="s">
        <v>15</v>
      </c>
      <c r="C357" s="21">
        <v>8</v>
      </c>
      <c r="D357" s="21">
        <v>1</v>
      </c>
      <c r="E357" s="5">
        <f t="shared" si="68"/>
        <v>7</v>
      </c>
      <c r="F357" s="12">
        <v>49</v>
      </c>
      <c r="G357" s="6">
        <f>1500/35.31</f>
        <v>42.480883602378924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f>1200/35.31</f>
        <v>33.984706881903143</v>
      </c>
      <c r="N357" s="6">
        <f>800/35.31</f>
        <v>22.656471254602096</v>
      </c>
      <c r="O357" s="7">
        <f t="shared" si="69"/>
        <v>99.12206173888417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f t="shared" si="70"/>
        <v>0</v>
      </c>
      <c r="W357" s="21">
        <v>1020</v>
      </c>
      <c r="X357" s="8"/>
    </row>
    <row r="358" spans="2:24">
      <c r="B358" s="4" t="s">
        <v>16</v>
      </c>
      <c r="C358" s="21">
        <v>8</v>
      </c>
      <c r="D358" s="21">
        <v>2</v>
      </c>
      <c r="E358" s="5">
        <f t="shared" si="68"/>
        <v>6</v>
      </c>
      <c r="F358" s="12">
        <v>15</v>
      </c>
      <c r="G358" s="6">
        <f>2100/35.31</f>
        <v>59.473237043330499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f>1200/35.31</f>
        <v>33.984706881903143</v>
      </c>
      <c r="N358" s="6">
        <v>0</v>
      </c>
      <c r="O358" s="7">
        <f t="shared" si="69"/>
        <v>93.45794392523365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f t="shared" si="70"/>
        <v>0</v>
      </c>
      <c r="W358" s="21">
        <v>749</v>
      </c>
      <c r="X358" s="8"/>
    </row>
    <row r="359" spans="2:24">
      <c r="B359" s="4" t="s">
        <v>17</v>
      </c>
      <c r="C359" s="21">
        <v>0</v>
      </c>
      <c r="D359" s="21">
        <v>0</v>
      </c>
      <c r="E359" s="5">
        <f t="shared" si="68"/>
        <v>0</v>
      </c>
      <c r="F359" s="13"/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f t="shared" si="69"/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f t="shared" si="70"/>
        <v>0</v>
      </c>
      <c r="W359" s="21"/>
      <c r="X359" s="8"/>
    </row>
    <row r="360" spans="2:24">
      <c r="B360" s="4" t="s">
        <v>18</v>
      </c>
      <c r="C360" s="21">
        <v>13</v>
      </c>
      <c r="D360" s="21">
        <v>3</v>
      </c>
      <c r="E360" s="5">
        <f t="shared" si="68"/>
        <v>10</v>
      </c>
      <c r="F360" s="12"/>
      <c r="G360" s="7">
        <f>350*8/35.31</f>
        <v>79.297649391107328</v>
      </c>
      <c r="H360" s="7">
        <v>0</v>
      </c>
      <c r="I360" s="7">
        <v>0</v>
      </c>
      <c r="J360" s="7">
        <f>350*6/35.31</f>
        <v>59.473237043330499</v>
      </c>
      <c r="K360" s="7">
        <v>0</v>
      </c>
      <c r="L360" s="7">
        <v>0</v>
      </c>
      <c r="M360" s="7">
        <f>350*7/35.31</f>
        <v>69.385443217218921</v>
      </c>
      <c r="N360" s="7">
        <v>0</v>
      </c>
      <c r="O360" s="7">
        <f t="shared" si="69"/>
        <v>208.15632965165676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f t="shared" si="70"/>
        <v>0</v>
      </c>
      <c r="W360" s="21">
        <v>1167</v>
      </c>
      <c r="X360" s="8"/>
    </row>
    <row r="361" spans="2:24">
      <c r="B361" s="9" t="s">
        <v>19</v>
      </c>
      <c r="C361" s="21">
        <v>14</v>
      </c>
      <c r="D361" s="21">
        <v>5</v>
      </c>
      <c r="E361" s="5">
        <f t="shared" si="68"/>
        <v>9</v>
      </c>
      <c r="F361" s="12"/>
      <c r="G361" s="7">
        <f>350*4/35.31</f>
        <v>39.648824695553664</v>
      </c>
      <c r="H361" s="7">
        <v>0</v>
      </c>
      <c r="I361" s="7">
        <v>0</v>
      </c>
      <c r="J361" s="7">
        <v>0</v>
      </c>
      <c r="K361" s="7">
        <f>350*12/35.31</f>
        <v>118.946474086661</v>
      </c>
      <c r="L361" s="7">
        <v>0</v>
      </c>
      <c r="M361" s="7">
        <f>350*6/35.31</f>
        <v>59.473237043330499</v>
      </c>
      <c r="N361" s="7">
        <v>0</v>
      </c>
      <c r="O361" s="7">
        <f t="shared" si="69"/>
        <v>218.06853582554515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f t="shared" si="70"/>
        <v>0</v>
      </c>
      <c r="W361" s="21">
        <v>1251</v>
      </c>
      <c r="X361" s="8"/>
    </row>
    <row r="362" spans="2:24">
      <c r="B362" s="9" t="s">
        <v>20</v>
      </c>
      <c r="C362" s="21">
        <v>12</v>
      </c>
      <c r="D362" s="21">
        <v>2</v>
      </c>
      <c r="E362" s="5">
        <f t="shared" si="68"/>
        <v>10</v>
      </c>
      <c r="F362" s="12"/>
      <c r="G362" s="7">
        <f>350*5/35.31</f>
        <v>49.561030869442078</v>
      </c>
      <c r="H362" s="7">
        <v>0</v>
      </c>
      <c r="I362" s="7">
        <v>0</v>
      </c>
      <c r="J362" s="7">
        <v>0</v>
      </c>
      <c r="K362" s="7">
        <f>350*12/35.31</f>
        <v>118.946474086661</v>
      </c>
      <c r="L362" s="7">
        <v>0</v>
      </c>
      <c r="M362" s="7">
        <f>350*7/35.31</f>
        <v>69.385443217218921</v>
      </c>
      <c r="N362" s="7">
        <f>350*7/35.31</f>
        <v>69.385443217218921</v>
      </c>
      <c r="O362" s="7">
        <f t="shared" si="69"/>
        <v>307.27839139054095</v>
      </c>
      <c r="P362" s="7">
        <f>350*5/35.31</f>
        <v>49.561030869442078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f t="shared" si="70"/>
        <v>49.561030869442078</v>
      </c>
      <c r="W362" s="21">
        <v>365</v>
      </c>
      <c r="X362" s="8"/>
    </row>
    <row r="364" spans="2:24" ht="15" customHeight="1">
      <c r="B364" s="1" t="s">
        <v>126</v>
      </c>
    </row>
    <row r="365" spans="2:24">
      <c r="B365" s="94" t="s">
        <v>0</v>
      </c>
      <c r="C365" s="94" t="s">
        <v>121</v>
      </c>
      <c r="D365" s="94" t="s">
        <v>97</v>
      </c>
      <c r="E365" s="94" t="s">
        <v>98</v>
      </c>
      <c r="F365" s="94" t="s">
        <v>99</v>
      </c>
      <c r="G365" s="101" t="s">
        <v>100</v>
      </c>
      <c r="H365" s="101" t="s">
        <v>8</v>
      </c>
      <c r="I365" s="110"/>
      <c r="J365" s="110"/>
      <c r="K365" s="111"/>
    </row>
    <row r="366" spans="2:24">
      <c r="B366" s="95"/>
      <c r="C366" s="95"/>
      <c r="D366" s="95"/>
      <c r="E366" s="95"/>
      <c r="F366" s="95"/>
      <c r="G366" s="102"/>
      <c r="H366" s="102"/>
      <c r="I366" s="112"/>
      <c r="J366" s="112"/>
      <c r="K366" s="113"/>
    </row>
    <row r="367" spans="2:24">
      <c r="B367" s="4" t="s">
        <v>15</v>
      </c>
      <c r="C367" s="21" t="s">
        <v>101</v>
      </c>
      <c r="D367" s="21"/>
      <c r="E367" s="5">
        <v>0</v>
      </c>
      <c r="F367" s="5">
        <v>6</v>
      </c>
      <c r="G367" s="14">
        <v>0</v>
      </c>
      <c r="H367" s="107"/>
      <c r="I367" s="108"/>
      <c r="J367" s="108"/>
      <c r="K367" s="109"/>
    </row>
    <row r="368" spans="2:24">
      <c r="B368" s="4" t="s">
        <v>16</v>
      </c>
      <c r="C368" s="21" t="s">
        <v>127</v>
      </c>
      <c r="D368" s="21"/>
      <c r="E368" s="5">
        <v>0</v>
      </c>
      <c r="F368" s="5">
        <v>0</v>
      </c>
      <c r="G368" s="14">
        <v>0</v>
      </c>
      <c r="H368" s="107" t="s">
        <v>83</v>
      </c>
      <c r="I368" s="108"/>
      <c r="J368" s="108"/>
      <c r="K368" s="109"/>
    </row>
    <row r="369" spans="2:24">
      <c r="B369" s="4" t="s">
        <v>18</v>
      </c>
      <c r="C369" s="21" t="s">
        <v>101</v>
      </c>
      <c r="D369" s="21" t="s">
        <v>102</v>
      </c>
      <c r="E369" s="5">
        <v>0</v>
      </c>
      <c r="F369" s="5">
        <v>6</v>
      </c>
      <c r="G369" s="14">
        <v>6</v>
      </c>
      <c r="H369" s="107"/>
      <c r="I369" s="108"/>
      <c r="J369" s="108"/>
      <c r="K369" s="109"/>
    </row>
    <row r="370" spans="2:24">
      <c r="B370" s="9" t="s">
        <v>19</v>
      </c>
      <c r="C370" s="21" t="s">
        <v>127</v>
      </c>
      <c r="D370" s="21" t="s">
        <v>102</v>
      </c>
      <c r="E370" s="5">
        <v>0</v>
      </c>
      <c r="F370" s="5">
        <v>0</v>
      </c>
      <c r="G370" s="14">
        <v>18</v>
      </c>
      <c r="H370" s="107"/>
      <c r="I370" s="108"/>
      <c r="J370" s="108"/>
      <c r="K370" s="109"/>
    </row>
    <row r="372" spans="2:24">
      <c r="B372" s="1" t="s">
        <v>128</v>
      </c>
    </row>
    <row r="373" spans="2:24">
      <c r="B373" s="94" t="s">
        <v>0</v>
      </c>
      <c r="C373" s="94" t="s">
        <v>1</v>
      </c>
      <c r="D373" s="94" t="s">
        <v>2</v>
      </c>
      <c r="E373" s="94" t="s">
        <v>3</v>
      </c>
      <c r="F373" s="94" t="s">
        <v>93</v>
      </c>
      <c r="G373" s="96" t="s">
        <v>5</v>
      </c>
      <c r="H373" s="97"/>
      <c r="I373" s="97"/>
      <c r="J373" s="97"/>
      <c r="K373" s="97"/>
      <c r="L373" s="97"/>
      <c r="M373" s="97"/>
      <c r="N373" s="97"/>
      <c r="O373" s="98"/>
      <c r="P373" s="96" t="s">
        <v>6</v>
      </c>
      <c r="Q373" s="97"/>
      <c r="R373" s="97"/>
      <c r="S373" s="97"/>
      <c r="T373" s="97"/>
      <c r="U373" s="97"/>
      <c r="V373" s="98"/>
      <c r="W373" s="99" t="s">
        <v>7</v>
      </c>
      <c r="X373" s="94" t="s">
        <v>8</v>
      </c>
    </row>
    <row r="374" spans="2:24">
      <c r="B374" s="95"/>
      <c r="C374" s="95"/>
      <c r="D374" s="95"/>
      <c r="E374" s="95"/>
      <c r="F374" s="95"/>
      <c r="G374" s="2" t="s">
        <v>9</v>
      </c>
      <c r="H374" s="3" t="s">
        <v>10</v>
      </c>
      <c r="I374" s="3" t="s">
        <v>23</v>
      </c>
      <c r="J374" s="3" t="s">
        <v>22</v>
      </c>
      <c r="K374" s="3" t="s">
        <v>21</v>
      </c>
      <c r="L374" s="3" t="s">
        <v>25</v>
      </c>
      <c r="M374" s="3" t="s">
        <v>11</v>
      </c>
      <c r="N374" s="3" t="s">
        <v>24</v>
      </c>
      <c r="O374" s="3" t="s">
        <v>12</v>
      </c>
      <c r="P374" s="2" t="s">
        <v>9</v>
      </c>
      <c r="Q374" s="3" t="s">
        <v>10</v>
      </c>
      <c r="R374" s="3" t="s">
        <v>22</v>
      </c>
      <c r="S374" s="3" t="s">
        <v>21</v>
      </c>
      <c r="T374" s="3" t="s">
        <v>11</v>
      </c>
      <c r="U374" s="3" t="s">
        <v>26</v>
      </c>
      <c r="V374" s="3" t="s">
        <v>13</v>
      </c>
      <c r="W374" s="100"/>
      <c r="X374" s="95"/>
    </row>
    <row r="375" spans="2:24" ht="15" customHeight="1">
      <c r="B375" s="4" t="s">
        <v>14</v>
      </c>
      <c r="C375" s="5">
        <v>14</v>
      </c>
      <c r="D375" s="5">
        <v>0</v>
      </c>
      <c r="E375" s="5">
        <f t="shared" ref="E375:E377" si="71">C375-D375</f>
        <v>14</v>
      </c>
      <c r="F375" s="12">
        <v>12</v>
      </c>
      <c r="G375" s="7">
        <f>350*3/35.31</f>
        <v>29.73661852166525</v>
      </c>
      <c r="H375" s="7">
        <f>350*3/35.31</f>
        <v>29.73661852166525</v>
      </c>
      <c r="I375" s="7">
        <v>0</v>
      </c>
      <c r="J375" s="7">
        <v>0</v>
      </c>
      <c r="K375" s="7">
        <v>0</v>
      </c>
      <c r="L375" s="7">
        <f>350*12/35.31</f>
        <v>118.946474086661</v>
      </c>
      <c r="M375" s="7">
        <f>350*3/35.31</f>
        <v>29.73661852166525</v>
      </c>
      <c r="N375" s="7">
        <v>0</v>
      </c>
      <c r="O375" s="7">
        <f t="shared" ref="O375:O380" si="72">SUM(G375:N375)</f>
        <v>208.15632965165673</v>
      </c>
      <c r="P375" s="7">
        <f>350*4/35.31</f>
        <v>39.648824695553664</v>
      </c>
      <c r="Q375" s="7">
        <f>350/35.31</f>
        <v>9.912206173888416</v>
      </c>
      <c r="R375" s="7">
        <v>0</v>
      </c>
      <c r="S375" s="7">
        <v>0</v>
      </c>
      <c r="T375" s="7">
        <f>350*2/35.31</f>
        <v>19.824412347776832</v>
      </c>
      <c r="U375" s="7">
        <v>0</v>
      </c>
      <c r="V375" s="7">
        <f t="shared" ref="V375:V381" si="73">SUM(P375:U375)</f>
        <v>69.385443217218906</v>
      </c>
      <c r="W375" s="21">
        <v>160</v>
      </c>
      <c r="X375" s="8"/>
    </row>
    <row r="376" spans="2:24">
      <c r="B376" s="4" t="s">
        <v>15</v>
      </c>
      <c r="C376" s="21">
        <v>10</v>
      </c>
      <c r="D376" s="21">
        <v>1</v>
      </c>
      <c r="E376" s="5">
        <f t="shared" si="71"/>
        <v>9</v>
      </c>
      <c r="F376" s="12">
        <v>16</v>
      </c>
      <c r="G376" s="6">
        <f>2000/35.31</f>
        <v>56.641178136505239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f>1800/35.31</f>
        <v>50.977060322854712</v>
      </c>
      <c r="N376" s="6">
        <f>1500/35.31</f>
        <v>42.480883602378924</v>
      </c>
      <c r="O376" s="7">
        <f t="shared" si="72"/>
        <v>150.09912206173888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f t="shared" si="73"/>
        <v>0</v>
      </c>
      <c r="W376" s="21">
        <v>1428</v>
      </c>
      <c r="X376" s="8"/>
    </row>
    <row r="377" spans="2:24">
      <c r="B377" s="4" t="s">
        <v>16</v>
      </c>
      <c r="C377" s="21">
        <v>10</v>
      </c>
      <c r="D377" s="21">
        <v>2</v>
      </c>
      <c r="E377" s="5">
        <f t="shared" si="71"/>
        <v>8</v>
      </c>
      <c r="F377" s="12">
        <v>6</v>
      </c>
      <c r="G377" s="6">
        <f>2200/35.31</f>
        <v>62.305295950155759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f>1400/35.31</f>
        <v>39.648824695553664</v>
      </c>
      <c r="N377" s="6">
        <v>0</v>
      </c>
      <c r="O377" s="7">
        <f t="shared" si="72"/>
        <v>101.95412064570942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f t="shared" si="73"/>
        <v>0</v>
      </c>
      <c r="W377" s="21">
        <v>455</v>
      </c>
      <c r="X377" s="8"/>
    </row>
    <row r="378" spans="2:24">
      <c r="B378" s="4" t="s">
        <v>17</v>
      </c>
      <c r="C378" s="21">
        <v>0</v>
      </c>
      <c r="D378" s="21">
        <v>0</v>
      </c>
      <c r="E378" s="5">
        <f>C378-D378</f>
        <v>0</v>
      </c>
      <c r="F378" s="13"/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f t="shared" si="72"/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f t="shared" si="73"/>
        <v>0</v>
      </c>
      <c r="W378" s="21"/>
      <c r="X378" s="8"/>
    </row>
    <row r="379" spans="2:24">
      <c r="B379" s="4" t="s">
        <v>18</v>
      </c>
      <c r="C379" s="21">
        <v>13</v>
      </c>
      <c r="D379" s="21">
        <v>4</v>
      </c>
      <c r="E379" s="5">
        <f>C379-D379</f>
        <v>9</v>
      </c>
      <c r="F379" s="12"/>
      <c r="G379" s="7">
        <f>350*7/35.31</f>
        <v>69.385443217218921</v>
      </c>
      <c r="H379" s="7">
        <v>0</v>
      </c>
      <c r="I379" s="7">
        <v>0</v>
      </c>
      <c r="J379" s="7">
        <f>350*6/35.31</f>
        <v>59.473237043330499</v>
      </c>
      <c r="K379" s="7">
        <v>0</v>
      </c>
      <c r="L379" s="7">
        <v>0</v>
      </c>
      <c r="M379" s="7">
        <f>350*6/35.31</f>
        <v>59.473237043330499</v>
      </c>
      <c r="N379" s="7">
        <v>0</v>
      </c>
      <c r="O379" s="7">
        <f t="shared" si="72"/>
        <v>188.33191730387992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f t="shared" si="73"/>
        <v>0</v>
      </c>
      <c r="W379" s="21">
        <v>1510</v>
      </c>
      <c r="X379" s="8"/>
    </row>
    <row r="380" spans="2:24">
      <c r="B380" s="9" t="s">
        <v>19</v>
      </c>
      <c r="C380" s="21">
        <v>19.3</v>
      </c>
      <c r="D380" s="21">
        <v>1</v>
      </c>
      <c r="E380" s="5">
        <f>C380-D380</f>
        <v>18.3</v>
      </c>
      <c r="F380" s="12"/>
      <c r="G380" s="7">
        <f>350*8/35.31</f>
        <v>79.297649391107328</v>
      </c>
      <c r="H380" s="7">
        <v>0</v>
      </c>
      <c r="I380" s="7">
        <v>0</v>
      </c>
      <c r="J380" s="7">
        <v>0</v>
      </c>
      <c r="K380" s="7">
        <f>350*33/35.31</f>
        <v>327.10280373831773</v>
      </c>
      <c r="L380" s="7">
        <v>0</v>
      </c>
      <c r="M380" s="7">
        <f>350*9/35.31</f>
        <v>89.209855564995749</v>
      </c>
      <c r="N380" s="7">
        <v>0</v>
      </c>
      <c r="O380" s="7">
        <f t="shared" si="72"/>
        <v>495.61030869442078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f t="shared" si="73"/>
        <v>0</v>
      </c>
      <c r="W380" s="21">
        <v>2198</v>
      </c>
      <c r="X380" s="8"/>
    </row>
    <row r="381" spans="2:24">
      <c r="B381" s="9" t="s">
        <v>20</v>
      </c>
      <c r="C381" s="21">
        <v>10</v>
      </c>
      <c r="D381" s="21">
        <v>3</v>
      </c>
      <c r="E381" s="5">
        <f>C381-D381</f>
        <v>7</v>
      </c>
      <c r="F381" s="12">
        <v>32</v>
      </c>
      <c r="G381" s="7">
        <f>350*5/35.31</f>
        <v>49.561030869442078</v>
      </c>
      <c r="H381" s="7">
        <v>0</v>
      </c>
      <c r="I381" s="7">
        <v>0</v>
      </c>
      <c r="J381" s="7">
        <v>0</v>
      </c>
      <c r="K381" s="7">
        <f>350*7/35.31</f>
        <v>69.385443217218921</v>
      </c>
      <c r="L381" s="7">
        <v>0</v>
      </c>
      <c r="M381" s="7">
        <f>350*5/35.31</f>
        <v>49.561030869442078</v>
      </c>
      <c r="N381" s="7">
        <f>350*7/35.31</f>
        <v>69.385443217218921</v>
      </c>
      <c r="O381" s="7">
        <f>SUM(G381:N381)</f>
        <v>237.892948173322</v>
      </c>
      <c r="P381" s="7">
        <f>350*5/35.31</f>
        <v>49.561030869442078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f t="shared" si="73"/>
        <v>49.561030869442078</v>
      </c>
      <c r="W381" s="21">
        <v>1265</v>
      </c>
      <c r="X381" s="8"/>
    </row>
    <row r="383" spans="2:24">
      <c r="B383" s="1" t="s">
        <v>129</v>
      </c>
    </row>
    <row r="384" spans="2:24">
      <c r="B384" s="94" t="s">
        <v>0</v>
      </c>
      <c r="C384" s="94" t="s">
        <v>121</v>
      </c>
      <c r="D384" s="94" t="s">
        <v>97</v>
      </c>
      <c r="E384" s="94" t="s">
        <v>98</v>
      </c>
      <c r="F384" s="94" t="s">
        <v>99</v>
      </c>
      <c r="G384" s="101" t="s">
        <v>100</v>
      </c>
      <c r="H384" s="101" t="s">
        <v>8</v>
      </c>
      <c r="I384" s="110"/>
      <c r="J384" s="110"/>
      <c r="K384" s="111"/>
    </row>
    <row r="385" spans="2:24">
      <c r="B385" s="95"/>
      <c r="C385" s="95"/>
      <c r="D385" s="95"/>
      <c r="E385" s="95"/>
      <c r="F385" s="95"/>
      <c r="G385" s="102"/>
      <c r="H385" s="102"/>
      <c r="I385" s="112"/>
      <c r="J385" s="112"/>
      <c r="K385" s="113"/>
    </row>
    <row r="386" spans="2:24">
      <c r="B386" s="4" t="s">
        <v>15</v>
      </c>
      <c r="C386" s="21" t="s">
        <v>101</v>
      </c>
      <c r="D386" s="21"/>
      <c r="E386" s="5">
        <v>0</v>
      </c>
      <c r="F386" s="5">
        <v>10</v>
      </c>
      <c r="G386" s="14">
        <v>0</v>
      </c>
      <c r="H386" s="107"/>
      <c r="I386" s="108"/>
      <c r="J386" s="108"/>
      <c r="K386" s="109"/>
    </row>
    <row r="387" spans="2:24">
      <c r="B387" s="4" t="s">
        <v>16</v>
      </c>
      <c r="C387" s="21" t="s">
        <v>112</v>
      </c>
      <c r="D387" s="21"/>
      <c r="E387" s="5">
        <v>0</v>
      </c>
      <c r="F387" s="5">
        <v>0</v>
      </c>
      <c r="G387" s="14">
        <v>0</v>
      </c>
      <c r="H387" s="107" t="s">
        <v>83</v>
      </c>
      <c r="I387" s="108"/>
      <c r="J387" s="108"/>
      <c r="K387" s="109"/>
    </row>
    <row r="388" spans="2:24">
      <c r="B388" s="4" t="s">
        <v>18</v>
      </c>
      <c r="C388" s="21" t="s">
        <v>101</v>
      </c>
      <c r="D388" s="21" t="s">
        <v>102</v>
      </c>
      <c r="E388" s="5">
        <v>0</v>
      </c>
      <c r="F388" s="5">
        <v>8</v>
      </c>
      <c r="G388" s="14">
        <v>2</v>
      </c>
      <c r="H388" s="107"/>
      <c r="I388" s="108"/>
      <c r="J388" s="108"/>
      <c r="K388" s="109"/>
    </row>
    <row r="389" spans="2:24">
      <c r="B389" s="9" t="s">
        <v>19</v>
      </c>
      <c r="C389" s="21" t="s">
        <v>101</v>
      </c>
      <c r="D389" s="21" t="s">
        <v>102</v>
      </c>
      <c r="E389" s="5">
        <v>4</v>
      </c>
      <c r="F389" s="5">
        <v>0</v>
      </c>
      <c r="G389" s="14">
        <v>31</v>
      </c>
      <c r="H389" s="107"/>
      <c r="I389" s="108"/>
      <c r="J389" s="108"/>
      <c r="K389" s="109"/>
    </row>
    <row r="392" spans="2:24">
      <c r="B392" s="1" t="s">
        <v>130</v>
      </c>
    </row>
    <row r="393" spans="2:24">
      <c r="B393" s="94" t="s">
        <v>0</v>
      </c>
      <c r="C393" s="94" t="s">
        <v>1</v>
      </c>
      <c r="D393" s="94" t="s">
        <v>2</v>
      </c>
      <c r="E393" s="94" t="s">
        <v>3</v>
      </c>
      <c r="F393" s="94" t="s">
        <v>93</v>
      </c>
      <c r="G393" s="96" t="s">
        <v>5</v>
      </c>
      <c r="H393" s="97"/>
      <c r="I393" s="97"/>
      <c r="J393" s="97"/>
      <c r="K393" s="97"/>
      <c r="L393" s="97"/>
      <c r="M393" s="97"/>
      <c r="N393" s="97"/>
      <c r="O393" s="98"/>
      <c r="P393" s="96" t="s">
        <v>6</v>
      </c>
      <c r="Q393" s="97"/>
      <c r="R393" s="97"/>
      <c r="S393" s="97"/>
      <c r="T393" s="97"/>
      <c r="U393" s="97"/>
      <c r="V393" s="98"/>
      <c r="W393" s="99" t="s">
        <v>7</v>
      </c>
      <c r="X393" s="94" t="s">
        <v>8</v>
      </c>
    </row>
    <row r="394" spans="2:24">
      <c r="B394" s="95"/>
      <c r="C394" s="95"/>
      <c r="D394" s="95"/>
      <c r="E394" s="95"/>
      <c r="F394" s="95"/>
      <c r="G394" s="2" t="s">
        <v>9</v>
      </c>
      <c r="H394" s="3" t="s">
        <v>10</v>
      </c>
      <c r="I394" s="3" t="s">
        <v>23</v>
      </c>
      <c r="J394" s="3" t="s">
        <v>22</v>
      </c>
      <c r="K394" s="3" t="s">
        <v>21</v>
      </c>
      <c r="L394" s="3" t="s">
        <v>25</v>
      </c>
      <c r="M394" s="3" t="s">
        <v>11</v>
      </c>
      <c r="N394" s="3" t="s">
        <v>24</v>
      </c>
      <c r="O394" s="3" t="s">
        <v>12</v>
      </c>
      <c r="P394" s="2" t="s">
        <v>9</v>
      </c>
      <c r="Q394" s="3" t="s">
        <v>10</v>
      </c>
      <c r="R394" s="3" t="s">
        <v>22</v>
      </c>
      <c r="S394" s="3" t="s">
        <v>21</v>
      </c>
      <c r="T394" s="3" t="s">
        <v>11</v>
      </c>
      <c r="U394" s="3" t="s">
        <v>26</v>
      </c>
      <c r="V394" s="3" t="s">
        <v>13</v>
      </c>
      <c r="W394" s="100"/>
      <c r="X394" s="95"/>
    </row>
    <row r="395" spans="2:24">
      <c r="B395" s="4" t="s">
        <v>14</v>
      </c>
      <c r="C395" s="5">
        <v>16</v>
      </c>
      <c r="D395" s="5">
        <v>6</v>
      </c>
      <c r="E395" s="5">
        <f t="shared" ref="E395:E397" si="74">C395-D395</f>
        <v>10</v>
      </c>
      <c r="F395" s="12">
        <v>20</v>
      </c>
      <c r="G395" s="7">
        <f>350*2/35.31</f>
        <v>19.824412347776832</v>
      </c>
      <c r="H395" s="7">
        <f>350*2/35.31</f>
        <v>19.824412347776832</v>
      </c>
      <c r="I395" s="7">
        <v>0</v>
      </c>
      <c r="J395" s="7">
        <v>0</v>
      </c>
      <c r="K395" s="7">
        <v>0</v>
      </c>
      <c r="L395" s="7">
        <f>350*6/35.31</f>
        <v>59.473237043330499</v>
      </c>
      <c r="M395" s="7">
        <f>350*2/35.31</f>
        <v>19.824412347776832</v>
      </c>
      <c r="N395" s="7">
        <v>0</v>
      </c>
      <c r="O395" s="7">
        <f>SUM(G395:N395)</f>
        <v>118.94647408666098</v>
      </c>
      <c r="P395" s="7">
        <f>350*3/35.31</f>
        <v>29.73661852166525</v>
      </c>
      <c r="Q395" s="7">
        <f>350*8/35.31</f>
        <v>79.297649391107328</v>
      </c>
      <c r="R395" s="7">
        <v>0</v>
      </c>
      <c r="S395" s="7">
        <v>0</v>
      </c>
      <c r="T395" s="7">
        <f>350*5/35.31</f>
        <v>49.561030869442078</v>
      </c>
      <c r="U395" s="7">
        <v>0</v>
      </c>
      <c r="V395" s="7">
        <f>SUM(P395:U395)</f>
        <v>158.59529878221466</v>
      </c>
      <c r="W395" s="21">
        <v>180</v>
      </c>
      <c r="X395" s="8"/>
    </row>
    <row r="396" spans="2:24">
      <c r="B396" s="4" t="s">
        <v>15</v>
      </c>
      <c r="C396" s="21">
        <v>12</v>
      </c>
      <c r="D396" s="21">
        <v>3</v>
      </c>
      <c r="E396" s="5">
        <f t="shared" si="74"/>
        <v>9</v>
      </c>
      <c r="F396" s="12">
        <v>23</v>
      </c>
      <c r="G396" s="6">
        <f>2100/35.31</f>
        <v>59.473237043330499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f>2000/35.31</f>
        <v>56.641178136505239</v>
      </c>
      <c r="N396" s="6">
        <f>1800/35.31</f>
        <v>50.977060322854712</v>
      </c>
      <c r="O396" s="7">
        <f>SUM(G396:N396)</f>
        <v>167.09147550269046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f>SUM(P396:U396)</f>
        <v>0</v>
      </c>
      <c r="W396" s="21">
        <v>1093</v>
      </c>
      <c r="X396" s="8"/>
    </row>
    <row r="397" spans="2:24">
      <c r="B397" s="4" t="s">
        <v>16</v>
      </c>
      <c r="C397" s="21">
        <v>11</v>
      </c>
      <c r="D397" s="21">
        <v>3</v>
      </c>
      <c r="E397" s="5">
        <f t="shared" si="74"/>
        <v>8</v>
      </c>
      <c r="F397" s="12">
        <v>15</v>
      </c>
      <c r="G397" s="6">
        <f>2100/35.31</f>
        <v>59.473237043330499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f>1200/35.31</f>
        <v>33.984706881903143</v>
      </c>
      <c r="N397" s="6">
        <v>0</v>
      </c>
      <c r="O397" s="7">
        <f>SUM(G397:N397)</f>
        <v>93.45794392523365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f>SUM(P397:U397)</f>
        <v>0</v>
      </c>
      <c r="W397" s="21">
        <v>730</v>
      </c>
      <c r="X397" s="8"/>
    </row>
    <row r="398" spans="2:24">
      <c r="B398" s="4" t="s">
        <v>17</v>
      </c>
      <c r="C398" s="21">
        <v>0</v>
      </c>
      <c r="D398" s="21">
        <v>0</v>
      </c>
      <c r="E398" s="5">
        <f>C398-D398</f>
        <v>0</v>
      </c>
      <c r="F398" s="13"/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f t="shared" ref="O398" si="75">SUM(G398:N398)</f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f t="shared" ref="V398:V401" si="76">SUM(P398:U398)</f>
        <v>0</v>
      </c>
      <c r="W398" s="21"/>
      <c r="X398" s="8"/>
    </row>
    <row r="399" spans="2:24">
      <c r="B399" s="4" t="s">
        <v>18</v>
      </c>
      <c r="C399" s="21">
        <v>13</v>
      </c>
      <c r="D399" s="21">
        <v>5</v>
      </c>
      <c r="E399" s="5">
        <f>C399-D399</f>
        <v>8</v>
      </c>
      <c r="F399" s="12"/>
      <c r="G399" s="7">
        <f>350*7/35.31</f>
        <v>69.385443217218921</v>
      </c>
      <c r="H399" s="7">
        <v>0</v>
      </c>
      <c r="I399" s="7">
        <v>0</v>
      </c>
      <c r="J399" s="7">
        <f>350*6/35.31</f>
        <v>59.473237043330499</v>
      </c>
      <c r="K399" s="7">
        <v>0</v>
      </c>
      <c r="L399" s="7">
        <v>0</v>
      </c>
      <c r="M399" s="7">
        <f>350*7/35.31</f>
        <v>69.385443217218921</v>
      </c>
      <c r="N399" s="7">
        <v>0</v>
      </c>
      <c r="O399" s="7">
        <f>SUM(G399:N399)</f>
        <v>198.24412347776834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f t="shared" si="76"/>
        <v>0</v>
      </c>
      <c r="W399" s="21">
        <v>1666</v>
      </c>
      <c r="X399" s="8"/>
    </row>
    <row r="400" spans="2:24">
      <c r="B400" s="9" t="s">
        <v>19</v>
      </c>
      <c r="C400" s="21">
        <v>0</v>
      </c>
      <c r="D400" s="21">
        <v>0</v>
      </c>
      <c r="E400" s="5">
        <f>C400-D400</f>
        <v>0</v>
      </c>
      <c r="F400" s="12"/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f>SUM(G400:N400)</f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f t="shared" si="76"/>
        <v>0</v>
      </c>
      <c r="W400" s="21">
        <v>845</v>
      </c>
      <c r="X400" s="8" t="s">
        <v>131</v>
      </c>
    </row>
    <row r="401" spans="2:24">
      <c r="B401" s="9" t="s">
        <v>20</v>
      </c>
      <c r="C401" s="21">
        <v>7.5</v>
      </c>
      <c r="D401" s="21">
        <v>6</v>
      </c>
      <c r="E401" s="5">
        <f>C401-D401</f>
        <v>1.5</v>
      </c>
      <c r="F401" s="12">
        <v>26</v>
      </c>
      <c r="G401" s="7">
        <f>350/35.31</f>
        <v>9.912206173888416</v>
      </c>
      <c r="H401" s="7">
        <v>0</v>
      </c>
      <c r="I401" s="7">
        <v>0</v>
      </c>
      <c r="J401" s="7">
        <v>0</v>
      </c>
      <c r="K401" s="7">
        <f>500/35.31</f>
        <v>14.16029453412631</v>
      </c>
      <c r="L401" s="7">
        <v>0</v>
      </c>
      <c r="M401" s="7">
        <f>350/35.31</f>
        <v>9.912206173888416</v>
      </c>
      <c r="N401" s="7">
        <f>500/35.31</f>
        <v>14.16029453412631</v>
      </c>
      <c r="O401" s="7">
        <f>SUM(G401:N401)</f>
        <v>48.145001416029451</v>
      </c>
      <c r="P401" s="7">
        <f>350/35.31</f>
        <v>9.912206173888416</v>
      </c>
      <c r="Q401" s="7"/>
      <c r="R401" s="7">
        <v>0</v>
      </c>
      <c r="S401" s="7">
        <v>0</v>
      </c>
      <c r="T401" s="7">
        <v>0</v>
      </c>
      <c r="U401" s="7">
        <v>0</v>
      </c>
      <c r="V401" s="7">
        <f t="shared" si="76"/>
        <v>9.912206173888416</v>
      </c>
      <c r="W401" s="21">
        <v>425</v>
      </c>
      <c r="X401" s="8"/>
    </row>
    <row r="403" spans="2:24">
      <c r="B403" s="1" t="s">
        <v>132</v>
      </c>
    </row>
    <row r="404" spans="2:24">
      <c r="B404" s="94" t="s">
        <v>0</v>
      </c>
      <c r="C404" s="94" t="s">
        <v>121</v>
      </c>
      <c r="D404" s="94" t="s">
        <v>97</v>
      </c>
      <c r="E404" s="94" t="s">
        <v>98</v>
      </c>
      <c r="F404" s="94" t="s">
        <v>99</v>
      </c>
      <c r="G404" s="101" t="s">
        <v>100</v>
      </c>
      <c r="H404" s="101" t="s">
        <v>8</v>
      </c>
      <c r="I404" s="110"/>
      <c r="J404" s="110"/>
      <c r="K404" s="111"/>
    </row>
    <row r="405" spans="2:24">
      <c r="B405" s="95"/>
      <c r="C405" s="95"/>
      <c r="D405" s="95"/>
      <c r="E405" s="95"/>
      <c r="F405" s="95"/>
      <c r="G405" s="102"/>
      <c r="H405" s="102"/>
      <c r="I405" s="112"/>
      <c r="J405" s="112"/>
      <c r="K405" s="113"/>
    </row>
    <row r="406" spans="2:24">
      <c r="B406" s="4" t="s">
        <v>15</v>
      </c>
      <c r="C406" s="21" t="s">
        <v>133</v>
      </c>
      <c r="D406" s="21"/>
      <c r="E406" s="5">
        <v>0</v>
      </c>
      <c r="F406" s="5">
        <v>0</v>
      </c>
      <c r="G406" s="14">
        <v>0</v>
      </c>
      <c r="H406" s="107" t="s">
        <v>83</v>
      </c>
      <c r="I406" s="108"/>
      <c r="J406" s="108"/>
      <c r="K406" s="109"/>
    </row>
    <row r="407" spans="2:24">
      <c r="B407" s="4" t="s">
        <v>16</v>
      </c>
      <c r="C407" s="21" t="s">
        <v>133</v>
      </c>
      <c r="D407" s="21"/>
      <c r="E407" s="5">
        <v>0</v>
      </c>
      <c r="F407" s="5">
        <v>0</v>
      </c>
      <c r="G407" s="14">
        <v>0</v>
      </c>
      <c r="H407" s="107" t="s">
        <v>83</v>
      </c>
      <c r="I407" s="108"/>
      <c r="J407" s="108"/>
      <c r="K407" s="109"/>
    </row>
    <row r="408" spans="2:24">
      <c r="B408" s="4" t="s">
        <v>18</v>
      </c>
      <c r="C408" s="21" t="s">
        <v>101</v>
      </c>
      <c r="D408" s="21" t="s">
        <v>102</v>
      </c>
      <c r="E408" s="5">
        <v>0</v>
      </c>
      <c r="F408" s="5">
        <v>7</v>
      </c>
      <c r="G408" s="14">
        <v>6</v>
      </c>
      <c r="H408" s="107" t="s">
        <v>134</v>
      </c>
      <c r="I408" s="108"/>
      <c r="J408" s="108"/>
      <c r="K408" s="109"/>
    </row>
    <row r="409" spans="2:24">
      <c r="B409" s="9" t="s">
        <v>19</v>
      </c>
      <c r="C409" s="21" t="s">
        <v>101</v>
      </c>
      <c r="D409" s="21" t="s">
        <v>127</v>
      </c>
      <c r="E409" s="5">
        <v>18</v>
      </c>
      <c r="F409" s="5">
        <v>0</v>
      </c>
      <c r="G409" s="14">
        <v>0</v>
      </c>
      <c r="H409" s="107" t="s">
        <v>177</v>
      </c>
      <c r="I409" s="108"/>
      <c r="J409" s="108"/>
      <c r="K409" s="109"/>
    </row>
    <row r="412" spans="2:24">
      <c r="B412" s="1" t="s">
        <v>135</v>
      </c>
    </row>
    <row r="413" spans="2:24">
      <c r="B413" s="94" t="s">
        <v>0</v>
      </c>
      <c r="C413" s="94" t="s">
        <v>1</v>
      </c>
      <c r="D413" s="94" t="s">
        <v>2</v>
      </c>
      <c r="E413" s="94" t="s">
        <v>3</v>
      </c>
      <c r="F413" s="94" t="s">
        <v>93</v>
      </c>
      <c r="G413" s="96" t="s">
        <v>5</v>
      </c>
      <c r="H413" s="97"/>
      <c r="I413" s="97"/>
      <c r="J413" s="97"/>
      <c r="K413" s="97"/>
      <c r="L413" s="97"/>
      <c r="M413" s="97"/>
      <c r="N413" s="97"/>
      <c r="O413" s="98"/>
      <c r="P413" s="96" t="s">
        <v>6</v>
      </c>
      <c r="Q413" s="97"/>
      <c r="R413" s="97"/>
      <c r="S413" s="97"/>
      <c r="T413" s="97"/>
      <c r="U413" s="97"/>
      <c r="V413" s="98"/>
      <c r="W413" s="99" t="s">
        <v>7</v>
      </c>
      <c r="X413" s="94" t="s">
        <v>8</v>
      </c>
    </row>
    <row r="414" spans="2:24">
      <c r="B414" s="95"/>
      <c r="C414" s="95"/>
      <c r="D414" s="95"/>
      <c r="E414" s="95"/>
      <c r="F414" s="95"/>
      <c r="G414" s="2" t="s">
        <v>9</v>
      </c>
      <c r="H414" s="3" t="s">
        <v>10</v>
      </c>
      <c r="I414" s="3" t="s">
        <v>23</v>
      </c>
      <c r="J414" s="3" t="s">
        <v>22</v>
      </c>
      <c r="K414" s="3" t="s">
        <v>21</v>
      </c>
      <c r="L414" s="3" t="s">
        <v>25</v>
      </c>
      <c r="M414" s="3" t="s">
        <v>11</v>
      </c>
      <c r="N414" s="3" t="s">
        <v>24</v>
      </c>
      <c r="O414" s="3" t="s">
        <v>12</v>
      </c>
      <c r="P414" s="2" t="s">
        <v>9</v>
      </c>
      <c r="Q414" s="3" t="s">
        <v>10</v>
      </c>
      <c r="R414" s="3" t="s">
        <v>22</v>
      </c>
      <c r="S414" s="3" t="s">
        <v>21</v>
      </c>
      <c r="T414" s="3" t="s">
        <v>11</v>
      </c>
      <c r="U414" s="3" t="s">
        <v>26</v>
      </c>
      <c r="V414" s="3" t="s">
        <v>13</v>
      </c>
      <c r="W414" s="100"/>
      <c r="X414" s="95"/>
    </row>
    <row r="415" spans="2:24">
      <c r="B415" s="4" t="s">
        <v>14</v>
      </c>
      <c r="C415" s="5">
        <v>13</v>
      </c>
      <c r="D415" s="5">
        <v>5</v>
      </c>
      <c r="E415" s="5">
        <f t="shared" ref="E415:E420" si="77">C415-D415</f>
        <v>8</v>
      </c>
      <c r="F415" s="12">
        <v>26</v>
      </c>
      <c r="G415" s="7">
        <f>350*2/35.31</f>
        <v>19.824412347776832</v>
      </c>
      <c r="H415" s="7">
        <f>350*2/35.31</f>
        <v>19.824412347776832</v>
      </c>
      <c r="I415" s="7">
        <v>0</v>
      </c>
      <c r="J415" s="7">
        <v>0</v>
      </c>
      <c r="K415" s="7">
        <f>350*10/35.31</f>
        <v>99.122061738884156</v>
      </c>
      <c r="L415" s="7">
        <v>0</v>
      </c>
      <c r="M415" s="7">
        <f>350*3/35.31</f>
        <v>29.73661852166525</v>
      </c>
      <c r="N415" s="7">
        <v>0</v>
      </c>
      <c r="O415" s="7">
        <f>SUM(G415:N415)</f>
        <v>168.50750495610305</v>
      </c>
      <c r="P415" s="7">
        <f>350*2/35.31</f>
        <v>19.824412347776832</v>
      </c>
      <c r="Q415" s="7">
        <f>350*6/35.31</f>
        <v>59.473237043330499</v>
      </c>
      <c r="R415" s="7">
        <v>0</v>
      </c>
      <c r="S415" s="7">
        <v>0</v>
      </c>
      <c r="T415" s="7">
        <f>350*6/35.31</f>
        <v>59.473237043330499</v>
      </c>
      <c r="U415" s="7">
        <v>0</v>
      </c>
      <c r="V415" s="7">
        <f>SUM(P415:U415)</f>
        <v>138.77088643443784</v>
      </c>
      <c r="W415" s="21">
        <v>520</v>
      </c>
      <c r="X415" s="8"/>
    </row>
    <row r="416" spans="2:24">
      <c r="B416" s="4" t="s">
        <v>15</v>
      </c>
      <c r="C416" s="21">
        <v>11</v>
      </c>
      <c r="D416" s="21">
        <v>1</v>
      </c>
      <c r="E416" s="5">
        <f t="shared" si="77"/>
        <v>10</v>
      </c>
      <c r="F416" s="12">
        <v>22</v>
      </c>
      <c r="G416" s="6">
        <f>2400/35.31</f>
        <v>67.969413763806287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f>2300/35.31</f>
        <v>65.13735485698102</v>
      </c>
      <c r="N416" s="6">
        <f>2300/35.31</f>
        <v>65.13735485698102</v>
      </c>
      <c r="O416" s="7">
        <f>SUM(G416:N416)</f>
        <v>198.24412347776831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f>SUM(P416:U416)</f>
        <v>0</v>
      </c>
      <c r="W416" s="21">
        <v>950</v>
      </c>
      <c r="X416" s="8"/>
    </row>
    <row r="417" spans="2:24">
      <c r="B417" s="4" t="s">
        <v>16</v>
      </c>
      <c r="C417" s="21">
        <v>6</v>
      </c>
      <c r="D417" s="21">
        <v>1</v>
      </c>
      <c r="E417" s="5">
        <f t="shared" si="77"/>
        <v>5</v>
      </c>
      <c r="F417" s="12">
        <v>7</v>
      </c>
      <c r="G417" s="6">
        <f>1750/35.31</f>
        <v>49.561030869442078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f>1700/35.31</f>
        <v>48.145001416029451</v>
      </c>
      <c r="N417" s="6">
        <v>0</v>
      </c>
      <c r="O417" s="7">
        <f>SUM(G417:N417)</f>
        <v>97.706032285471537</v>
      </c>
      <c r="P417" s="7">
        <f>250/35.31</f>
        <v>7.0801472670631549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f>SUM(P417:U417)</f>
        <v>7.0801472670631549</v>
      </c>
      <c r="W417" s="21">
        <v>620</v>
      </c>
      <c r="X417" s="8"/>
    </row>
    <row r="418" spans="2:24">
      <c r="B418" s="4" t="s">
        <v>17</v>
      </c>
      <c r="C418" s="21">
        <v>0</v>
      </c>
      <c r="D418" s="21">
        <v>0</v>
      </c>
      <c r="E418" s="5">
        <f t="shared" si="77"/>
        <v>0</v>
      </c>
      <c r="F418" s="13"/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f t="shared" ref="O418" si="78">SUM(G418:N418)</f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f t="shared" ref="V418:V419" si="79">SUM(P418:U418)</f>
        <v>0</v>
      </c>
      <c r="W418" s="21"/>
      <c r="X418" s="8"/>
    </row>
    <row r="419" spans="2:24">
      <c r="B419" s="4" t="s">
        <v>18</v>
      </c>
      <c r="C419" s="21">
        <v>13</v>
      </c>
      <c r="D419" s="21">
        <v>8</v>
      </c>
      <c r="E419" s="5">
        <f t="shared" si="77"/>
        <v>5</v>
      </c>
      <c r="F419" s="12"/>
      <c r="G419" s="7">
        <f>350*4/35.31</f>
        <v>39.648824695553664</v>
      </c>
      <c r="H419" s="7">
        <v>0</v>
      </c>
      <c r="I419" s="7">
        <v>0</v>
      </c>
      <c r="J419" s="7">
        <f>350*3/35.31</f>
        <v>29.73661852166525</v>
      </c>
      <c r="K419" s="7">
        <v>0</v>
      </c>
      <c r="L419" s="7">
        <v>0</v>
      </c>
      <c r="M419" s="7">
        <f>350*4/35.31</f>
        <v>39.648824695553664</v>
      </c>
      <c r="N419" s="7">
        <v>0</v>
      </c>
      <c r="O419" s="7">
        <f>SUM(G419:N419)</f>
        <v>109.03426791277258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f t="shared" si="79"/>
        <v>0</v>
      </c>
      <c r="W419" s="21">
        <v>1381</v>
      </c>
      <c r="X419" s="8"/>
    </row>
    <row r="420" spans="2:24">
      <c r="B420" s="9" t="s">
        <v>19</v>
      </c>
      <c r="C420" s="21">
        <v>0</v>
      </c>
      <c r="D420" s="21">
        <v>0</v>
      </c>
      <c r="E420" s="5">
        <f t="shared" si="77"/>
        <v>0</v>
      </c>
      <c r="F420" s="12"/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f>SUM(G420:N420)</f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21">
        <v>1188</v>
      </c>
      <c r="X420" s="8" t="s">
        <v>131</v>
      </c>
    </row>
    <row r="421" spans="2:24" ht="60">
      <c r="B421" s="15" t="s">
        <v>20</v>
      </c>
      <c r="C421" s="16">
        <v>0</v>
      </c>
      <c r="D421" s="16">
        <v>11</v>
      </c>
      <c r="E421" s="17">
        <v>0</v>
      </c>
      <c r="F421" s="18"/>
      <c r="G421" s="19">
        <v>0</v>
      </c>
      <c r="H421" s="19">
        <v>0</v>
      </c>
      <c r="I421" s="19">
        <v>0</v>
      </c>
      <c r="J421" s="19">
        <v>0</v>
      </c>
      <c r="K421" s="19">
        <v>0</v>
      </c>
      <c r="L421" s="19">
        <v>0</v>
      </c>
      <c r="M421" s="19">
        <v>0</v>
      </c>
      <c r="N421" s="19">
        <v>0</v>
      </c>
      <c r="O421" s="19">
        <f>SUM(G421:N421)</f>
        <v>0</v>
      </c>
      <c r="P421" s="19">
        <v>0</v>
      </c>
      <c r="Q421" s="19">
        <v>0</v>
      </c>
      <c r="R421" s="19">
        <v>0</v>
      </c>
      <c r="S421" s="19">
        <v>0</v>
      </c>
      <c r="T421" s="19">
        <v>0</v>
      </c>
      <c r="U421" s="19">
        <v>0</v>
      </c>
      <c r="V421" s="19">
        <v>0</v>
      </c>
      <c r="W421" s="16">
        <v>1265</v>
      </c>
      <c r="X421" s="20" t="s">
        <v>136</v>
      </c>
    </row>
    <row r="423" spans="2:24">
      <c r="B423" s="1" t="s">
        <v>137</v>
      </c>
    </row>
    <row r="424" spans="2:24">
      <c r="B424" s="94" t="s">
        <v>0</v>
      </c>
      <c r="C424" s="94" t="s">
        <v>121</v>
      </c>
      <c r="D424" s="94" t="s">
        <v>97</v>
      </c>
      <c r="E424" s="94" t="s">
        <v>98</v>
      </c>
      <c r="F424" s="94" t="s">
        <v>99</v>
      </c>
      <c r="G424" s="101" t="s">
        <v>100</v>
      </c>
      <c r="H424" s="101" t="s">
        <v>8</v>
      </c>
      <c r="I424" s="110"/>
      <c r="J424" s="110"/>
      <c r="K424" s="111"/>
    </row>
    <row r="425" spans="2:24">
      <c r="B425" s="95"/>
      <c r="C425" s="95"/>
      <c r="D425" s="95"/>
      <c r="E425" s="95"/>
      <c r="F425" s="95"/>
      <c r="G425" s="102"/>
      <c r="H425" s="102"/>
      <c r="I425" s="112"/>
      <c r="J425" s="112"/>
      <c r="K425" s="113"/>
    </row>
    <row r="426" spans="2:24">
      <c r="B426" s="4" t="s">
        <v>15</v>
      </c>
      <c r="C426" s="21" t="s">
        <v>101</v>
      </c>
      <c r="D426" s="21"/>
      <c r="E426" s="5">
        <v>0</v>
      </c>
      <c r="F426" s="5">
        <v>15</v>
      </c>
      <c r="G426" s="14">
        <v>0</v>
      </c>
      <c r="H426" s="107" t="s">
        <v>138</v>
      </c>
      <c r="I426" s="108"/>
      <c r="J426" s="108"/>
      <c r="K426" s="109"/>
    </row>
    <row r="427" spans="2:24">
      <c r="B427" s="4" t="s">
        <v>16</v>
      </c>
      <c r="C427" s="21" t="s">
        <v>101</v>
      </c>
      <c r="D427" s="21"/>
      <c r="E427" s="5">
        <v>0</v>
      </c>
      <c r="F427" s="5">
        <v>7</v>
      </c>
      <c r="G427" s="14">
        <v>0</v>
      </c>
      <c r="H427" s="107" t="s">
        <v>141</v>
      </c>
      <c r="I427" s="108"/>
      <c r="J427" s="108"/>
      <c r="K427" s="109"/>
    </row>
    <row r="428" spans="2:24">
      <c r="B428" s="4" t="s">
        <v>18</v>
      </c>
      <c r="C428" s="21" t="s">
        <v>101</v>
      </c>
      <c r="D428" s="21" t="s">
        <v>102</v>
      </c>
      <c r="E428" s="5">
        <v>0</v>
      </c>
      <c r="F428" s="5">
        <v>16</v>
      </c>
      <c r="G428" s="14">
        <v>7</v>
      </c>
      <c r="H428" s="107" t="s">
        <v>139</v>
      </c>
      <c r="I428" s="108"/>
      <c r="J428" s="108"/>
      <c r="K428" s="109"/>
    </row>
    <row r="429" spans="2:24">
      <c r="B429" s="9" t="s">
        <v>19</v>
      </c>
      <c r="C429" s="21" t="s">
        <v>133</v>
      </c>
      <c r="D429" s="21" t="s">
        <v>102</v>
      </c>
      <c r="E429" s="5">
        <v>0</v>
      </c>
      <c r="F429" s="5">
        <v>0</v>
      </c>
      <c r="G429" s="14">
        <v>25</v>
      </c>
      <c r="H429" s="107" t="s">
        <v>140</v>
      </c>
      <c r="I429" s="108"/>
      <c r="J429" s="108"/>
      <c r="K429" s="109"/>
    </row>
    <row r="432" spans="2:24">
      <c r="B432" s="1" t="s">
        <v>142</v>
      </c>
    </row>
    <row r="433" spans="2:24">
      <c r="B433" s="94" t="s">
        <v>0</v>
      </c>
      <c r="C433" s="94" t="s">
        <v>1</v>
      </c>
      <c r="D433" s="94" t="s">
        <v>2</v>
      </c>
      <c r="E433" s="94" t="s">
        <v>3</v>
      </c>
      <c r="F433" s="94" t="s">
        <v>93</v>
      </c>
      <c r="G433" s="96" t="s">
        <v>5</v>
      </c>
      <c r="H433" s="97"/>
      <c r="I433" s="97"/>
      <c r="J433" s="97"/>
      <c r="K433" s="97"/>
      <c r="L433" s="97"/>
      <c r="M433" s="97"/>
      <c r="N433" s="97"/>
      <c r="O433" s="98"/>
      <c r="P433" s="96" t="s">
        <v>6</v>
      </c>
      <c r="Q433" s="97"/>
      <c r="R433" s="97"/>
      <c r="S433" s="97"/>
      <c r="T433" s="97"/>
      <c r="U433" s="97"/>
      <c r="V433" s="98"/>
      <c r="W433" s="99" t="s">
        <v>7</v>
      </c>
      <c r="X433" s="94" t="s">
        <v>8</v>
      </c>
    </row>
    <row r="434" spans="2:24">
      <c r="B434" s="95"/>
      <c r="C434" s="95"/>
      <c r="D434" s="95"/>
      <c r="E434" s="95"/>
      <c r="F434" s="95"/>
      <c r="G434" s="2" t="s">
        <v>9</v>
      </c>
      <c r="H434" s="3" t="s">
        <v>10</v>
      </c>
      <c r="I434" s="3" t="s">
        <v>23</v>
      </c>
      <c r="J434" s="3" t="s">
        <v>22</v>
      </c>
      <c r="K434" s="3" t="s">
        <v>21</v>
      </c>
      <c r="L434" s="3" t="s">
        <v>25</v>
      </c>
      <c r="M434" s="3" t="s">
        <v>11</v>
      </c>
      <c r="N434" s="3" t="s">
        <v>24</v>
      </c>
      <c r="O434" s="3" t="s">
        <v>12</v>
      </c>
      <c r="P434" s="2" t="s">
        <v>9</v>
      </c>
      <c r="Q434" s="3" t="s">
        <v>10</v>
      </c>
      <c r="R434" s="3" t="s">
        <v>22</v>
      </c>
      <c r="S434" s="3" t="s">
        <v>21</v>
      </c>
      <c r="T434" s="3" t="s">
        <v>11</v>
      </c>
      <c r="U434" s="3" t="s">
        <v>26</v>
      </c>
      <c r="V434" s="3" t="s">
        <v>13</v>
      </c>
      <c r="W434" s="100"/>
      <c r="X434" s="95"/>
    </row>
    <row r="435" spans="2:24">
      <c r="B435" s="4" t="s">
        <v>14</v>
      </c>
      <c r="C435" s="5">
        <v>18</v>
      </c>
      <c r="D435" s="5">
        <v>3</v>
      </c>
      <c r="E435" s="5">
        <f t="shared" ref="E435:E441" si="80">C435-D435</f>
        <v>15</v>
      </c>
      <c r="F435" s="12">
        <v>32</v>
      </c>
      <c r="G435" s="7">
        <f>350*7/35.31</f>
        <v>69.385443217218921</v>
      </c>
      <c r="H435" s="7">
        <f>350*5/35.31</f>
        <v>49.561030869442078</v>
      </c>
      <c r="I435" s="7">
        <v>0</v>
      </c>
      <c r="J435" s="7">
        <v>0</v>
      </c>
      <c r="K435" s="7">
        <f>350*12/35.31</f>
        <v>118.946474086661</v>
      </c>
      <c r="L435" s="7">
        <v>0</v>
      </c>
      <c r="M435" s="7">
        <f>350*4/35.31</f>
        <v>39.648824695553664</v>
      </c>
      <c r="N435" s="7">
        <v>0</v>
      </c>
      <c r="O435" s="7">
        <f>SUM(G435:N435)</f>
        <v>277.54177286887568</v>
      </c>
      <c r="P435" s="7">
        <f>350*5/35.31</f>
        <v>49.561030869442078</v>
      </c>
      <c r="Q435" s="7">
        <f>350*3/35.31</f>
        <v>29.73661852166525</v>
      </c>
      <c r="R435" s="7">
        <v>0</v>
      </c>
      <c r="S435" s="7">
        <v>0</v>
      </c>
      <c r="T435" s="7">
        <f>350*5/35.31</f>
        <v>49.561030869442078</v>
      </c>
      <c r="U435" s="7">
        <v>0</v>
      </c>
      <c r="V435" s="7">
        <f>SUM(P435:U435)</f>
        <v>128.85868026054942</v>
      </c>
      <c r="W435" s="21">
        <v>450</v>
      </c>
      <c r="X435" s="8"/>
    </row>
    <row r="436" spans="2:24">
      <c r="B436" s="4" t="s">
        <v>15</v>
      </c>
      <c r="C436" s="21">
        <v>15</v>
      </c>
      <c r="D436" s="21">
        <v>3</v>
      </c>
      <c r="E436" s="5">
        <f t="shared" si="80"/>
        <v>12</v>
      </c>
      <c r="F436" s="12">
        <v>13</v>
      </c>
      <c r="G436" s="6">
        <f>2400/35.31</f>
        <v>67.969413763806287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f>2400/35.31</f>
        <v>67.969413763806287</v>
      </c>
      <c r="N436" s="6">
        <f>2000/35.31</f>
        <v>56.641178136505239</v>
      </c>
      <c r="O436" s="7">
        <f>SUM(G436:N436)</f>
        <v>192.58000566411781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f>SUM(P436:U436)</f>
        <v>0</v>
      </c>
      <c r="W436" s="21">
        <v>1703</v>
      </c>
      <c r="X436" s="8"/>
    </row>
    <row r="437" spans="2:24">
      <c r="B437" s="4" t="s">
        <v>16</v>
      </c>
      <c r="C437" s="21">
        <v>11</v>
      </c>
      <c r="D437" s="21">
        <v>3</v>
      </c>
      <c r="E437" s="5">
        <f t="shared" si="80"/>
        <v>8</v>
      </c>
      <c r="F437" s="12">
        <v>7</v>
      </c>
      <c r="G437" s="6">
        <f>2400/35.31</f>
        <v>67.969413763806287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f>2000/35.31</f>
        <v>56.641178136505239</v>
      </c>
      <c r="N437" s="6">
        <v>0</v>
      </c>
      <c r="O437" s="7">
        <f>SUM(G437:N437)</f>
        <v>124.61059190031153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f>SUM(P437:U437)</f>
        <v>0</v>
      </c>
      <c r="W437" s="21">
        <v>680</v>
      </c>
      <c r="X437" s="8"/>
    </row>
    <row r="438" spans="2:24">
      <c r="B438" s="4" t="s">
        <v>17</v>
      </c>
      <c r="C438" s="21">
        <v>0</v>
      </c>
      <c r="D438" s="21">
        <v>0</v>
      </c>
      <c r="E438" s="5">
        <f t="shared" si="80"/>
        <v>0</v>
      </c>
      <c r="F438" s="13"/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f t="shared" ref="O438" si="81">SUM(G438:N438)</f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f t="shared" ref="V438:V439" si="82">SUM(P438:U438)</f>
        <v>0</v>
      </c>
      <c r="W438" s="21"/>
      <c r="X438" s="8"/>
    </row>
    <row r="439" spans="2:24">
      <c r="B439" s="4" t="s">
        <v>18</v>
      </c>
      <c r="C439" s="21">
        <v>13</v>
      </c>
      <c r="D439" s="21">
        <v>4</v>
      </c>
      <c r="E439" s="5">
        <f t="shared" si="80"/>
        <v>9</v>
      </c>
      <c r="F439" s="12">
        <v>20</v>
      </c>
      <c r="G439" s="7">
        <f>350*7/35.31</f>
        <v>69.385443217218921</v>
      </c>
      <c r="H439" s="7">
        <v>0</v>
      </c>
      <c r="I439" s="7">
        <v>0</v>
      </c>
      <c r="J439" s="7">
        <f>350*6/35.31</f>
        <v>59.473237043330499</v>
      </c>
      <c r="K439" s="7">
        <v>0</v>
      </c>
      <c r="L439" s="7">
        <v>0</v>
      </c>
      <c r="M439" s="7">
        <f>350*6/35.31</f>
        <v>59.473237043330499</v>
      </c>
      <c r="N439" s="7">
        <v>0</v>
      </c>
      <c r="O439" s="7">
        <f>SUM(G439:N439)</f>
        <v>188.33191730387992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f t="shared" si="82"/>
        <v>0</v>
      </c>
      <c r="W439" s="21">
        <v>1892</v>
      </c>
      <c r="X439" s="8"/>
    </row>
    <row r="440" spans="2:24">
      <c r="B440" s="9" t="s">
        <v>19</v>
      </c>
      <c r="C440" s="21">
        <v>17.45</v>
      </c>
      <c r="D440" s="21">
        <v>4.2</v>
      </c>
      <c r="E440" s="5">
        <f t="shared" si="80"/>
        <v>13.25</v>
      </c>
      <c r="F440" s="12"/>
      <c r="G440" s="7">
        <f>350*6/35.31</f>
        <v>59.473237043330499</v>
      </c>
      <c r="H440" s="7">
        <f>350*7/35.31</f>
        <v>69.385443217218921</v>
      </c>
      <c r="I440" s="7">
        <v>0</v>
      </c>
      <c r="J440" s="7">
        <v>0</v>
      </c>
      <c r="K440" s="7">
        <v>0</v>
      </c>
      <c r="L440" s="7">
        <v>0</v>
      </c>
      <c r="M440" s="7">
        <f>350*9/35.31</f>
        <v>89.209855564995749</v>
      </c>
      <c r="N440" s="7">
        <v>0</v>
      </c>
      <c r="O440" s="7">
        <f>SUM(G440:N440)</f>
        <v>218.06853582554515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21">
        <v>1788</v>
      </c>
      <c r="X440" s="8"/>
    </row>
    <row r="441" spans="2:24">
      <c r="B441" s="9" t="s">
        <v>20</v>
      </c>
      <c r="C441" s="21">
        <v>14</v>
      </c>
      <c r="D441" s="21">
        <v>4</v>
      </c>
      <c r="E441" s="5">
        <f t="shared" si="80"/>
        <v>10</v>
      </c>
      <c r="F441" s="12">
        <v>19</v>
      </c>
      <c r="G441" s="7">
        <f>350*5/35.31</f>
        <v>49.561030869442078</v>
      </c>
      <c r="H441" s="7">
        <f>350*8/35.31</f>
        <v>79.297649391107328</v>
      </c>
      <c r="I441" s="7">
        <v>0</v>
      </c>
      <c r="J441" s="7">
        <v>0</v>
      </c>
      <c r="K441" s="7">
        <v>0</v>
      </c>
      <c r="L441" s="7">
        <v>0</v>
      </c>
      <c r="M441" s="7">
        <f>350*7/35.31</f>
        <v>69.385443217218921</v>
      </c>
      <c r="N441" s="7">
        <f>350*6/35.31</f>
        <v>59.473237043330499</v>
      </c>
      <c r="O441" s="7">
        <f>SUM(G441:N441)</f>
        <v>257.71736052109884</v>
      </c>
      <c r="P441" s="7">
        <f>350*4/35.31</f>
        <v>39.648824695553664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21">
        <v>555</v>
      </c>
      <c r="X441" s="8" t="s">
        <v>143</v>
      </c>
    </row>
    <row r="443" spans="2:24">
      <c r="B443" s="1" t="s">
        <v>144</v>
      </c>
    </row>
    <row r="444" spans="2:24">
      <c r="B444" s="94" t="s">
        <v>0</v>
      </c>
      <c r="C444" s="94" t="s">
        <v>121</v>
      </c>
      <c r="D444" s="94" t="s">
        <v>97</v>
      </c>
      <c r="E444" s="94" t="s">
        <v>98</v>
      </c>
      <c r="F444" s="94" t="s">
        <v>99</v>
      </c>
      <c r="G444" s="101" t="s">
        <v>100</v>
      </c>
      <c r="H444" s="101" t="s">
        <v>8</v>
      </c>
      <c r="I444" s="110"/>
      <c r="J444" s="110"/>
      <c r="K444" s="111"/>
    </row>
    <row r="445" spans="2:24">
      <c r="B445" s="95"/>
      <c r="C445" s="95"/>
      <c r="D445" s="95"/>
      <c r="E445" s="95"/>
      <c r="F445" s="95"/>
      <c r="G445" s="102"/>
      <c r="H445" s="102"/>
      <c r="I445" s="112"/>
      <c r="J445" s="112"/>
      <c r="K445" s="113"/>
    </row>
    <row r="446" spans="2:24">
      <c r="B446" s="4" t="s">
        <v>15</v>
      </c>
      <c r="C446" s="21" t="s">
        <v>101</v>
      </c>
      <c r="D446" s="21"/>
      <c r="E446" s="5">
        <v>2</v>
      </c>
      <c r="F446" s="5">
        <v>13</v>
      </c>
      <c r="G446" s="14">
        <v>0</v>
      </c>
      <c r="H446" s="107" t="s">
        <v>138</v>
      </c>
      <c r="I446" s="108"/>
      <c r="J446" s="108"/>
      <c r="K446" s="109"/>
    </row>
    <row r="447" spans="2:24">
      <c r="B447" s="4" t="s">
        <v>16</v>
      </c>
      <c r="C447" s="21" t="s">
        <v>101</v>
      </c>
      <c r="D447" s="21"/>
      <c r="E447" s="5">
        <v>0</v>
      </c>
      <c r="F447" s="5">
        <v>10</v>
      </c>
      <c r="G447" s="14">
        <v>0</v>
      </c>
      <c r="H447" s="107" t="s">
        <v>145</v>
      </c>
      <c r="I447" s="108"/>
      <c r="J447" s="108"/>
      <c r="K447" s="109"/>
    </row>
    <row r="448" spans="2:24">
      <c r="B448" s="4" t="s">
        <v>18</v>
      </c>
      <c r="C448" s="21" t="s">
        <v>101</v>
      </c>
      <c r="D448" s="21" t="s">
        <v>102</v>
      </c>
      <c r="E448" s="5">
        <v>0</v>
      </c>
      <c r="F448" s="5">
        <v>8</v>
      </c>
      <c r="G448" s="14">
        <v>10</v>
      </c>
      <c r="H448" s="107" t="s">
        <v>146</v>
      </c>
      <c r="I448" s="108"/>
      <c r="J448" s="108"/>
      <c r="K448" s="109"/>
    </row>
    <row r="449" spans="2:24">
      <c r="B449" s="9" t="s">
        <v>19</v>
      </c>
      <c r="C449" s="21" t="s">
        <v>133</v>
      </c>
      <c r="D449" s="21" t="s">
        <v>102</v>
      </c>
      <c r="E449" s="5">
        <v>0</v>
      </c>
      <c r="F449" s="5">
        <v>0</v>
      </c>
      <c r="G449" s="14">
        <v>64</v>
      </c>
      <c r="H449" s="107" t="s">
        <v>140</v>
      </c>
      <c r="I449" s="108"/>
      <c r="J449" s="108"/>
      <c r="K449" s="109"/>
    </row>
    <row r="452" spans="2:24">
      <c r="B452" s="1" t="s">
        <v>178</v>
      </c>
    </row>
    <row r="453" spans="2:24" ht="15" customHeight="1">
      <c r="B453" s="94" t="s">
        <v>0</v>
      </c>
      <c r="C453" s="94" t="s">
        <v>1</v>
      </c>
      <c r="D453" s="94" t="s">
        <v>2</v>
      </c>
      <c r="E453" s="94" t="s">
        <v>3</v>
      </c>
      <c r="F453" s="94" t="s">
        <v>93</v>
      </c>
      <c r="G453" s="96" t="s">
        <v>5</v>
      </c>
      <c r="H453" s="97"/>
      <c r="I453" s="97"/>
      <c r="J453" s="97"/>
      <c r="K453" s="97"/>
      <c r="L453" s="97"/>
      <c r="M453" s="97"/>
      <c r="N453" s="97"/>
      <c r="O453" s="98"/>
      <c r="P453" s="96" t="s">
        <v>6</v>
      </c>
      <c r="Q453" s="97"/>
      <c r="R453" s="97"/>
      <c r="S453" s="97"/>
      <c r="T453" s="97"/>
      <c r="U453" s="97"/>
      <c r="V453" s="98"/>
      <c r="W453" s="99" t="s">
        <v>7</v>
      </c>
      <c r="X453" s="94" t="s">
        <v>8</v>
      </c>
    </row>
    <row r="454" spans="2:24">
      <c r="B454" s="95"/>
      <c r="C454" s="95"/>
      <c r="D454" s="95"/>
      <c r="E454" s="95"/>
      <c r="F454" s="95"/>
      <c r="G454" s="2" t="s">
        <v>9</v>
      </c>
      <c r="H454" s="3" t="s">
        <v>10</v>
      </c>
      <c r="I454" s="3" t="s">
        <v>23</v>
      </c>
      <c r="J454" s="3" t="s">
        <v>22</v>
      </c>
      <c r="K454" s="3" t="s">
        <v>21</v>
      </c>
      <c r="L454" s="3" t="s">
        <v>25</v>
      </c>
      <c r="M454" s="3" t="s">
        <v>11</v>
      </c>
      <c r="N454" s="3" t="s">
        <v>24</v>
      </c>
      <c r="O454" s="3" t="s">
        <v>12</v>
      </c>
      <c r="P454" s="2" t="s">
        <v>9</v>
      </c>
      <c r="Q454" s="3" t="s">
        <v>10</v>
      </c>
      <c r="R454" s="3" t="s">
        <v>22</v>
      </c>
      <c r="S454" s="3" t="s">
        <v>21</v>
      </c>
      <c r="T454" s="3" t="s">
        <v>11</v>
      </c>
      <c r="U454" s="3" t="s">
        <v>26</v>
      </c>
      <c r="V454" s="3" t="s">
        <v>13</v>
      </c>
      <c r="W454" s="100"/>
      <c r="X454" s="95"/>
    </row>
    <row r="455" spans="2:24">
      <c r="B455" s="4" t="s">
        <v>14</v>
      </c>
      <c r="C455" s="5">
        <v>10</v>
      </c>
      <c r="D455" s="5">
        <v>0</v>
      </c>
      <c r="E455" s="5">
        <f t="shared" ref="E455:E461" si="83">C455-D455</f>
        <v>10</v>
      </c>
      <c r="F455" s="12">
        <v>29</v>
      </c>
      <c r="G455" s="7">
        <f>350*4/35.31</f>
        <v>39.648824695553664</v>
      </c>
      <c r="H455" s="7">
        <f>350*4/35.31</f>
        <v>39.648824695553664</v>
      </c>
      <c r="I455" s="7">
        <v>0</v>
      </c>
      <c r="J455" s="7">
        <v>0</v>
      </c>
      <c r="K455" s="7">
        <v>0</v>
      </c>
      <c r="L455" s="7">
        <v>0</v>
      </c>
      <c r="M455" s="7">
        <f>350*3/35.31</f>
        <v>29.73661852166525</v>
      </c>
      <c r="N455" s="7">
        <v>0</v>
      </c>
      <c r="O455" s="7">
        <f>SUM(G455:N455)</f>
        <v>109.03426791277258</v>
      </c>
      <c r="P455" s="7">
        <f>350*3/35.31</f>
        <v>29.73661852166525</v>
      </c>
      <c r="Q455" s="7">
        <f>350*5/35.31</f>
        <v>49.561030869442078</v>
      </c>
      <c r="R455" s="7">
        <v>0</v>
      </c>
      <c r="S455" s="7">
        <v>0</v>
      </c>
      <c r="T455" s="7">
        <f>350*6/35.31</f>
        <v>59.473237043330499</v>
      </c>
      <c r="U455" s="7">
        <v>0</v>
      </c>
      <c r="V455" s="7">
        <f t="shared" ref="V455" si="84">SUM(P455:U455)</f>
        <v>138.77088643443784</v>
      </c>
      <c r="W455" s="21">
        <v>640</v>
      </c>
      <c r="X455" s="8"/>
    </row>
    <row r="456" spans="2:24">
      <c r="B456" s="4" t="s">
        <v>15</v>
      </c>
      <c r="C456" s="21">
        <v>11</v>
      </c>
      <c r="D456" s="21">
        <v>3</v>
      </c>
      <c r="E456" s="5">
        <f t="shared" si="83"/>
        <v>8</v>
      </c>
      <c r="F456" s="12">
        <v>25</v>
      </c>
      <c r="G456" s="6">
        <f>1300/35.31</f>
        <v>36.816765788728404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f>1300/35.31</f>
        <v>36.816765788728404</v>
      </c>
      <c r="N456" s="6">
        <f>1000/35.31</f>
        <v>28.32058906825262</v>
      </c>
      <c r="O456" s="7">
        <f>SUM(G456:N456)</f>
        <v>101.95412064570942</v>
      </c>
      <c r="P456" s="7">
        <v>0</v>
      </c>
      <c r="Q456" s="7">
        <v>0</v>
      </c>
      <c r="R456" s="7">
        <v>0</v>
      </c>
      <c r="S456" s="7">
        <v>0</v>
      </c>
      <c r="T456" s="7">
        <f>350*2/35.31</f>
        <v>19.824412347776832</v>
      </c>
      <c r="U456" s="7">
        <v>0</v>
      </c>
      <c r="V456" s="7">
        <f>SUM(P456:U456)</f>
        <v>19.824412347776832</v>
      </c>
      <c r="W456" s="21">
        <v>1046</v>
      </c>
      <c r="X456" s="8"/>
    </row>
    <row r="457" spans="2:24">
      <c r="B457" s="4" t="s">
        <v>16</v>
      </c>
      <c r="C457" s="21">
        <v>9</v>
      </c>
      <c r="D457" s="21">
        <v>2</v>
      </c>
      <c r="E457" s="5">
        <f t="shared" si="83"/>
        <v>7</v>
      </c>
      <c r="F457" s="12">
        <v>3</v>
      </c>
      <c r="G457" s="6">
        <f>2100/35.31</f>
        <v>59.473237043330499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f>2000/35.31</f>
        <v>56.641178136505239</v>
      </c>
      <c r="N457" s="6">
        <v>0</v>
      </c>
      <c r="O457" s="7">
        <f>SUM(G457:N457)</f>
        <v>116.11441517983573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f>SUM(P457:U457)</f>
        <v>0</v>
      </c>
      <c r="W457" s="21">
        <v>687</v>
      </c>
      <c r="X457" s="8"/>
    </row>
    <row r="458" spans="2:24">
      <c r="B458" s="4" t="s">
        <v>17</v>
      </c>
      <c r="C458" s="21">
        <v>0</v>
      </c>
      <c r="D458" s="21">
        <v>0</v>
      </c>
      <c r="E458" s="5">
        <f t="shared" si="83"/>
        <v>0</v>
      </c>
      <c r="F458" s="13"/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f t="shared" ref="O458" si="85">SUM(G458:N458)</f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f t="shared" ref="V458:V459" si="86">SUM(P458:U458)</f>
        <v>0</v>
      </c>
      <c r="W458" s="21"/>
      <c r="X458" s="8"/>
    </row>
    <row r="459" spans="2:24">
      <c r="B459" s="4" t="s">
        <v>18</v>
      </c>
      <c r="C459" s="21">
        <v>12</v>
      </c>
      <c r="D459" s="21">
        <v>3</v>
      </c>
      <c r="E459" s="5">
        <f t="shared" si="83"/>
        <v>9</v>
      </c>
      <c r="F459" s="12">
        <v>25</v>
      </c>
      <c r="G459" s="7">
        <f>350*8/35.31</f>
        <v>79.297649391107328</v>
      </c>
      <c r="H459" s="7">
        <v>0</v>
      </c>
      <c r="I459" s="7">
        <v>0</v>
      </c>
      <c r="J459" s="7">
        <f>350*6/35.31</f>
        <v>59.473237043330499</v>
      </c>
      <c r="K459" s="7">
        <v>0</v>
      </c>
      <c r="L459" s="7">
        <v>0</v>
      </c>
      <c r="M459" s="7">
        <f>350*7/35.31</f>
        <v>69.385443217218921</v>
      </c>
      <c r="N459" s="7">
        <v>0</v>
      </c>
      <c r="O459" s="7">
        <f>SUM(G459:N459)</f>
        <v>208.15632965165676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f t="shared" si="86"/>
        <v>0</v>
      </c>
      <c r="W459" s="21">
        <v>1166</v>
      </c>
      <c r="X459" s="8"/>
    </row>
    <row r="460" spans="2:24">
      <c r="B460" s="9" t="s">
        <v>19</v>
      </c>
      <c r="C460" s="21">
        <v>19.84</v>
      </c>
      <c r="D460" s="21">
        <v>5.2</v>
      </c>
      <c r="E460" s="5">
        <f t="shared" si="83"/>
        <v>14.64</v>
      </c>
      <c r="F460" s="12"/>
      <c r="G460" s="7">
        <f>350*7/35.31</f>
        <v>69.385443217218921</v>
      </c>
      <c r="H460" s="7">
        <f>350*7/35.31</f>
        <v>69.385443217218921</v>
      </c>
      <c r="I460" s="7">
        <v>0</v>
      </c>
      <c r="J460" s="7">
        <v>0</v>
      </c>
      <c r="K460" s="7">
        <v>0</v>
      </c>
      <c r="L460" s="7">
        <v>0</v>
      </c>
      <c r="M460" s="7">
        <f>350*10/35.31</f>
        <v>99.122061738884156</v>
      </c>
      <c r="N460" s="7">
        <v>0</v>
      </c>
      <c r="O460" s="7">
        <f>SUM(G460:N460)</f>
        <v>237.892948173322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f>SUM(P460:U460)</f>
        <v>0</v>
      </c>
      <c r="W460" s="21">
        <v>2165</v>
      </c>
      <c r="X460" s="8"/>
    </row>
    <row r="461" spans="2:24">
      <c r="B461" s="9" t="s">
        <v>20</v>
      </c>
      <c r="C461" s="21">
        <v>8</v>
      </c>
      <c r="D461" s="21">
        <v>2</v>
      </c>
      <c r="E461" s="5">
        <f t="shared" si="83"/>
        <v>6</v>
      </c>
      <c r="F461" s="12">
        <v>9</v>
      </c>
      <c r="G461" s="7">
        <f>350*4/35.31</f>
        <v>39.648824695553664</v>
      </c>
      <c r="H461" s="7">
        <f>350*6/35.31</f>
        <v>59.473237043330499</v>
      </c>
      <c r="I461" s="7">
        <v>0</v>
      </c>
      <c r="J461" s="7">
        <v>0</v>
      </c>
      <c r="K461" s="7">
        <v>0</v>
      </c>
      <c r="L461" s="7">
        <v>0</v>
      </c>
      <c r="M461" s="7">
        <f>350*4/35.31</f>
        <v>39.648824695553664</v>
      </c>
      <c r="N461" s="7">
        <f>350*6/35.31</f>
        <v>59.473237043330499</v>
      </c>
      <c r="O461" s="7">
        <f>SUM(G461:N461)</f>
        <v>198.24412347776831</v>
      </c>
      <c r="P461" s="7">
        <f>350*4/35.31</f>
        <v>39.648824695553664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f>SUM(P461:U461)</f>
        <v>39.648824695553664</v>
      </c>
      <c r="W461" s="21">
        <v>165</v>
      </c>
      <c r="X461" s="8" t="s">
        <v>179</v>
      </c>
    </row>
    <row r="463" spans="2:24">
      <c r="B463" s="1" t="s">
        <v>180</v>
      </c>
    </row>
    <row r="464" spans="2:24" ht="15" customHeight="1">
      <c r="B464" s="94" t="s">
        <v>0</v>
      </c>
      <c r="C464" s="94" t="s">
        <v>121</v>
      </c>
      <c r="D464" s="94" t="s">
        <v>97</v>
      </c>
      <c r="E464" s="94" t="s">
        <v>98</v>
      </c>
      <c r="F464" s="94" t="s">
        <v>99</v>
      </c>
      <c r="G464" s="101" t="s">
        <v>100</v>
      </c>
      <c r="H464" s="101" t="s">
        <v>8</v>
      </c>
      <c r="I464" s="110"/>
      <c r="J464" s="110"/>
      <c r="K464" s="111"/>
    </row>
    <row r="465" spans="2:24">
      <c r="B465" s="95"/>
      <c r="C465" s="95"/>
      <c r="D465" s="95"/>
      <c r="E465" s="95"/>
      <c r="F465" s="95"/>
      <c r="G465" s="102"/>
      <c r="H465" s="102"/>
      <c r="I465" s="112"/>
      <c r="J465" s="112"/>
      <c r="K465" s="113"/>
    </row>
    <row r="466" spans="2:24">
      <c r="B466" s="4" t="s">
        <v>15</v>
      </c>
      <c r="C466" s="21" t="s">
        <v>133</v>
      </c>
      <c r="D466" s="21"/>
      <c r="E466" s="5">
        <v>0</v>
      </c>
      <c r="F466" s="5">
        <v>0</v>
      </c>
      <c r="G466" s="14">
        <v>0</v>
      </c>
      <c r="H466" s="107" t="s">
        <v>181</v>
      </c>
      <c r="I466" s="108"/>
      <c r="J466" s="108"/>
      <c r="K466" s="109"/>
    </row>
    <row r="467" spans="2:24">
      <c r="B467" s="4" t="s">
        <v>16</v>
      </c>
      <c r="C467" s="21" t="s">
        <v>102</v>
      </c>
      <c r="D467" s="21"/>
      <c r="E467" s="5">
        <v>0</v>
      </c>
      <c r="F467" s="5">
        <v>10</v>
      </c>
      <c r="G467" s="14">
        <v>0</v>
      </c>
      <c r="H467" s="107" t="s">
        <v>183</v>
      </c>
      <c r="I467" s="108"/>
      <c r="J467" s="108"/>
      <c r="K467" s="109"/>
    </row>
    <row r="468" spans="2:24">
      <c r="B468" s="4" t="s">
        <v>18</v>
      </c>
      <c r="C468" s="21" t="s">
        <v>133</v>
      </c>
      <c r="D468" s="21" t="s">
        <v>102</v>
      </c>
      <c r="E468" s="5">
        <v>0</v>
      </c>
      <c r="F468" s="5">
        <v>0</v>
      </c>
      <c r="G468" s="14">
        <v>24</v>
      </c>
      <c r="H468" s="107"/>
      <c r="I468" s="108"/>
      <c r="J468" s="108"/>
      <c r="K468" s="109"/>
    </row>
    <row r="469" spans="2:24">
      <c r="B469" s="9" t="s">
        <v>19</v>
      </c>
      <c r="C469" s="21" t="s">
        <v>101</v>
      </c>
      <c r="D469" s="21" t="s">
        <v>102</v>
      </c>
      <c r="E469" s="5">
        <v>24</v>
      </c>
      <c r="F469" s="5">
        <v>0</v>
      </c>
      <c r="G469" s="14">
        <v>24</v>
      </c>
      <c r="H469" s="107" t="s">
        <v>182</v>
      </c>
      <c r="I469" s="108"/>
      <c r="J469" s="108"/>
      <c r="K469" s="109"/>
    </row>
    <row r="472" spans="2:24">
      <c r="B472" s="1" t="s">
        <v>184</v>
      </c>
    </row>
    <row r="473" spans="2:24" ht="15" customHeight="1">
      <c r="B473" s="94" t="s">
        <v>0</v>
      </c>
      <c r="C473" s="94" t="s">
        <v>1</v>
      </c>
      <c r="D473" s="94" t="s">
        <v>2</v>
      </c>
      <c r="E473" s="94" t="s">
        <v>3</v>
      </c>
      <c r="F473" s="94" t="s">
        <v>93</v>
      </c>
      <c r="G473" s="96" t="s">
        <v>5</v>
      </c>
      <c r="H473" s="97"/>
      <c r="I473" s="97"/>
      <c r="J473" s="97"/>
      <c r="K473" s="97"/>
      <c r="L473" s="97"/>
      <c r="M473" s="97"/>
      <c r="N473" s="97"/>
      <c r="O473" s="98"/>
      <c r="P473" s="96" t="s">
        <v>6</v>
      </c>
      <c r="Q473" s="97"/>
      <c r="R473" s="97"/>
      <c r="S473" s="97"/>
      <c r="T473" s="97"/>
      <c r="U473" s="97"/>
      <c r="V473" s="98"/>
      <c r="W473" s="99" t="s">
        <v>7</v>
      </c>
      <c r="X473" s="94" t="s">
        <v>8</v>
      </c>
    </row>
    <row r="474" spans="2:24">
      <c r="B474" s="95"/>
      <c r="C474" s="95"/>
      <c r="D474" s="95"/>
      <c r="E474" s="95"/>
      <c r="F474" s="95"/>
      <c r="G474" s="2" t="s">
        <v>9</v>
      </c>
      <c r="H474" s="3" t="s">
        <v>10</v>
      </c>
      <c r="I474" s="3" t="s">
        <v>23</v>
      </c>
      <c r="J474" s="3" t="s">
        <v>22</v>
      </c>
      <c r="K474" s="3" t="s">
        <v>21</v>
      </c>
      <c r="L474" s="3" t="s">
        <v>25</v>
      </c>
      <c r="M474" s="3" t="s">
        <v>11</v>
      </c>
      <c r="N474" s="3" t="s">
        <v>24</v>
      </c>
      <c r="O474" s="3" t="s">
        <v>12</v>
      </c>
      <c r="P474" s="2" t="s">
        <v>9</v>
      </c>
      <c r="Q474" s="3" t="s">
        <v>10</v>
      </c>
      <c r="R474" s="3" t="s">
        <v>22</v>
      </c>
      <c r="S474" s="3" t="s">
        <v>21</v>
      </c>
      <c r="T474" s="3" t="s">
        <v>11</v>
      </c>
      <c r="U474" s="3" t="s">
        <v>26</v>
      </c>
      <c r="V474" s="3" t="s">
        <v>13</v>
      </c>
      <c r="W474" s="100"/>
      <c r="X474" s="95"/>
    </row>
    <row r="475" spans="2:24">
      <c r="B475" s="4" t="s">
        <v>14</v>
      </c>
      <c r="C475" s="5">
        <v>12</v>
      </c>
      <c r="D475" s="5">
        <v>4</v>
      </c>
      <c r="E475" s="5">
        <f t="shared" ref="E475:E481" si="87">C475-D475</f>
        <v>8</v>
      </c>
      <c r="F475" s="12">
        <v>34</v>
      </c>
      <c r="G475" s="7">
        <f>350*4/35.31</f>
        <v>39.648824695553664</v>
      </c>
      <c r="H475" s="7">
        <f>350*4/35.31</f>
        <v>39.648824695553664</v>
      </c>
      <c r="I475" s="7">
        <v>0</v>
      </c>
      <c r="J475" s="7">
        <v>0</v>
      </c>
      <c r="K475" s="7">
        <v>0</v>
      </c>
      <c r="L475" s="7">
        <v>0</v>
      </c>
      <c r="M475" s="7">
        <f>350*3/35.31</f>
        <v>29.73661852166525</v>
      </c>
      <c r="N475" s="7">
        <v>0</v>
      </c>
      <c r="O475" s="7">
        <f>SUM(G475:N475)</f>
        <v>109.03426791277258</v>
      </c>
      <c r="P475" s="7">
        <f>350*5/35.31</f>
        <v>49.561030869442078</v>
      </c>
      <c r="Q475" s="7">
        <f>350*4/35.31</f>
        <v>39.648824695553664</v>
      </c>
      <c r="R475" s="7">
        <v>0</v>
      </c>
      <c r="S475" s="7">
        <f>350*3/35.31</f>
        <v>29.73661852166525</v>
      </c>
      <c r="T475" s="7">
        <f>350*7/35.31</f>
        <v>69.385443217218921</v>
      </c>
      <c r="U475" s="7">
        <v>0</v>
      </c>
      <c r="V475" s="7">
        <f t="shared" ref="V475:V477" si="88">SUM(P475:U475)</f>
        <v>188.33191730387989</v>
      </c>
      <c r="W475" s="22">
        <v>395</v>
      </c>
      <c r="X475" s="8"/>
    </row>
    <row r="476" spans="2:24">
      <c r="B476" s="4" t="s">
        <v>15</v>
      </c>
      <c r="C476" s="22">
        <v>10</v>
      </c>
      <c r="D476" s="22">
        <v>2</v>
      </c>
      <c r="E476" s="5">
        <f t="shared" si="87"/>
        <v>8</v>
      </c>
      <c r="F476" s="12">
        <v>22</v>
      </c>
      <c r="G476" s="6">
        <f>1500/35.31</f>
        <v>42.480883602378924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f>1500/35.31</f>
        <v>42.480883602378924</v>
      </c>
      <c r="N476" s="6">
        <v>0</v>
      </c>
      <c r="O476" s="7">
        <f>SUM(G476:N476)</f>
        <v>84.961767204757848</v>
      </c>
      <c r="P476" s="7">
        <v>0</v>
      </c>
      <c r="Q476" s="7">
        <v>0</v>
      </c>
      <c r="R476" s="7">
        <v>0</v>
      </c>
      <c r="S476" s="7">
        <v>0</v>
      </c>
      <c r="T476" s="7">
        <f>350*6/35.31</f>
        <v>59.473237043330499</v>
      </c>
      <c r="U476" s="7">
        <v>0</v>
      </c>
      <c r="V476" s="7">
        <f t="shared" si="88"/>
        <v>59.473237043330499</v>
      </c>
      <c r="W476" s="22">
        <v>1007</v>
      </c>
      <c r="X476" s="8"/>
    </row>
    <row r="477" spans="2:24">
      <c r="B477" s="4" t="s">
        <v>16</v>
      </c>
      <c r="C477" s="22">
        <v>10</v>
      </c>
      <c r="D477" s="22">
        <v>3</v>
      </c>
      <c r="E477" s="5">
        <f t="shared" si="87"/>
        <v>7</v>
      </c>
      <c r="F477" s="12">
        <v>4</v>
      </c>
      <c r="G477" s="6">
        <f>1800/35.31</f>
        <v>50.977060322854712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f>1600/35.31</f>
        <v>45.312942509204191</v>
      </c>
      <c r="N477" s="6">
        <v>0</v>
      </c>
      <c r="O477" s="7">
        <f>SUM(G477:N477)</f>
        <v>96.290002832058903</v>
      </c>
      <c r="P477" s="7">
        <f>350/35.31</f>
        <v>9.912206173888416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f t="shared" si="88"/>
        <v>9.912206173888416</v>
      </c>
      <c r="W477" s="22">
        <v>590</v>
      </c>
      <c r="X477" s="8"/>
    </row>
    <row r="478" spans="2:24">
      <c r="B478" s="4" t="s">
        <v>17</v>
      </c>
      <c r="C478" s="22">
        <v>0</v>
      </c>
      <c r="D478" s="22">
        <v>0</v>
      </c>
      <c r="E478" s="5">
        <f t="shared" si="87"/>
        <v>0</v>
      </c>
      <c r="F478" s="13"/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f t="shared" ref="O478" si="89">SUM(G478:N478)</f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f t="shared" ref="V478:V481" si="90">SUM(P478:U478)</f>
        <v>0</v>
      </c>
      <c r="W478" s="22"/>
      <c r="X478" s="8"/>
    </row>
    <row r="479" spans="2:24">
      <c r="B479" s="4" t="s">
        <v>18</v>
      </c>
      <c r="C479" s="22">
        <v>14</v>
      </c>
      <c r="D479" s="22">
        <v>4</v>
      </c>
      <c r="E479" s="5">
        <f t="shared" si="87"/>
        <v>10</v>
      </c>
      <c r="F479" s="12">
        <v>33</v>
      </c>
      <c r="G479" s="7">
        <f>350*8/35.31</f>
        <v>79.297649391107328</v>
      </c>
      <c r="H479" s="7">
        <v>0</v>
      </c>
      <c r="I479" s="7">
        <v>0</v>
      </c>
      <c r="J479" s="7">
        <f>350*6/35.31</f>
        <v>59.473237043330499</v>
      </c>
      <c r="K479" s="7">
        <v>0</v>
      </c>
      <c r="L479" s="7">
        <v>0</v>
      </c>
      <c r="M479" s="7">
        <f>350*8/35.31</f>
        <v>79.297649391107328</v>
      </c>
      <c r="N479" s="7">
        <v>0</v>
      </c>
      <c r="O479" s="7">
        <f>SUM(G479:N479)</f>
        <v>218.06853582554515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f t="shared" si="90"/>
        <v>0</v>
      </c>
      <c r="W479" s="22">
        <v>2141</v>
      </c>
      <c r="X479" s="8"/>
    </row>
    <row r="480" spans="2:24">
      <c r="B480" s="9" t="s">
        <v>19</v>
      </c>
      <c r="C480" s="22">
        <v>18.62</v>
      </c>
      <c r="D480" s="22">
        <v>3.2</v>
      </c>
      <c r="E480" s="5">
        <f t="shared" si="87"/>
        <v>15.420000000000002</v>
      </c>
      <c r="F480" s="12"/>
      <c r="G480" s="7">
        <f>350*8/35.31</f>
        <v>79.297649391107328</v>
      </c>
      <c r="H480" s="7">
        <f>350*9/35.31</f>
        <v>89.209855564995749</v>
      </c>
      <c r="I480" s="7">
        <v>0</v>
      </c>
      <c r="J480" s="7">
        <v>0</v>
      </c>
      <c r="K480" s="7">
        <v>0</v>
      </c>
      <c r="L480" s="7">
        <v>0</v>
      </c>
      <c r="M480" s="7">
        <f>350*11/35.31</f>
        <v>109.03426791277258</v>
      </c>
      <c r="N480" s="7">
        <v>0</v>
      </c>
      <c r="O480" s="7">
        <f>SUM(G480:N480)</f>
        <v>277.54177286887568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f t="shared" si="90"/>
        <v>0</v>
      </c>
      <c r="W480" s="22">
        <v>2498</v>
      </c>
      <c r="X480" s="8"/>
    </row>
    <row r="481" spans="2:24">
      <c r="B481" s="9" t="s">
        <v>20</v>
      </c>
      <c r="C481" s="22">
        <v>14</v>
      </c>
      <c r="D481" s="22">
        <v>3</v>
      </c>
      <c r="E481" s="5">
        <f t="shared" si="87"/>
        <v>11</v>
      </c>
      <c r="F481" s="12">
        <v>8</v>
      </c>
      <c r="G481" s="7">
        <f>350*5/35.31</f>
        <v>49.561030869442078</v>
      </c>
      <c r="H481" s="7">
        <f>350*10/35.31</f>
        <v>99.122061738884156</v>
      </c>
      <c r="I481" s="7">
        <v>0</v>
      </c>
      <c r="J481" s="7">
        <v>0</v>
      </c>
      <c r="K481" s="7">
        <v>0</v>
      </c>
      <c r="L481" s="7">
        <v>0</v>
      </c>
      <c r="M481" s="7">
        <f>350*8/35.31</f>
        <v>79.297649391107328</v>
      </c>
      <c r="N481" s="7">
        <f>350*10/35.31</f>
        <v>99.122061738884156</v>
      </c>
      <c r="O481" s="7">
        <f>SUM(G481:N481)</f>
        <v>327.10280373831773</v>
      </c>
      <c r="P481" s="7">
        <f>350*5/35.31</f>
        <v>49.561030869442078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f t="shared" si="90"/>
        <v>49.561030869442078</v>
      </c>
      <c r="W481" s="22">
        <v>1045</v>
      </c>
      <c r="X481" s="8"/>
    </row>
    <row r="483" spans="2:24">
      <c r="B483" s="1" t="s">
        <v>185</v>
      </c>
    </row>
    <row r="484" spans="2:24" ht="15" customHeight="1">
      <c r="B484" s="94" t="s">
        <v>0</v>
      </c>
      <c r="C484" s="94" t="s">
        <v>121</v>
      </c>
      <c r="D484" s="94" t="s">
        <v>97</v>
      </c>
      <c r="E484" s="94" t="s">
        <v>98</v>
      </c>
      <c r="F484" s="94" t="s">
        <v>99</v>
      </c>
      <c r="G484" s="101" t="s">
        <v>100</v>
      </c>
      <c r="H484" s="101" t="s">
        <v>8</v>
      </c>
      <c r="I484" s="110"/>
      <c r="J484" s="110"/>
      <c r="K484" s="111"/>
    </row>
    <row r="485" spans="2:24">
      <c r="B485" s="95"/>
      <c r="C485" s="95"/>
      <c r="D485" s="95"/>
      <c r="E485" s="95"/>
      <c r="F485" s="95"/>
      <c r="G485" s="102"/>
      <c r="H485" s="102"/>
      <c r="I485" s="112"/>
      <c r="J485" s="112"/>
      <c r="K485" s="113"/>
    </row>
    <row r="486" spans="2:24">
      <c r="B486" s="4" t="s">
        <v>15</v>
      </c>
      <c r="C486" s="22" t="s">
        <v>101</v>
      </c>
      <c r="D486" s="22"/>
      <c r="E486" s="5">
        <v>2</v>
      </c>
      <c r="F486" s="5">
        <v>0</v>
      </c>
      <c r="G486" s="14">
        <v>0</v>
      </c>
      <c r="H486" s="107" t="s">
        <v>186</v>
      </c>
      <c r="I486" s="108"/>
      <c r="J486" s="108"/>
      <c r="K486" s="109"/>
    </row>
    <row r="487" spans="2:24">
      <c r="B487" s="4" t="s">
        <v>16</v>
      </c>
      <c r="C487" s="22" t="s">
        <v>127</v>
      </c>
      <c r="D487" s="22"/>
      <c r="E487" s="5">
        <v>0</v>
      </c>
      <c r="F487" s="5">
        <v>0</v>
      </c>
      <c r="G487" s="14">
        <v>0</v>
      </c>
      <c r="H487" s="107" t="s">
        <v>83</v>
      </c>
      <c r="I487" s="108"/>
      <c r="J487" s="108"/>
      <c r="K487" s="109"/>
    </row>
    <row r="488" spans="2:24">
      <c r="B488" s="4" t="s">
        <v>18</v>
      </c>
      <c r="C488" s="22" t="s">
        <v>101</v>
      </c>
      <c r="D488" s="22" t="s">
        <v>102</v>
      </c>
      <c r="E488" s="5">
        <v>0</v>
      </c>
      <c r="F488" s="5">
        <v>17</v>
      </c>
      <c r="G488" s="14">
        <v>5</v>
      </c>
      <c r="H488" s="107" t="s">
        <v>187</v>
      </c>
      <c r="I488" s="108"/>
      <c r="J488" s="108"/>
      <c r="K488" s="109"/>
    </row>
    <row r="489" spans="2:24">
      <c r="B489" s="9" t="s">
        <v>19</v>
      </c>
      <c r="C489" s="22" t="s">
        <v>101</v>
      </c>
      <c r="D489" s="22" t="s">
        <v>102</v>
      </c>
      <c r="E489" s="5">
        <v>16</v>
      </c>
      <c r="F489" s="5">
        <v>0</v>
      </c>
      <c r="G489" s="14">
        <v>24</v>
      </c>
      <c r="H489" s="107" t="s">
        <v>188</v>
      </c>
      <c r="I489" s="108"/>
      <c r="J489" s="108"/>
      <c r="K489" s="109"/>
    </row>
    <row r="492" spans="2:24">
      <c r="B492" s="1" t="s">
        <v>189</v>
      </c>
    </row>
    <row r="493" spans="2:24" ht="15" customHeight="1">
      <c r="B493" s="94" t="s">
        <v>0</v>
      </c>
      <c r="C493" s="94" t="s">
        <v>1</v>
      </c>
      <c r="D493" s="94" t="s">
        <v>2</v>
      </c>
      <c r="E493" s="94" t="s">
        <v>3</v>
      </c>
      <c r="F493" s="94" t="s">
        <v>93</v>
      </c>
      <c r="G493" s="96" t="s">
        <v>5</v>
      </c>
      <c r="H493" s="97"/>
      <c r="I493" s="97"/>
      <c r="J493" s="97"/>
      <c r="K493" s="97"/>
      <c r="L493" s="97"/>
      <c r="M493" s="97"/>
      <c r="N493" s="97"/>
      <c r="O493" s="98"/>
      <c r="P493" s="96" t="s">
        <v>6</v>
      </c>
      <c r="Q493" s="97"/>
      <c r="R493" s="97"/>
      <c r="S493" s="97"/>
      <c r="T493" s="97"/>
      <c r="U493" s="97"/>
      <c r="V493" s="98"/>
      <c r="W493" s="99" t="s">
        <v>7</v>
      </c>
      <c r="X493" s="94" t="s">
        <v>8</v>
      </c>
    </row>
    <row r="494" spans="2:24">
      <c r="B494" s="95"/>
      <c r="C494" s="95"/>
      <c r="D494" s="95"/>
      <c r="E494" s="95"/>
      <c r="F494" s="95"/>
      <c r="G494" s="2" t="s">
        <v>9</v>
      </c>
      <c r="H494" s="3" t="s">
        <v>10</v>
      </c>
      <c r="I494" s="3" t="s">
        <v>23</v>
      </c>
      <c r="J494" s="3" t="s">
        <v>22</v>
      </c>
      <c r="K494" s="3" t="s">
        <v>21</v>
      </c>
      <c r="L494" s="3" t="s">
        <v>25</v>
      </c>
      <c r="M494" s="3" t="s">
        <v>11</v>
      </c>
      <c r="N494" s="3" t="s">
        <v>24</v>
      </c>
      <c r="O494" s="3" t="s">
        <v>12</v>
      </c>
      <c r="P494" s="2" t="s">
        <v>9</v>
      </c>
      <c r="Q494" s="3" t="s">
        <v>10</v>
      </c>
      <c r="R494" s="3" t="s">
        <v>22</v>
      </c>
      <c r="S494" s="3" t="s">
        <v>21</v>
      </c>
      <c r="T494" s="3" t="s">
        <v>11</v>
      </c>
      <c r="U494" s="3" t="s">
        <v>42</v>
      </c>
      <c r="V494" s="3" t="s">
        <v>13</v>
      </c>
      <c r="W494" s="100"/>
      <c r="X494" s="95"/>
    </row>
    <row r="495" spans="2:24">
      <c r="B495" s="4" t="s">
        <v>14</v>
      </c>
      <c r="C495" s="5">
        <v>0</v>
      </c>
      <c r="D495" s="5">
        <v>0</v>
      </c>
      <c r="E495" s="5">
        <f t="shared" ref="E495:E501" si="91">C495-D495</f>
        <v>0</v>
      </c>
      <c r="F495" s="12">
        <v>22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f>SUM(G495:N495)</f>
        <v>0</v>
      </c>
      <c r="P495" s="7">
        <f>350/35.31</f>
        <v>9.912206173888416</v>
      </c>
      <c r="Q495" s="7">
        <f>350*2/35.31</f>
        <v>19.824412347776832</v>
      </c>
      <c r="R495" s="7">
        <v>0</v>
      </c>
      <c r="S495" s="7">
        <f>350*3/35.31</f>
        <v>29.73661852166525</v>
      </c>
      <c r="T495" s="7">
        <f>350*4/35.31</f>
        <v>39.648824695553664</v>
      </c>
      <c r="U495" s="7">
        <f>350*4/35.31</f>
        <v>39.648824695553664</v>
      </c>
      <c r="V495" s="7">
        <f>SUM(P495:U495)</f>
        <v>138.77088643443781</v>
      </c>
      <c r="W495" s="22">
        <v>220</v>
      </c>
      <c r="X495" s="8" t="s">
        <v>190</v>
      </c>
    </row>
    <row r="496" spans="2:24">
      <c r="B496" s="4" t="s">
        <v>15</v>
      </c>
      <c r="C496" s="22">
        <v>11</v>
      </c>
      <c r="D496" s="22">
        <v>6</v>
      </c>
      <c r="E496" s="5">
        <f t="shared" si="91"/>
        <v>5</v>
      </c>
      <c r="F496" s="12">
        <v>24</v>
      </c>
      <c r="G496" s="6">
        <f>800/35.31</f>
        <v>22.656471254602096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f>800/35.31</f>
        <v>22.656471254602096</v>
      </c>
      <c r="N496" s="6">
        <f>700/35.31</f>
        <v>19.824412347776832</v>
      </c>
      <c r="O496" s="7">
        <f>SUM(G496:N496)</f>
        <v>65.13735485698102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f>SUM(P496:U496)</f>
        <v>0</v>
      </c>
      <c r="W496" s="22">
        <v>1290</v>
      </c>
      <c r="X496" s="8"/>
    </row>
    <row r="497" spans="2:24">
      <c r="B497" s="4" t="s">
        <v>16</v>
      </c>
      <c r="C497" s="22">
        <v>1</v>
      </c>
      <c r="D497" s="22"/>
      <c r="E497" s="5">
        <f t="shared" si="91"/>
        <v>1</v>
      </c>
      <c r="F497" s="12"/>
      <c r="G497" s="6">
        <f>350/35.31</f>
        <v>9.912206173888416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f>250/35.31</f>
        <v>7.0801472670631549</v>
      </c>
      <c r="N497" s="6">
        <v>0</v>
      </c>
      <c r="O497" s="7">
        <f>SUM(G497:N497)</f>
        <v>16.992353440951572</v>
      </c>
      <c r="P497" s="7">
        <f>700/35.31</f>
        <v>19.824412347776832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f>SUM(P497:U497)</f>
        <v>19.824412347776832</v>
      </c>
      <c r="W497" s="22">
        <v>520</v>
      </c>
      <c r="X497" s="8" t="s">
        <v>195</v>
      </c>
    </row>
    <row r="498" spans="2:24">
      <c r="B498" s="4" t="s">
        <v>17</v>
      </c>
      <c r="C498" s="22">
        <v>0</v>
      </c>
      <c r="D498" s="22">
        <v>0</v>
      </c>
      <c r="E498" s="5">
        <f t="shared" si="91"/>
        <v>0</v>
      </c>
      <c r="F498" s="13"/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f t="shared" ref="O498:O500" si="92">SUM(G498:N498)</f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f t="shared" ref="V498" si="93">SUM(P498:U498)</f>
        <v>0</v>
      </c>
      <c r="W498" s="22">
        <v>90</v>
      </c>
      <c r="X498" s="8"/>
    </row>
    <row r="499" spans="2:24">
      <c r="B499" s="4" t="s">
        <v>18</v>
      </c>
      <c r="C499" s="22">
        <v>15</v>
      </c>
      <c r="D499" s="22">
        <v>3</v>
      </c>
      <c r="E499" s="5">
        <f t="shared" si="91"/>
        <v>12</v>
      </c>
      <c r="F499" s="12">
        <v>39</v>
      </c>
      <c r="G499" s="7">
        <f>350*10/35.31</f>
        <v>99.122061738884156</v>
      </c>
      <c r="H499" s="7">
        <v>0</v>
      </c>
      <c r="I499" s="7">
        <v>0</v>
      </c>
      <c r="J499" s="7">
        <f>350*2/35.31</f>
        <v>19.824412347776832</v>
      </c>
      <c r="K499" s="7">
        <v>0</v>
      </c>
      <c r="L499" s="7">
        <v>0</v>
      </c>
      <c r="M499" s="7">
        <f>350*9/35.31</f>
        <v>89.209855564995749</v>
      </c>
      <c r="N499" s="7">
        <v>0</v>
      </c>
      <c r="O499" s="7">
        <f t="shared" si="92"/>
        <v>208.15632965165673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f>SUM(P499:U499)</f>
        <v>0</v>
      </c>
      <c r="W499" s="22">
        <v>2089</v>
      </c>
      <c r="X499" s="8"/>
    </row>
    <row r="500" spans="2:24">
      <c r="B500" s="9" t="s">
        <v>19</v>
      </c>
      <c r="C500" s="22">
        <v>14.94</v>
      </c>
      <c r="D500" s="22">
        <v>2</v>
      </c>
      <c r="E500" s="5">
        <f t="shared" si="91"/>
        <v>12.94</v>
      </c>
      <c r="F500" s="12"/>
      <c r="G500" s="7">
        <f>350*8/35.31</f>
        <v>79.297649391107328</v>
      </c>
      <c r="H500" s="7">
        <f>350*7/35.31</f>
        <v>69.385443217218921</v>
      </c>
      <c r="I500" s="7">
        <v>0</v>
      </c>
      <c r="J500" s="7">
        <v>0</v>
      </c>
      <c r="K500" s="7">
        <v>0</v>
      </c>
      <c r="L500" s="7">
        <v>0</v>
      </c>
      <c r="M500" s="7">
        <f>350*10/35.31</f>
        <v>99.122061738884156</v>
      </c>
      <c r="N500" s="7">
        <v>0</v>
      </c>
      <c r="O500" s="7">
        <f t="shared" si="92"/>
        <v>247.80515434721042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f>SUM(P500:U500)</f>
        <v>0</v>
      </c>
      <c r="W500" s="22">
        <v>1647</v>
      </c>
      <c r="X500" s="8"/>
    </row>
    <row r="501" spans="2:24">
      <c r="B501" s="9" t="s">
        <v>20</v>
      </c>
      <c r="C501" s="22">
        <v>14</v>
      </c>
      <c r="D501" s="22">
        <v>3</v>
      </c>
      <c r="E501" s="5">
        <f t="shared" si="91"/>
        <v>11</v>
      </c>
      <c r="F501" s="12">
        <v>8</v>
      </c>
      <c r="G501" s="7">
        <f>350*5/35.31</f>
        <v>49.561030869442078</v>
      </c>
      <c r="H501" s="7">
        <f>350*8/35.31</f>
        <v>79.297649391107328</v>
      </c>
      <c r="I501" s="7">
        <v>0</v>
      </c>
      <c r="J501" s="7">
        <v>0</v>
      </c>
      <c r="K501" s="7">
        <v>0</v>
      </c>
      <c r="L501" s="7">
        <v>0</v>
      </c>
      <c r="M501" s="7">
        <f>350*6/35.31</f>
        <v>59.473237043330499</v>
      </c>
      <c r="N501" s="7">
        <f>350*5/35.31</f>
        <v>49.561030869442078</v>
      </c>
      <c r="O501" s="7">
        <f>SUM(G501:N501)</f>
        <v>237.892948173322</v>
      </c>
      <c r="P501" s="7">
        <f>350*5/35.31</f>
        <v>49.561030869442078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f>SUM(P501:U501)</f>
        <v>49.561030869442078</v>
      </c>
      <c r="W501" s="22">
        <v>1045</v>
      </c>
      <c r="X501" s="8"/>
    </row>
    <row r="503" spans="2:24">
      <c r="B503" s="1" t="s">
        <v>191</v>
      </c>
    </row>
    <row r="504" spans="2:24" ht="15" customHeight="1">
      <c r="B504" s="94" t="s">
        <v>0</v>
      </c>
      <c r="C504" s="94" t="s">
        <v>121</v>
      </c>
      <c r="D504" s="94" t="s">
        <v>97</v>
      </c>
      <c r="E504" s="94" t="s">
        <v>98</v>
      </c>
      <c r="F504" s="94" t="s">
        <v>99</v>
      </c>
      <c r="G504" s="101" t="s">
        <v>100</v>
      </c>
      <c r="H504" s="101" t="s">
        <v>8</v>
      </c>
      <c r="I504" s="110"/>
      <c r="J504" s="110"/>
      <c r="K504" s="111"/>
    </row>
    <row r="505" spans="2:24">
      <c r="B505" s="95"/>
      <c r="C505" s="95"/>
      <c r="D505" s="95"/>
      <c r="E505" s="95"/>
      <c r="F505" s="95"/>
      <c r="G505" s="102"/>
      <c r="H505" s="102"/>
      <c r="I505" s="112"/>
      <c r="J505" s="112"/>
      <c r="K505" s="113"/>
    </row>
    <row r="506" spans="2:24">
      <c r="B506" s="4" t="s">
        <v>15</v>
      </c>
      <c r="C506" s="22" t="s">
        <v>101</v>
      </c>
      <c r="D506" s="22"/>
      <c r="E506" s="5">
        <v>0</v>
      </c>
      <c r="F506" s="5">
        <v>10</v>
      </c>
      <c r="G506" s="14">
        <v>0</v>
      </c>
      <c r="H506" s="107" t="s">
        <v>192</v>
      </c>
      <c r="I506" s="108"/>
      <c r="J506" s="108"/>
      <c r="K506" s="109"/>
    </row>
    <row r="507" spans="2:24">
      <c r="B507" s="4" t="s">
        <v>16</v>
      </c>
      <c r="C507" s="22" t="s">
        <v>112</v>
      </c>
      <c r="D507" s="22"/>
      <c r="E507" s="5">
        <v>0</v>
      </c>
      <c r="F507" s="5">
        <v>0</v>
      </c>
      <c r="G507" s="14">
        <v>0</v>
      </c>
      <c r="H507" s="107" t="s">
        <v>83</v>
      </c>
      <c r="I507" s="108"/>
      <c r="J507" s="108"/>
      <c r="K507" s="109"/>
    </row>
    <row r="508" spans="2:24">
      <c r="B508" s="4" t="s">
        <v>18</v>
      </c>
      <c r="C508" s="22" t="s">
        <v>101</v>
      </c>
      <c r="D508" s="22" t="s">
        <v>102</v>
      </c>
      <c r="E508" s="5">
        <v>0</v>
      </c>
      <c r="F508" s="5">
        <v>14</v>
      </c>
      <c r="G508" s="14">
        <v>11</v>
      </c>
      <c r="H508" s="107" t="s">
        <v>193</v>
      </c>
      <c r="I508" s="108"/>
      <c r="J508" s="108"/>
      <c r="K508" s="109"/>
    </row>
    <row r="509" spans="2:24">
      <c r="B509" s="9" t="s">
        <v>19</v>
      </c>
      <c r="C509" s="22" t="s">
        <v>112</v>
      </c>
      <c r="D509" s="22" t="s">
        <v>102</v>
      </c>
      <c r="E509" s="5">
        <v>0</v>
      </c>
      <c r="F509" s="5">
        <v>0</v>
      </c>
      <c r="G509" s="14">
        <v>40</v>
      </c>
      <c r="H509" s="107" t="s">
        <v>194</v>
      </c>
      <c r="I509" s="108"/>
      <c r="J509" s="108"/>
      <c r="K509" s="109"/>
    </row>
    <row r="512" spans="2:24">
      <c r="B512" s="1" t="s">
        <v>196</v>
      </c>
    </row>
    <row r="513" spans="2:24" ht="15" customHeight="1">
      <c r="B513" s="94" t="s">
        <v>0</v>
      </c>
      <c r="C513" s="94" t="s">
        <v>1</v>
      </c>
      <c r="D513" s="94" t="s">
        <v>2</v>
      </c>
      <c r="E513" s="94" t="s">
        <v>3</v>
      </c>
      <c r="F513" s="94" t="s">
        <v>93</v>
      </c>
      <c r="G513" s="96" t="s">
        <v>5</v>
      </c>
      <c r="H513" s="97"/>
      <c r="I513" s="97"/>
      <c r="J513" s="97"/>
      <c r="K513" s="97"/>
      <c r="L513" s="97"/>
      <c r="M513" s="97"/>
      <c r="N513" s="97"/>
      <c r="O513" s="98"/>
      <c r="P513" s="96" t="s">
        <v>6</v>
      </c>
      <c r="Q513" s="97"/>
      <c r="R513" s="97"/>
      <c r="S513" s="97"/>
      <c r="T513" s="97"/>
      <c r="U513" s="97"/>
      <c r="V513" s="98"/>
      <c r="W513" s="99" t="s">
        <v>7</v>
      </c>
      <c r="X513" s="94" t="s">
        <v>8</v>
      </c>
    </row>
    <row r="514" spans="2:24">
      <c r="B514" s="95"/>
      <c r="C514" s="95"/>
      <c r="D514" s="95"/>
      <c r="E514" s="95"/>
      <c r="F514" s="95"/>
      <c r="G514" s="2" t="s">
        <v>9</v>
      </c>
      <c r="H514" s="3" t="s">
        <v>10</v>
      </c>
      <c r="I514" s="3" t="s">
        <v>23</v>
      </c>
      <c r="J514" s="3" t="s">
        <v>22</v>
      </c>
      <c r="K514" s="3" t="s">
        <v>21</v>
      </c>
      <c r="L514" s="3" t="s">
        <v>25</v>
      </c>
      <c r="M514" s="3" t="s">
        <v>11</v>
      </c>
      <c r="N514" s="3" t="s">
        <v>24</v>
      </c>
      <c r="O514" s="3" t="s">
        <v>12</v>
      </c>
      <c r="P514" s="2" t="s">
        <v>9</v>
      </c>
      <c r="Q514" s="3" t="s">
        <v>10</v>
      </c>
      <c r="R514" s="3" t="s">
        <v>22</v>
      </c>
      <c r="S514" s="3" t="s">
        <v>21</v>
      </c>
      <c r="T514" s="3" t="s">
        <v>11</v>
      </c>
      <c r="U514" s="3" t="s">
        <v>42</v>
      </c>
      <c r="V514" s="3" t="s">
        <v>13</v>
      </c>
      <c r="W514" s="100"/>
      <c r="X514" s="95"/>
    </row>
    <row r="515" spans="2:24">
      <c r="B515" s="4" t="s">
        <v>14</v>
      </c>
      <c r="C515" s="5">
        <v>8</v>
      </c>
      <c r="D515" s="5">
        <v>0</v>
      </c>
      <c r="E515" s="5">
        <f t="shared" ref="E515:E521" si="94">C515-D515</f>
        <v>8</v>
      </c>
      <c r="F515" s="12">
        <v>37</v>
      </c>
      <c r="G515" s="7">
        <f>350/35.31</f>
        <v>9.912206173888416</v>
      </c>
      <c r="H515" s="7">
        <f>350*3/35.31</f>
        <v>29.73661852166525</v>
      </c>
      <c r="I515" s="7">
        <v>0</v>
      </c>
      <c r="J515" s="7">
        <v>0</v>
      </c>
      <c r="K515" s="7">
        <v>0</v>
      </c>
      <c r="L515" s="7">
        <v>0</v>
      </c>
      <c r="M515" s="7">
        <f>350*4/35.31</f>
        <v>39.648824695553664</v>
      </c>
      <c r="N515" s="7">
        <v>0</v>
      </c>
      <c r="O515" s="7">
        <f>SUM(G515:N515)</f>
        <v>79.297649391107328</v>
      </c>
      <c r="P515" s="7">
        <f>350/35.31</f>
        <v>9.912206173888416</v>
      </c>
      <c r="Q515" s="7">
        <f>350*5/35.31</f>
        <v>49.561030869442078</v>
      </c>
      <c r="R515" s="7">
        <v>0</v>
      </c>
      <c r="S515" s="7">
        <f>350*8/35.31</f>
        <v>79.297649391107328</v>
      </c>
      <c r="T515" s="7">
        <f>350*4/35.31</f>
        <v>39.648824695553664</v>
      </c>
      <c r="U515" s="7">
        <v>0</v>
      </c>
      <c r="V515" s="7">
        <f>SUM(P515:U515)</f>
        <v>178.41971112999147</v>
      </c>
      <c r="W515" s="22">
        <v>340</v>
      </c>
      <c r="X515" s="8" t="s">
        <v>197</v>
      </c>
    </row>
    <row r="516" spans="2:24">
      <c r="B516" s="4" t="s">
        <v>15</v>
      </c>
      <c r="C516" s="22">
        <v>14</v>
      </c>
      <c r="D516" s="22">
        <v>3</v>
      </c>
      <c r="E516" s="5">
        <f t="shared" si="94"/>
        <v>11</v>
      </c>
      <c r="F516" s="12"/>
      <c r="G516" s="6">
        <f>2600/35.31</f>
        <v>73.633531577456807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f>2600/35.31</f>
        <v>73.633531577456807</v>
      </c>
      <c r="N516" s="6">
        <f>2400/35.31</f>
        <v>67.969413763806287</v>
      </c>
      <c r="O516" s="7">
        <f>SUM(G516:N516)</f>
        <v>215.23647691871992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f>SUM(P516:U516)</f>
        <v>0</v>
      </c>
      <c r="W516" s="22">
        <v>385</v>
      </c>
      <c r="X516" s="8"/>
    </row>
    <row r="517" spans="2:24">
      <c r="B517" s="4" t="s">
        <v>16</v>
      </c>
      <c r="C517" s="22">
        <v>9</v>
      </c>
      <c r="D517" s="22">
        <v>2</v>
      </c>
      <c r="E517" s="5">
        <f t="shared" si="94"/>
        <v>7</v>
      </c>
      <c r="F517" s="12">
        <v>7</v>
      </c>
      <c r="G517" s="6">
        <f>2000/35.31</f>
        <v>56.641178136505239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f>1700/35.31</f>
        <v>48.145001416029451</v>
      </c>
      <c r="N517" s="6">
        <v>0</v>
      </c>
      <c r="O517" s="7">
        <f>SUM(G517:N517)</f>
        <v>104.78617955253469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f>SUM(P517:U517)</f>
        <v>0</v>
      </c>
      <c r="W517" s="22">
        <v>160</v>
      </c>
      <c r="X517" s="8"/>
    </row>
    <row r="518" spans="2:24">
      <c r="B518" s="4" t="s">
        <v>17</v>
      </c>
      <c r="C518" s="22">
        <v>0</v>
      </c>
      <c r="D518" s="22">
        <v>0</v>
      </c>
      <c r="E518" s="5">
        <f t="shared" si="94"/>
        <v>0</v>
      </c>
      <c r="F518" s="13"/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f t="shared" ref="O518:O519" si="95">SUM(G518:N518)</f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f t="shared" ref="V518" si="96">SUM(P518:U518)</f>
        <v>0</v>
      </c>
      <c r="W518" s="22"/>
      <c r="X518" s="8"/>
    </row>
    <row r="519" spans="2:24">
      <c r="B519" s="4" t="s">
        <v>18</v>
      </c>
      <c r="C519" s="22">
        <v>14</v>
      </c>
      <c r="D519" s="22">
        <v>4</v>
      </c>
      <c r="E519" s="5">
        <f t="shared" si="94"/>
        <v>10</v>
      </c>
      <c r="F519" s="12">
        <v>22</v>
      </c>
      <c r="G519" s="7">
        <f>350*7/35.31</f>
        <v>69.385443217218921</v>
      </c>
      <c r="H519" s="7">
        <v>0</v>
      </c>
      <c r="I519" s="7">
        <v>0</v>
      </c>
      <c r="J519" s="7">
        <f>350*2/35.31</f>
        <v>19.824412347776832</v>
      </c>
      <c r="K519" s="7">
        <v>0</v>
      </c>
      <c r="L519" s="7">
        <v>0</v>
      </c>
      <c r="M519" s="7">
        <f>350*7/35.31</f>
        <v>69.385443217218921</v>
      </c>
      <c r="N519" s="7">
        <v>0</v>
      </c>
      <c r="O519" s="7">
        <f t="shared" si="95"/>
        <v>158.59529878221468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f>SUM(P519:U519)</f>
        <v>0</v>
      </c>
      <c r="W519" s="22">
        <v>1416</v>
      </c>
      <c r="X519" s="8"/>
    </row>
    <row r="520" spans="2:24">
      <c r="B520" s="9" t="s">
        <v>19</v>
      </c>
      <c r="C520" s="22">
        <v>14</v>
      </c>
      <c r="D520" s="22">
        <v>1</v>
      </c>
      <c r="E520" s="5">
        <f t="shared" si="94"/>
        <v>13</v>
      </c>
      <c r="F520" s="12"/>
      <c r="G520" s="7">
        <f>350*10/35.31</f>
        <v>99.122061738884156</v>
      </c>
      <c r="H520" s="7">
        <f>350*9/35.31</f>
        <v>89.209855564995749</v>
      </c>
      <c r="I520" s="7">
        <v>0</v>
      </c>
      <c r="J520" s="7">
        <v>0</v>
      </c>
      <c r="K520" s="7">
        <v>0</v>
      </c>
      <c r="L520" s="7">
        <v>0</v>
      </c>
      <c r="M520" s="7">
        <f>350*12/35.31</f>
        <v>118.946474086661</v>
      </c>
      <c r="N520" s="7">
        <v>0</v>
      </c>
      <c r="O520" s="7">
        <f>SUM(G520:N520)</f>
        <v>307.27839139054089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f>SUM(P520:U520)</f>
        <v>0</v>
      </c>
      <c r="W520" s="22">
        <v>2150</v>
      </c>
      <c r="X520" s="8"/>
    </row>
    <row r="521" spans="2:24">
      <c r="B521" s="9" t="s">
        <v>20</v>
      </c>
      <c r="C521" s="22">
        <v>14.3</v>
      </c>
      <c r="D521" s="22">
        <v>3</v>
      </c>
      <c r="E521" s="5">
        <f t="shared" si="94"/>
        <v>11.3</v>
      </c>
      <c r="F521" s="12">
        <v>11</v>
      </c>
      <c r="G521" s="7">
        <f>350*8/35.31</f>
        <v>79.297649391107328</v>
      </c>
      <c r="H521" s="7">
        <f>350*10/35.31</f>
        <v>99.122061738884156</v>
      </c>
      <c r="I521" s="7">
        <v>0</v>
      </c>
      <c r="J521" s="7">
        <v>0</v>
      </c>
      <c r="K521" s="7">
        <v>0</v>
      </c>
      <c r="L521" s="7">
        <v>0</v>
      </c>
      <c r="M521" s="7">
        <f>350*7/35.31</f>
        <v>69.385443217218921</v>
      </c>
      <c r="N521" s="7">
        <f>350*6/35.31</f>
        <v>59.473237043330499</v>
      </c>
      <c r="O521" s="7">
        <f>SUM(G521:N521)</f>
        <v>307.27839139054089</v>
      </c>
      <c r="P521" s="7">
        <f>350*8/35.31</f>
        <v>79.297649391107328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f>SUM(P521:U521)</f>
        <v>79.297649391107328</v>
      </c>
      <c r="W521" s="22">
        <v>805</v>
      </c>
      <c r="X521" s="8"/>
    </row>
    <row r="523" spans="2:24">
      <c r="B523" s="1" t="s">
        <v>198</v>
      </c>
    </row>
    <row r="524" spans="2:24" ht="15" customHeight="1">
      <c r="B524" s="94" t="s">
        <v>0</v>
      </c>
      <c r="C524" s="94" t="s">
        <v>121</v>
      </c>
      <c r="D524" s="94" t="s">
        <v>97</v>
      </c>
      <c r="E524" s="94" t="s">
        <v>98</v>
      </c>
      <c r="F524" s="94" t="s">
        <v>99</v>
      </c>
      <c r="G524" s="101" t="s">
        <v>100</v>
      </c>
      <c r="H524" s="101" t="s">
        <v>8</v>
      </c>
      <c r="I524" s="110"/>
      <c r="J524" s="110"/>
      <c r="K524" s="111"/>
    </row>
    <row r="525" spans="2:24">
      <c r="B525" s="95"/>
      <c r="C525" s="95"/>
      <c r="D525" s="95"/>
      <c r="E525" s="95"/>
      <c r="F525" s="95"/>
      <c r="G525" s="102"/>
      <c r="H525" s="102"/>
      <c r="I525" s="112"/>
      <c r="J525" s="112"/>
      <c r="K525" s="113"/>
    </row>
    <row r="526" spans="2:24">
      <c r="B526" s="4" t="s">
        <v>15</v>
      </c>
      <c r="C526" s="22" t="s">
        <v>112</v>
      </c>
      <c r="D526" s="22"/>
      <c r="E526" s="5">
        <v>0</v>
      </c>
      <c r="F526" s="5">
        <v>0</v>
      </c>
      <c r="G526" s="14">
        <v>0</v>
      </c>
      <c r="H526" s="107" t="s">
        <v>83</v>
      </c>
      <c r="I526" s="108"/>
      <c r="J526" s="108"/>
      <c r="K526" s="109"/>
    </row>
    <row r="527" spans="2:24">
      <c r="B527" s="4" t="s">
        <v>16</v>
      </c>
      <c r="C527" s="22" t="s">
        <v>112</v>
      </c>
      <c r="D527" s="22"/>
      <c r="E527" s="5">
        <v>0</v>
      </c>
      <c r="F527" s="5">
        <v>0</v>
      </c>
      <c r="G527" s="14">
        <v>0</v>
      </c>
      <c r="H527" s="107" t="s">
        <v>83</v>
      </c>
      <c r="I527" s="108"/>
      <c r="J527" s="108"/>
      <c r="K527" s="109"/>
    </row>
    <row r="528" spans="2:24">
      <c r="B528" s="4" t="s">
        <v>18</v>
      </c>
      <c r="C528" s="22" t="s">
        <v>112</v>
      </c>
      <c r="D528" s="22" t="s">
        <v>102</v>
      </c>
      <c r="E528" s="5">
        <v>0</v>
      </c>
      <c r="F528" s="5">
        <v>0</v>
      </c>
      <c r="G528" s="14">
        <v>19</v>
      </c>
      <c r="H528" s="107" t="s">
        <v>83</v>
      </c>
      <c r="I528" s="108"/>
      <c r="J528" s="108"/>
      <c r="K528" s="109"/>
    </row>
    <row r="529" spans="2:24">
      <c r="B529" s="9" t="s">
        <v>19</v>
      </c>
      <c r="C529" s="22" t="s">
        <v>112</v>
      </c>
      <c r="D529" s="22" t="s">
        <v>102</v>
      </c>
      <c r="E529" s="5">
        <v>0</v>
      </c>
      <c r="F529" s="5">
        <v>0</v>
      </c>
      <c r="G529" s="14">
        <v>33</v>
      </c>
      <c r="H529" s="107" t="s">
        <v>194</v>
      </c>
      <c r="I529" s="108"/>
      <c r="J529" s="108"/>
      <c r="K529" s="109"/>
    </row>
    <row r="532" spans="2:24">
      <c r="B532" s="1" t="s">
        <v>199</v>
      </c>
    </row>
    <row r="533" spans="2:24" ht="15" customHeight="1">
      <c r="B533" s="94" t="s">
        <v>0</v>
      </c>
      <c r="C533" s="94" t="s">
        <v>1</v>
      </c>
      <c r="D533" s="94" t="s">
        <v>2</v>
      </c>
      <c r="E533" s="94" t="s">
        <v>3</v>
      </c>
      <c r="F533" s="94" t="s">
        <v>93</v>
      </c>
      <c r="G533" s="96" t="s">
        <v>5</v>
      </c>
      <c r="H533" s="97"/>
      <c r="I533" s="97"/>
      <c r="J533" s="97"/>
      <c r="K533" s="97"/>
      <c r="L533" s="97"/>
      <c r="M533" s="97"/>
      <c r="N533" s="97"/>
      <c r="O533" s="98"/>
      <c r="P533" s="96" t="s">
        <v>6</v>
      </c>
      <c r="Q533" s="97"/>
      <c r="R533" s="97"/>
      <c r="S533" s="97"/>
      <c r="T533" s="97"/>
      <c r="U533" s="97"/>
      <c r="V533" s="98"/>
      <c r="W533" s="99" t="s">
        <v>7</v>
      </c>
      <c r="X533" s="94" t="s">
        <v>8</v>
      </c>
    </row>
    <row r="534" spans="2:24">
      <c r="B534" s="95"/>
      <c r="C534" s="95"/>
      <c r="D534" s="95"/>
      <c r="E534" s="95"/>
      <c r="F534" s="95"/>
      <c r="G534" s="2" t="s">
        <v>9</v>
      </c>
      <c r="H534" s="3" t="s">
        <v>10</v>
      </c>
      <c r="I534" s="3" t="s">
        <v>23</v>
      </c>
      <c r="J534" s="3" t="s">
        <v>22</v>
      </c>
      <c r="K534" s="3" t="s">
        <v>21</v>
      </c>
      <c r="L534" s="3" t="s">
        <v>25</v>
      </c>
      <c r="M534" s="3" t="s">
        <v>11</v>
      </c>
      <c r="N534" s="3" t="s">
        <v>24</v>
      </c>
      <c r="O534" s="3" t="s">
        <v>12</v>
      </c>
      <c r="P534" s="2" t="s">
        <v>9</v>
      </c>
      <c r="Q534" s="3" t="s">
        <v>10</v>
      </c>
      <c r="R534" s="3" t="s">
        <v>22</v>
      </c>
      <c r="S534" s="3" t="s">
        <v>21</v>
      </c>
      <c r="T534" s="3" t="s">
        <v>11</v>
      </c>
      <c r="U534" s="3" t="s">
        <v>42</v>
      </c>
      <c r="V534" s="3" t="s">
        <v>13</v>
      </c>
      <c r="W534" s="100"/>
      <c r="X534" s="95"/>
    </row>
    <row r="535" spans="2:24">
      <c r="B535" s="4" t="s">
        <v>14</v>
      </c>
      <c r="C535" s="5">
        <v>5</v>
      </c>
      <c r="D535" s="5">
        <v>0</v>
      </c>
      <c r="E535" s="5">
        <f t="shared" ref="E535:E539" si="97">C535-D535</f>
        <v>5</v>
      </c>
      <c r="F535" s="12">
        <v>22</v>
      </c>
      <c r="G535" s="7">
        <f>350*2/35.31</f>
        <v>19.824412347776832</v>
      </c>
      <c r="H535" s="7">
        <f>350*2/35.31</f>
        <v>19.824412347776832</v>
      </c>
      <c r="I535" s="7">
        <v>0</v>
      </c>
      <c r="J535" s="7">
        <v>0</v>
      </c>
      <c r="K535" s="7">
        <v>0</v>
      </c>
      <c r="L535" s="7">
        <v>0</v>
      </c>
      <c r="M535" s="7">
        <f>350*2/35.31</f>
        <v>19.824412347776832</v>
      </c>
      <c r="N535" s="7">
        <v>0</v>
      </c>
      <c r="O535" s="7">
        <f>SUM(G535:N535)</f>
        <v>59.473237043330499</v>
      </c>
      <c r="P535" s="7">
        <f>350/35.31</f>
        <v>9.912206173888416</v>
      </c>
      <c r="Q535" s="7">
        <f>350/35.31</f>
        <v>9.912206173888416</v>
      </c>
      <c r="R535" s="7">
        <v>0</v>
      </c>
      <c r="S535" s="7">
        <f>350*4/35.31</f>
        <v>39.648824695553664</v>
      </c>
      <c r="T535" s="7">
        <f>350*8/35.31</f>
        <v>79.297649391107328</v>
      </c>
      <c r="U535" s="7">
        <v>0</v>
      </c>
      <c r="V535" s="7">
        <f t="shared" ref="V535:V537" si="98">SUM(P535:U535)</f>
        <v>138.77088643443784</v>
      </c>
      <c r="W535" s="22">
        <v>200</v>
      </c>
      <c r="X535" s="8"/>
    </row>
    <row r="536" spans="2:24">
      <c r="B536" s="4" t="s">
        <v>15</v>
      </c>
      <c r="C536" s="22">
        <v>10</v>
      </c>
      <c r="D536" s="22">
        <v>2</v>
      </c>
      <c r="E536" s="5">
        <f t="shared" si="97"/>
        <v>8</v>
      </c>
      <c r="F536" s="12">
        <v>22</v>
      </c>
      <c r="G536" s="6">
        <f>1400/35.31</f>
        <v>39.648824695553664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f>1400/35.31</f>
        <v>39.648824695553664</v>
      </c>
      <c r="N536" s="6">
        <f>800/35.31</f>
        <v>22.656471254602096</v>
      </c>
      <c r="O536" s="7">
        <f>SUM(G536:N536)</f>
        <v>101.95412064570942</v>
      </c>
      <c r="P536" s="7">
        <v>0</v>
      </c>
      <c r="Q536" s="7">
        <v>0</v>
      </c>
      <c r="R536" s="7">
        <v>0</v>
      </c>
      <c r="S536" s="7">
        <v>0</v>
      </c>
      <c r="T536" s="7">
        <f>350*4/35.31</f>
        <v>39.648824695553664</v>
      </c>
      <c r="U536" s="7">
        <v>0</v>
      </c>
      <c r="V536" s="7">
        <f t="shared" si="98"/>
        <v>39.648824695553664</v>
      </c>
      <c r="W536" s="22">
        <v>1784</v>
      </c>
      <c r="X536" s="8"/>
    </row>
    <row r="537" spans="2:24">
      <c r="B537" s="4" t="s">
        <v>16</v>
      </c>
      <c r="C537" s="22">
        <v>13</v>
      </c>
      <c r="D537" s="22">
        <v>3</v>
      </c>
      <c r="E537" s="5">
        <f t="shared" si="97"/>
        <v>10</v>
      </c>
      <c r="F537" s="12">
        <v>16</v>
      </c>
      <c r="G537" s="6">
        <f>2450/35.31</f>
        <v>69.385443217218921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f>1800/35.31</f>
        <v>50.977060322854712</v>
      </c>
      <c r="N537" s="6">
        <v>0</v>
      </c>
      <c r="O537" s="7">
        <f>SUM(G537:N537)</f>
        <v>120.36250354007363</v>
      </c>
      <c r="P537" s="7">
        <f>2100/35.31</f>
        <v>59.473237043330499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f t="shared" si="98"/>
        <v>59.473237043330499</v>
      </c>
      <c r="W537" s="22">
        <v>919</v>
      </c>
      <c r="X537" s="8"/>
    </row>
    <row r="538" spans="2:24">
      <c r="B538" s="4" t="s">
        <v>221</v>
      </c>
      <c r="C538" s="22">
        <v>10</v>
      </c>
      <c r="D538" s="22">
        <v>0</v>
      </c>
      <c r="E538" s="5">
        <f t="shared" si="97"/>
        <v>10</v>
      </c>
      <c r="F538" s="13"/>
      <c r="G538" s="7">
        <f>350*13/35.31</f>
        <v>128.85868026054942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f>350*2/35.31</f>
        <v>19.824412347776832</v>
      </c>
      <c r="N538" s="7">
        <v>0</v>
      </c>
      <c r="O538" s="7">
        <f t="shared" ref="O538" si="99">SUM(G538:N538)</f>
        <v>148.68309260832626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f t="shared" ref="V538" si="100">SUM(P538:U538)</f>
        <v>0</v>
      </c>
      <c r="W538" s="22">
        <v>520</v>
      </c>
      <c r="X538" s="8"/>
    </row>
    <row r="539" spans="2:24">
      <c r="B539" s="4" t="s">
        <v>18</v>
      </c>
      <c r="C539" s="22">
        <v>14</v>
      </c>
      <c r="D539" s="22">
        <v>3</v>
      </c>
      <c r="E539" s="5">
        <f t="shared" si="97"/>
        <v>11</v>
      </c>
      <c r="F539" s="12"/>
      <c r="G539" s="7">
        <f>350*9/35.31</f>
        <v>89.209855564995749</v>
      </c>
      <c r="H539" s="7">
        <v>0</v>
      </c>
      <c r="I539" s="7">
        <v>0</v>
      </c>
      <c r="J539" s="7">
        <f>350/35.31</f>
        <v>9.912206173888416</v>
      </c>
      <c r="K539" s="7">
        <v>0</v>
      </c>
      <c r="L539" s="7">
        <v>0</v>
      </c>
      <c r="M539" s="7">
        <f>350*9/35.31</f>
        <v>89.209855564995749</v>
      </c>
      <c r="N539" s="7">
        <v>0</v>
      </c>
      <c r="O539" s="7">
        <f>SUM(G539:N539)</f>
        <v>188.33191730387992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f>SUM(P539:U539)</f>
        <v>0</v>
      </c>
      <c r="W539" s="22">
        <v>1480</v>
      </c>
      <c r="X539" s="8"/>
    </row>
    <row r="540" spans="2:24">
      <c r="B540" s="9" t="s">
        <v>19</v>
      </c>
      <c r="C540" s="22">
        <v>17.829999999999998</v>
      </c>
      <c r="D540" s="22">
        <v>3.2</v>
      </c>
      <c r="E540" s="5">
        <f>C540-D540</f>
        <v>14.629999999999999</v>
      </c>
      <c r="F540" s="12"/>
      <c r="G540" s="7">
        <f>350*8/35.31</f>
        <v>79.297649391107328</v>
      </c>
      <c r="H540" s="7">
        <f>350*8/35.31</f>
        <v>79.297649391107328</v>
      </c>
      <c r="I540" s="7">
        <v>0</v>
      </c>
      <c r="J540" s="7">
        <v>0</v>
      </c>
      <c r="K540" s="7">
        <v>0</v>
      </c>
      <c r="L540" s="7">
        <v>0</v>
      </c>
      <c r="M540" s="7">
        <f>350*11/35.31</f>
        <v>109.03426791277258</v>
      </c>
      <c r="N540" s="7">
        <v>0</v>
      </c>
      <c r="O540" s="7">
        <f>SUM(G540:N540)</f>
        <v>267.62956669498726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f>SUM(P540:U540)</f>
        <v>0</v>
      </c>
      <c r="W540" s="22">
        <v>1555</v>
      </c>
      <c r="X540" s="8"/>
    </row>
    <row r="541" spans="2:24">
      <c r="B541" s="9" t="s">
        <v>20</v>
      </c>
      <c r="C541" s="22">
        <v>14</v>
      </c>
      <c r="D541" s="22">
        <v>3</v>
      </c>
      <c r="E541" s="5">
        <f>C541-D541</f>
        <v>11</v>
      </c>
      <c r="F541" s="12">
        <v>18</v>
      </c>
      <c r="G541" s="7">
        <f>350*7/35.31</f>
        <v>69.385443217218921</v>
      </c>
      <c r="H541" s="7">
        <f>350*10/35.31</f>
        <v>99.122061738884156</v>
      </c>
      <c r="I541" s="7">
        <v>0</v>
      </c>
      <c r="J541" s="7">
        <v>0</v>
      </c>
      <c r="K541" s="7">
        <v>0</v>
      </c>
      <c r="L541" s="7">
        <v>0</v>
      </c>
      <c r="M541" s="7">
        <f>350*7/35.31</f>
        <v>69.385443217218921</v>
      </c>
      <c r="N541" s="7">
        <f>350*6/35.31</f>
        <v>59.473237043330499</v>
      </c>
      <c r="O541" s="7">
        <f>SUM(G541:N541)</f>
        <v>297.36618521665253</v>
      </c>
      <c r="P541" s="7">
        <f>350*7/35.31</f>
        <v>69.385443217218921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f>SUM(P541:U541)</f>
        <v>69.385443217218921</v>
      </c>
      <c r="W541" s="22">
        <v>915</v>
      </c>
      <c r="X541" s="8"/>
    </row>
    <row r="543" spans="2:24">
      <c r="B543" s="1" t="s">
        <v>200</v>
      </c>
    </row>
    <row r="544" spans="2:24" ht="15" customHeight="1">
      <c r="B544" s="94" t="s">
        <v>0</v>
      </c>
      <c r="C544" s="94" t="s">
        <v>121</v>
      </c>
      <c r="D544" s="94" t="s">
        <v>97</v>
      </c>
      <c r="E544" s="94" t="s">
        <v>98</v>
      </c>
      <c r="F544" s="94" t="s">
        <v>99</v>
      </c>
      <c r="G544" s="101" t="s">
        <v>100</v>
      </c>
      <c r="H544" s="101" t="s">
        <v>8</v>
      </c>
      <c r="I544" s="110"/>
      <c r="J544" s="110"/>
      <c r="K544" s="111"/>
    </row>
    <row r="545" spans="2:24">
      <c r="B545" s="95"/>
      <c r="C545" s="95"/>
      <c r="D545" s="95"/>
      <c r="E545" s="95"/>
      <c r="F545" s="95"/>
      <c r="G545" s="102"/>
      <c r="H545" s="102"/>
      <c r="I545" s="112"/>
      <c r="J545" s="112"/>
      <c r="K545" s="113"/>
    </row>
    <row r="546" spans="2:24">
      <c r="B546" s="4" t="s">
        <v>15</v>
      </c>
      <c r="C546" s="22" t="s">
        <v>101</v>
      </c>
      <c r="D546" s="22"/>
      <c r="E546" s="5">
        <v>3</v>
      </c>
      <c r="F546" s="5">
        <v>12</v>
      </c>
      <c r="G546" s="14">
        <v>0</v>
      </c>
      <c r="H546" s="107" t="s">
        <v>192</v>
      </c>
      <c r="I546" s="108"/>
      <c r="J546" s="108"/>
      <c r="K546" s="109"/>
    </row>
    <row r="547" spans="2:24">
      <c r="B547" s="4" t="s">
        <v>16</v>
      </c>
      <c r="C547" s="22" t="s">
        <v>112</v>
      </c>
      <c r="D547" s="22"/>
      <c r="E547" s="5">
        <v>0</v>
      </c>
      <c r="F547" s="5">
        <v>0</v>
      </c>
      <c r="G547" s="14">
        <v>0</v>
      </c>
      <c r="H547" s="107" t="s">
        <v>201</v>
      </c>
      <c r="I547" s="108"/>
      <c r="J547" s="108"/>
      <c r="K547" s="109"/>
    </row>
    <row r="548" spans="2:24">
      <c r="B548" s="4" t="s">
        <v>18</v>
      </c>
      <c r="C548" s="22" t="s">
        <v>101</v>
      </c>
      <c r="D548" s="22" t="s">
        <v>202</v>
      </c>
      <c r="E548" s="5">
        <v>0</v>
      </c>
      <c r="F548" s="5">
        <v>21</v>
      </c>
      <c r="G548" s="14">
        <v>0</v>
      </c>
      <c r="H548" s="107" t="s">
        <v>203</v>
      </c>
      <c r="I548" s="108"/>
      <c r="J548" s="108"/>
      <c r="K548" s="109"/>
    </row>
    <row r="549" spans="2:24">
      <c r="B549" s="9" t="s">
        <v>19</v>
      </c>
      <c r="C549" s="22" t="s">
        <v>101</v>
      </c>
      <c r="D549" s="22" t="s">
        <v>202</v>
      </c>
      <c r="E549" s="5">
        <v>13</v>
      </c>
      <c r="F549" s="5">
        <v>0</v>
      </c>
      <c r="G549" s="14">
        <v>0</v>
      </c>
      <c r="H549" s="107" t="s">
        <v>204</v>
      </c>
      <c r="I549" s="108"/>
      <c r="J549" s="108"/>
      <c r="K549" s="109"/>
    </row>
    <row r="552" spans="2:24">
      <c r="B552" s="1" t="s">
        <v>205</v>
      </c>
    </row>
    <row r="553" spans="2:24" ht="15" customHeight="1">
      <c r="B553" s="94" t="s">
        <v>0</v>
      </c>
      <c r="C553" s="94" t="s">
        <v>1</v>
      </c>
      <c r="D553" s="94" t="s">
        <v>2</v>
      </c>
      <c r="E553" s="94" t="s">
        <v>3</v>
      </c>
      <c r="F553" s="94" t="s">
        <v>93</v>
      </c>
      <c r="G553" s="96" t="s">
        <v>5</v>
      </c>
      <c r="H553" s="97"/>
      <c r="I553" s="97"/>
      <c r="J553" s="97"/>
      <c r="K553" s="97"/>
      <c r="L553" s="97"/>
      <c r="M553" s="97"/>
      <c r="N553" s="97"/>
      <c r="O553" s="98"/>
      <c r="P553" s="96" t="s">
        <v>6</v>
      </c>
      <c r="Q553" s="97"/>
      <c r="R553" s="97"/>
      <c r="S553" s="97"/>
      <c r="T553" s="97"/>
      <c r="U553" s="97"/>
      <c r="V553" s="98"/>
      <c r="W553" s="99" t="s">
        <v>7</v>
      </c>
      <c r="X553" s="94" t="s">
        <v>8</v>
      </c>
    </row>
    <row r="554" spans="2:24">
      <c r="B554" s="95"/>
      <c r="C554" s="95"/>
      <c r="D554" s="95"/>
      <c r="E554" s="95"/>
      <c r="F554" s="95"/>
      <c r="G554" s="2" t="s">
        <v>9</v>
      </c>
      <c r="H554" s="3" t="s">
        <v>10</v>
      </c>
      <c r="I554" s="3" t="s">
        <v>23</v>
      </c>
      <c r="J554" s="3" t="s">
        <v>22</v>
      </c>
      <c r="K554" s="3" t="s">
        <v>21</v>
      </c>
      <c r="L554" s="3" t="s">
        <v>25</v>
      </c>
      <c r="M554" s="3" t="s">
        <v>11</v>
      </c>
      <c r="N554" s="3" t="s">
        <v>24</v>
      </c>
      <c r="O554" s="3" t="s">
        <v>12</v>
      </c>
      <c r="P554" s="2" t="s">
        <v>9</v>
      </c>
      <c r="Q554" s="3" t="s">
        <v>10</v>
      </c>
      <c r="R554" s="3" t="s">
        <v>22</v>
      </c>
      <c r="S554" s="3" t="s">
        <v>21</v>
      </c>
      <c r="T554" s="3" t="s">
        <v>11</v>
      </c>
      <c r="U554" s="3" t="s">
        <v>42</v>
      </c>
      <c r="V554" s="3" t="s">
        <v>13</v>
      </c>
      <c r="W554" s="100"/>
      <c r="X554" s="95"/>
    </row>
    <row r="555" spans="2:24">
      <c r="B555" s="4" t="s">
        <v>14</v>
      </c>
      <c r="C555" s="5">
        <v>12</v>
      </c>
      <c r="D555" s="5">
        <v>2</v>
      </c>
      <c r="E555" s="5">
        <f t="shared" ref="E555:E559" si="101">C555-D555</f>
        <v>10</v>
      </c>
      <c r="F555" s="12"/>
      <c r="G555" s="7">
        <f>350*6/35.31</f>
        <v>59.473237043330499</v>
      </c>
      <c r="H555" s="7">
        <f>350*5/35.31</f>
        <v>49.561030869442078</v>
      </c>
      <c r="I555" s="7">
        <v>0</v>
      </c>
      <c r="J555" s="7">
        <v>0</v>
      </c>
      <c r="K555" s="7">
        <v>0</v>
      </c>
      <c r="L555" s="7">
        <v>0</v>
      </c>
      <c r="M555" s="7">
        <f>350*3/35.31</f>
        <v>29.73661852166525</v>
      </c>
      <c r="N555" s="7">
        <v>0</v>
      </c>
      <c r="O555" s="7">
        <f>SUM(G555:N555)</f>
        <v>138.77088643443784</v>
      </c>
      <c r="P555" s="7">
        <f>350/35.31</f>
        <v>9.912206173888416</v>
      </c>
      <c r="Q555" s="7">
        <f>350/35.31</f>
        <v>9.912206173888416</v>
      </c>
      <c r="R555" s="7">
        <v>0</v>
      </c>
      <c r="S555" s="7">
        <v>0</v>
      </c>
      <c r="T555" s="7">
        <f>350*5/35.31</f>
        <v>49.561030869442078</v>
      </c>
      <c r="U555" s="7">
        <v>0</v>
      </c>
      <c r="V555" s="7">
        <f>SUM(P555:U555)</f>
        <v>69.385443217218906</v>
      </c>
      <c r="W555" s="22">
        <v>260</v>
      </c>
      <c r="X555" s="8"/>
    </row>
    <row r="556" spans="2:24">
      <c r="B556" s="4" t="s">
        <v>15</v>
      </c>
      <c r="C556" s="22">
        <v>6</v>
      </c>
      <c r="D556" s="22">
        <v>2</v>
      </c>
      <c r="E556" s="5">
        <f t="shared" si="101"/>
        <v>4</v>
      </c>
      <c r="F556" s="12">
        <v>30</v>
      </c>
      <c r="G556" s="6">
        <f>800/35.31</f>
        <v>22.656471254602096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f>800/35.31</f>
        <v>22.656471254602096</v>
      </c>
      <c r="N556" s="6">
        <f>700/35.31</f>
        <v>19.824412347776832</v>
      </c>
      <c r="O556" s="7">
        <f>SUM(G556:N556)</f>
        <v>65.13735485698102</v>
      </c>
      <c r="P556" s="7">
        <v>0</v>
      </c>
      <c r="Q556" s="7">
        <v>0</v>
      </c>
      <c r="R556" s="7">
        <v>0</v>
      </c>
      <c r="S556" s="7">
        <v>0</v>
      </c>
      <c r="T556" s="7">
        <f>350*3/35.31</f>
        <v>29.73661852166525</v>
      </c>
      <c r="U556" s="7">
        <v>0</v>
      </c>
      <c r="V556" s="7">
        <f>SUM(P556:U556)</f>
        <v>29.73661852166525</v>
      </c>
      <c r="W556" s="22">
        <v>860</v>
      </c>
      <c r="X556" s="8" t="s">
        <v>206</v>
      </c>
    </row>
    <row r="557" spans="2:24">
      <c r="B557" s="4" t="s">
        <v>16</v>
      </c>
      <c r="C557" s="22">
        <v>7.5</v>
      </c>
      <c r="D557" s="22">
        <v>1.5</v>
      </c>
      <c r="E557" s="5">
        <f t="shared" si="101"/>
        <v>6</v>
      </c>
      <c r="F557" s="12">
        <v>15</v>
      </c>
      <c r="G557" s="6">
        <f>1600/35.31</f>
        <v>45.312942509204191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f>1100/35.31</f>
        <v>31.15264797507788</v>
      </c>
      <c r="N557" s="6">
        <v>0</v>
      </c>
      <c r="O557" s="7">
        <f>SUM(G557:N557)</f>
        <v>76.465590484282075</v>
      </c>
      <c r="P557" s="7">
        <f>350/35.31</f>
        <v>9.912206173888416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f t="shared" ref="V557:V558" si="102">SUM(P557:U557)</f>
        <v>9.912206173888416</v>
      </c>
      <c r="W557" s="22">
        <v>595</v>
      </c>
      <c r="X557" s="8"/>
    </row>
    <row r="558" spans="2:24">
      <c r="B558" s="4" t="s">
        <v>221</v>
      </c>
      <c r="C558" s="22">
        <v>11</v>
      </c>
      <c r="D558" s="22">
        <v>1</v>
      </c>
      <c r="E558" s="5">
        <f t="shared" si="101"/>
        <v>10</v>
      </c>
      <c r="F558" s="13"/>
      <c r="G558" s="7">
        <f>350*10/35.31</f>
        <v>99.122061738884156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f>350*2/35.31</f>
        <v>19.824412347776832</v>
      </c>
      <c r="N558" s="7">
        <v>0</v>
      </c>
      <c r="O558" s="7">
        <f t="shared" ref="O558" si="103">SUM(G558:N558)</f>
        <v>118.94647408666098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f t="shared" si="102"/>
        <v>0</v>
      </c>
      <c r="W558" s="22">
        <v>425</v>
      </c>
      <c r="X558" s="8"/>
    </row>
    <row r="559" spans="2:24">
      <c r="B559" s="4" t="s">
        <v>18</v>
      </c>
      <c r="C559" s="22">
        <v>14</v>
      </c>
      <c r="D559" s="22">
        <v>4</v>
      </c>
      <c r="E559" s="5">
        <f t="shared" si="101"/>
        <v>10</v>
      </c>
      <c r="F559" s="12"/>
      <c r="G559" s="7">
        <f>350*9/35.31</f>
        <v>89.209855564995749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f>350*9/35.31</f>
        <v>89.209855564995749</v>
      </c>
      <c r="N559" s="7">
        <v>0</v>
      </c>
      <c r="O559" s="7">
        <f>SUM(G559:N559)</f>
        <v>178.4197111299915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f>SUM(P559:U559)</f>
        <v>0</v>
      </c>
      <c r="W559" s="22">
        <v>1550</v>
      </c>
      <c r="X559" s="8"/>
    </row>
    <row r="560" spans="2:24">
      <c r="B560" s="9" t="s">
        <v>19</v>
      </c>
      <c r="C560" s="22">
        <v>15.24</v>
      </c>
      <c r="D560" s="22">
        <v>0</v>
      </c>
      <c r="E560" s="5">
        <f>C560-D560</f>
        <v>15.24</v>
      </c>
      <c r="F560" s="12"/>
      <c r="G560" s="7">
        <f>350*9/35.31</f>
        <v>89.209855564995749</v>
      </c>
      <c r="H560" s="7">
        <f>350*10/35.31</f>
        <v>99.122061738884156</v>
      </c>
      <c r="I560" s="7">
        <v>0</v>
      </c>
      <c r="J560" s="7">
        <v>0</v>
      </c>
      <c r="K560" s="7">
        <v>0</v>
      </c>
      <c r="L560" s="7">
        <v>0</v>
      </c>
      <c r="M560" s="7">
        <f>350*13/35.31</f>
        <v>128.85868026054942</v>
      </c>
      <c r="N560" s="7">
        <v>0</v>
      </c>
      <c r="O560" s="7">
        <f>SUM(G560:N560)</f>
        <v>317.19059756442931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f>SUM(P560:U560)</f>
        <v>0</v>
      </c>
      <c r="W560" s="22">
        <v>1164</v>
      </c>
      <c r="X560" s="8"/>
    </row>
    <row r="561" spans="2:24">
      <c r="B561" s="9" t="s">
        <v>20</v>
      </c>
      <c r="C561" s="22">
        <v>11.5</v>
      </c>
      <c r="D561" s="22">
        <v>5</v>
      </c>
      <c r="E561" s="5">
        <f>C561-D561</f>
        <v>6.5</v>
      </c>
      <c r="F561" s="12">
        <v>23</v>
      </c>
      <c r="G561" s="7">
        <f>350*5/35.31</f>
        <v>49.561030869442078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f>350*5/35.31</f>
        <v>49.561030869442078</v>
      </c>
      <c r="N561" s="7">
        <f>350*6/35.31</f>
        <v>59.473237043330499</v>
      </c>
      <c r="O561" s="7">
        <f>SUM(G561:N561)</f>
        <v>158.59529878221466</v>
      </c>
      <c r="P561" s="7">
        <f>350*4/35.31</f>
        <v>39.648824695553664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f>SUM(P561:U561)</f>
        <v>39.648824695553664</v>
      </c>
      <c r="W561" s="22">
        <v>595</v>
      </c>
      <c r="X561" s="8"/>
    </row>
    <row r="563" spans="2:24">
      <c r="B563" s="1" t="s">
        <v>207</v>
      </c>
    </row>
    <row r="564" spans="2:24" ht="15" customHeight="1">
      <c r="B564" s="94" t="s">
        <v>0</v>
      </c>
      <c r="C564" s="94" t="s">
        <v>121</v>
      </c>
      <c r="D564" s="94" t="s">
        <v>97</v>
      </c>
      <c r="E564" s="94" t="s">
        <v>98</v>
      </c>
      <c r="F564" s="94" t="s">
        <v>99</v>
      </c>
      <c r="G564" s="101" t="s">
        <v>100</v>
      </c>
      <c r="H564" s="101" t="s">
        <v>8</v>
      </c>
      <c r="I564" s="110"/>
      <c r="J564" s="110"/>
      <c r="K564" s="111"/>
    </row>
    <row r="565" spans="2:24">
      <c r="B565" s="95"/>
      <c r="C565" s="95"/>
      <c r="D565" s="95"/>
      <c r="E565" s="95"/>
      <c r="F565" s="95"/>
      <c r="G565" s="102"/>
      <c r="H565" s="102"/>
      <c r="I565" s="112"/>
      <c r="J565" s="112"/>
      <c r="K565" s="113"/>
    </row>
    <row r="566" spans="2:24">
      <c r="B566" s="4" t="s">
        <v>15</v>
      </c>
      <c r="C566" s="22" t="s">
        <v>112</v>
      </c>
      <c r="D566" s="22"/>
      <c r="E566" s="5">
        <v>0</v>
      </c>
      <c r="F566" s="5">
        <v>0</v>
      </c>
      <c r="G566" s="14">
        <v>0</v>
      </c>
      <c r="H566" s="107" t="s">
        <v>83</v>
      </c>
      <c r="I566" s="108"/>
      <c r="J566" s="108"/>
      <c r="K566" s="109"/>
    </row>
    <row r="567" spans="2:24">
      <c r="B567" s="4" t="s">
        <v>16</v>
      </c>
      <c r="C567" s="22" t="s">
        <v>112</v>
      </c>
      <c r="D567" s="22"/>
      <c r="E567" s="5">
        <v>0</v>
      </c>
      <c r="F567" s="5">
        <v>0</v>
      </c>
      <c r="G567" s="14">
        <v>0</v>
      </c>
      <c r="H567" s="107" t="s">
        <v>201</v>
      </c>
      <c r="I567" s="108"/>
      <c r="J567" s="108"/>
      <c r="K567" s="109"/>
    </row>
    <row r="568" spans="2:24">
      <c r="B568" s="4" t="s">
        <v>18</v>
      </c>
      <c r="C568" s="22" t="s">
        <v>101</v>
      </c>
      <c r="D568" s="22" t="s">
        <v>102</v>
      </c>
      <c r="E568" s="5">
        <v>0</v>
      </c>
      <c r="F568" s="5">
        <v>9</v>
      </c>
      <c r="G568" s="14">
        <v>35</v>
      </c>
      <c r="H568" s="107" t="s">
        <v>208</v>
      </c>
      <c r="I568" s="108"/>
      <c r="J568" s="108"/>
      <c r="K568" s="109"/>
    </row>
    <row r="569" spans="2:24">
      <c r="B569" s="9" t="s">
        <v>19</v>
      </c>
      <c r="C569" s="22" t="s">
        <v>101</v>
      </c>
      <c r="D569" s="22" t="s">
        <v>202</v>
      </c>
      <c r="E569" s="5">
        <v>9</v>
      </c>
      <c r="F569" s="5">
        <v>0</v>
      </c>
      <c r="G569" s="14">
        <v>0</v>
      </c>
      <c r="H569" s="107" t="s">
        <v>209</v>
      </c>
      <c r="I569" s="108"/>
      <c r="J569" s="108"/>
      <c r="K569" s="109"/>
    </row>
    <row r="572" spans="2:24">
      <c r="B572" s="1" t="s">
        <v>210</v>
      </c>
    </row>
    <row r="573" spans="2:24" ht="15" customHeight="1">
      <c r="B573" s="94" t="s">
        <v>0</v>
      </c>
      <c r="C573" s="94" t="s">
        <v>1</v>
      </c>
      <c r="D573" s="94" t="s">
        <v>2</v>
      </c>
      <c r="E573" s="94" t="s">
        <v>3</v>
      </c>
      <c r="F573" s="94" t="s">
        <v>93</v>
      </c>
      <c r="G573" s="96" t="s">
        <v>5</v>
      </c>
      <c r="H573" s="97"/>
      <c r="I573" s="97"/>
      <c r="J573" s="97"/>
      <c r="K573" s="97"/>
      <c r="L573" s="97"/>
      <c r="M573" s="97"/>
      <c r="N573" s="97"/>
      <c r="O573" s="98"/>
      <c r="P573" s="96" t="s">
        <v>6</v>
      </c>
      <c r="Q573" s="97"/>
      <c r="R573" s="97"/>
      <c r="S573" s="97"/>
      <c r="T573" s="97"/>
      <c r="U573" s="97"/>
      <c r="V573" s="98"/>
      <c r="W573" s="99" t="s">
        <v>7</v>
      </c>
      <c r="X573" s="94" t="s">
        <v>8</v>
      </c>
    </row>
    <row r="574" spans="2:24">
      <c r="B574" s="95"/>
      <c r="C574" s="95"/>
      <c r="D574" s="95"/>
      <c r="E574" s="95"/>
      <c r="F574" s="95"/>
      <c r="G574" s="2" t="s">
        <v>9</v>
      </c>
      <c r="H574" s="3" t="s">
        <v>10</v>
      </c>
      <c r="I574" s="3" t="s">
        <v>23</v>
      </c>
      <c r="J574" s="3" t="s">
        <v>22</v>
      </c>
      <c r="K574" s="3" t="s">
        <v>21</v>
      </c>
      <c r="L574" s="3" t="s">
        <v>25</v>
      </c>
      <c r="M574" s="3" t="s">
        <v>11</v>
      </c>
      <c r="N574" s="3" t="s">
        <v>24</v>
      </c>
      <c r="O574" s="3" t="s">
        <v>12</v>
      </c>
      <c r="P574" s="2" t="s">
        <v>9</v>
      </c>
      <c r="Q574" s="3" t="s">
        <v>10</v>
      </c>
      <c r="R574" s="3" t="s">
        <v>22</v>
      </c>
      <c r="S574" s="3" t="s">
        <v>21</v>
      </c>
      <c r="T574" s="3" t="s">
        <v>11</v>
      </c>
      <c r="U574" s="3" t="s">
        <v>42</v>
      </c>
      <c r="V574" s="3" t="s">
        <v>13</v>
      </c>
      <c r="W574" s="100"/>
      <c r="X574" s="95"/>
    </row>
    <row r="575" spans="2:24">
      <c r="B575" s="4" t="s">
        <v>14</v>
      </c>
      <c r="C575" s="5">
        <v>2</v>
      </c>
      <c r="D575" s="5">
        <v>0</v>
      </c>
      <c r="E575" s="5">
        <f t="shared" ref="E575:E579" si="104">C575-D575</f>
        <v>2</v>
      </c>
      <c r="F575" s="12">
        <v>30</v>
      </c>
      <c r="G575" s="7">
        <f>350*1.5/35.31</f>
        <v>14.868309260832625</v>
      </c>
      <c r="H575" s="7">
        <f>350*2/35.31</f>
        <v>19.824412347776832</v>
      </c>
      <c r="I575" s="7">
        <v>0</v>
      </c>
      <c r="J575" s="7">
        <v>0</v>
      </c>
      <c r="K575" s="7">
        <v>0</v>
      </c>
      <c r="L575" s="7">
        <v>0</v>
      </c>
      <c r="M575" s="7">
        <f>350*1/35.31</f>
        <v>9.912206173888416</v>
      </c>
      <c r="N575" s="7">
        <v>0</v>
      </c>
      <c r="O575" s="7">
        <f>SUM(G575:N575)</f>
        <v>44.604927782497874</v>
      </c>
      <c r="P575" s="7">
        <f>350*7/35.31</f>
        <v>69.385443217218921</v>
      </c>
      <c r="Q575" s="7">
        <f>350*4/35.31</f>
        <v>39.648824695553664</v>
      </c>
      <c r="R575" s="7">
        <v>0</v>
      </c>
      <c r="S575" s="7">
        <v>0</v>
      </c>
      <c r="T575" s="7">
        <f>350*5/35.31</f>
        <v>49.561030869442078</v>
      </c>
      <c r="U575" s="7">
        <v>0</v>
      </c>
      <c r="V575" s="7">
        <f>SUM(P575:U575)</f>
        <v>158.59529878221466</v>
      </c>
      <c r="W575" s="22">
        <v>440</v>
      </c>
      <c r="X575" s="8"/>
    </row>
    <row r="576" spans="2:24">
      <c r="B576" s="4" t="s">
        <v>15</v>
      </c>
      <c r="C576" s="22">
        <v>0</v>
      </c>
      <c r="D576" s="22">
        <v>0</v>
      </c>
      <c r="E576" s="5">
        <f t="shared" si="104"/>
        <v>0</v>
      </c>
      <c r="F576" s="12">
        <v>8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7">
        <f>SUM(G576:N576)</f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f>SUM(P576:U576)</f>
        <v>0</v>
      </c>
      <c r="W576" s="22">
        <v>781</v>
      </c>
      <c r="X576" s="8" t="s">
        <v>211</v>
      </c>
    </row>
    <row r="577" spans="2:24">
      <c r="B577" s="4" t="s">
        <v>16</v>
      </c>
      <c r="C577" s="22">
        <v>0</v>
      </c>
      <c r="D577" s="22">
        <v>0</v>
      </c>
      <c r="E577" s="5">
        <f t="shared" si="104"/>
        <v>0</v>
      </c>
      <c r="F577" s="12"/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7">
        <f>SUM(G577:N577)</f>
        <v>0</v>
      </c>
      <c r="P577" s="7">
        <f>700/35.31</f>
        <v>19.824412347776832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f>SUM(P577:U577)</f>
        <v>19.824412347776832</v>
      </c>
      <c r="W577" s="22">
        <v>25</v>
      </c>
      <c r="X577" s="8"/>
    </row>
    <row r="578" spans="2:24">
      <c r="B578" s="4" t="s">
        <v>221</v>
      </c>
      <c r="C578" s="22">
        <v>12</v>
      </c>
      <c r="D578" s="22">
        <v>1</v>
      </c>
      <c r="E578" s="5">
        <f t="shared" si="104"/>
        <v>11</v>
      </c>
      <c r="F578" s="13"/>
      <c r="G578" s="7">
        <f>350*9/35.31</f>
        <v>89.209855564995749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f>350/35.31</f>
        <v>9.912206173888416</v>
      </c>
      <c r="N578" s="7">
        <v>0</v>
      </c>
      <c r="O578" s="7">
        <f t="shared" ref="O578" si="105">SUM(G578:N578)</f>
        <v>99.12206173888417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f t="shared" ref="V578" si="106">SUM(P578:U578)</f>
        <v>0</v>
      </c>
      <c r="W578" s="22">
        <v>483</v>
      </c>
      <c r="X578" s="8"/>
    </row>
    <row r="579" spans="2:24">
      <c r="B579" s="4" t="s">
        <v>18</v>
      </c>
      <c r="C579" s="22">
        <v>12</v>
      </c>
      <c r="D579" s="22">
        <v>3</v>
      </c>
      <c r="E579" s="5">
        <f t="shared" si="104"/>
        <v>9</v>
      </c>
      <c r="F579" s="12">
        <v>19</v>
      </c>
      <c r="G579" s="7">
        <f>350*8/35.31</f>
        <v>79.297649391107328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f>350*9/35.31</f>
        <v>89.209855564995749</v>
      </c>
      <c r="N579" s="7">
        <v>0</v>
      </c>
      <c r="O579" s="7">
        <f>SUM(G579:N579)</f>
        <v>168.50750495610308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f>SUM(P579:U579)</f>
        <v>0</v>
      </c>
      <c r="W579" s="22">
        <v>1646</v>
      </c>
      <c r="X579" s="8"/>
    </row>
    <row r="580" spans="2:24">
      <c r="B580" s="9" t="s">
        <v>19</v>
      </c>
      <c r="C580" s="22">
        <v>20.14</v>
      </c>
      <c r="D580" s="22">
        <v>4.32</v>
      </c>
      <c r="E580" s="5">
        <f>C580-D580</f>
        <v>15.82</v>
      </c>
      <c r="F580" s="12"/>
      <c r="G580" s="7">
        <f>350*9/35.31</f>
        <v>89.209855564995749</v>
      </c>
      <c r="H580" s="7">
        <v>0</v>
      </c>
      <c r="I580" s="7">
        <v>0</v>
      </c>
      <c r="J580" s="7">
        <v>0</v>
      </c>
      <c r="K580" s="7">
        <f>350*20/35.31</f>
        <v>198.24412347776831</v>
      </c>
      <c r="L580" s="7">
        <v>0</v>
      </c>
      <c r="M580" s="7">
        <f>350*10/35.31</f>
        <v>99.122061738884156</v>
      </c>
      <c r="N580" s="7">
        <v>0</v>
      </c>
      <c r="O580" s="7">
        <f>SUM(G580:N580)</f>
        <v>386.5760407816482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f>SUM(P580:U580)</f>
        <v>0</v>
      </c>
      <c r="W580" s="22">
        <v>1653</v>
      </c>
      <c r="X580" s="8"/>
    </row>
    <row r="581" spans="2:24">
      <c r="B581" s="9" t="s">
        <v>20</v>
      </c>
      <c r="C581" s="22">
        <v>13.6</v>
      </c>
      <c r="D581" s="22">
        <v>3</v>
      </c>
      <c r="E581" s="5">
        <f>C581-D581</f>
        <v>10.6</v>
      </c>
      <c r="F581" s="12">
        <v>18</v>
      </c>
      <c r="G581" s="7">
        <f>350*9/35.31</f>
        <v>89.209855564995749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f>350*9/35.31</f>
        <v>89.209855564995749</v>
      </c>
      <c r="N581" s="7">
        <f>350*12/35.31</f>
        <v>118.946474086661</v>
      </c>
      <c r="O581" s="7">
        <f>SUM(G581:N581)</f>
        <v>297.36618521665253</v>
      </c>
      <c r="P581" s="7">
        <f>350*9/35.31</f>
        <v>89.209855564995749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f>SUM(P581:U581)</f>
        <v>89.209855564995749</v>
      </c>
      <c r="W581" s="22">
        <v>675</v>
      </c>
      <c r="X581" s="8"/>
    </row>
    <row r="583" spans="2:24">
      <c r="B583" s="1" t="s">
        <v>212</v>
      </c>
    </row>
    <row r="584" spans="2:24" ht="15" customHeight="1">
      <c r="B584" s="94" t="s">
        <v>0</v>
      </c>
      <c r="C584" s="94" t="s">
        <v>121</v>
      </c>
      <c r="D584" s="94" t="s">
        <v>97</v>
      </c>
      <c r="E584" s="94" t="s">
        <v>98</v>
      </c>
      <c r="F584" s="94" t="s">
        <v>99</v>
      </c>
      <c r="G584" s="101" t="s">
        <v>100</v>
      </c>
      <c r="H584" s="101" t="s">
        <v>8</v>
      </c>
      <c r="I584" s="110"/>
      <c r="J584" s="110"/>
      <c r="K584" s="111"/>
    </row>
    <row r="585" spans="2:24">
      <c r="B585" s="95"/>
      <c r="C585" s="95"/>
      <c r="D585" s="95"/>
      <c r="E585" s="95"/>
      <c r="F585" s="95"/>
      <c r="G585" s="102"/>
      <c r="H585" s="102"/>
      <c r="I585" s="112"/>
      <c r="J585" s="112"/>
      <c r="K585" s="113"/>
    </row>
    <row r="586" spans="2:24">
      <c r="B586" s="4" t="s">
        <v>15</v>
      </c>
      <c r="C586" s="22" t="s">
        <v>112</v>
      </c>
      <c r="D586" s="22"/>
      <c r="E586" s="5">
        <v>0</v>
      </c>
      <c r="F586" s="5">
        <v>9</v>
      </c>
      <c r="G586" s="14">
        <v>0</v>
      </c>
      <c r="H586" s="107" t="s">
        <v>213</v>
      </c>
      <c r="I586" s="108"/>
      <c r="J586" s="108"/>
      <c r="K586" s="109"/>
    </row>
    <row r="587" spans="2:24">
      <c r="B587" s="4" t="s">
        <v>16</v>
      </c>
      <c r="C587" s="22" t="s">
        <v>112</v>
      </c>
      <c r="D587" s="22"/>
      <c r="E587" s="5">
        <v>0</v>
      </c>
      <c r="F587" s="5">
        <v>0</v>
      </c>
      <c r="G587" s="14">
        <v>0</v>
      </c>
      <c r="H587" s="107" t="s">
        <v>201</v>
      </c>
      <c r="I587" s="108"/>
      <c r="J587" s="108"/>
      <c r="K587" s="109"/>
    </row>
    <row r="588" spans="2:24">
      <c r="B588" s="4" t="s">
        <v>18</v>
      </c>
      <c r="C588" s="22" t="s">
        <v>101</v>
      </c>
      <c r="D588" s="22" t="s">
        <v>202</v>
      </c>
      <c r="E588" s="5">
        <v>0</v>
      </c>
      <c r="F588" s="5">
        <v>14</v>
      </c>
      <c r="G588" s="14">
        <v>0</v>
      </c>
      <c r="H588" s="107" t="s">
        <v>214</v>
      </c>
      <c r="I588" s="108"/>
      <c r="J588" s="108"/>
      <c r="K588" s="109"/>
    </row>
    <row r="589" spans="2:24">
      <c r="B589" s="9" t="s">
        <v>19</v>
      </c>
      <c r="C589" s="22" t="s">
        <v>101</v>
      </c>
      <c r="D589" s="22" t="s">
        <v>202</v>
      </c>
      <c r="E589" s="5">
        <v>19</v>
      </c>
      <c r="F589" s="5">
        <v>0</v>
      </c>
      <c r="G589" s="14">
        <v>0</v>
      </c>
      <c r="H589" s="107" t="s">
        <v>215</v>
      </c>
      <c r="I589" s="108"/>
      <c r="J589" s="108"/>
      <c r="K589" s="109"/>
    </row>
    <row r="592" spans="2:24">
      <c r="B592" s="1" t="s">
        <v>216</v>
      </c>
    </row>
    <row r="593" spans="2:24" ht="15" customHeight="1">
      <c r="B593" s="94" t="s">
        <v>0</v>
      </c>
      <c r="C593" s="94" t="s">
        <v>1</v>
      </c>
      <c r="D593" s="94" t="s">
        <v>2</v>
      </c>
      <c r="E593" s="94" t="s">
        <v>3</v>
      </c>
      <c r="F593" s="94" t="s">
        <v>93</v>
      </c>
      <c r="G593" s="96" t="s">
        <v>5</v>
      </c>
      <c r="H593" s="97"/>
      <c r="I593" s="97"/>
      <c r="J593" s="97"/>
      <c r="K593" s="97"/>
      <c r="L593" s="97"/>
      <c r="M593" s="97"/>
      <c r="N593" s="97"/>
      <c r="O593" s="98"/>
      <c r="P593" s="96" t="s">
        <v>6</v>
      </c>
      <c r="Q593" s="97"/>
      <c r="R593" s="97"/>
      <c r="S593" s="97"/>
      <c r="T593" s="97"/>
      <c r="U593" s="97"/>
      <c r="V593" s="98"/>
      <c r="W593" s="99" t="s">
        <v>7</v>
      </c>
      <c r="X593" s="94" t="s">
        <v>8</v>
      </c>
    </row>
    <row r="594" spans="2:24">
      <c r="B594" s="95"/>
      <c r="C594" s="95"/>
      <c r="D594" s="95"/>
      <c r="E594" s="95"/>
      <c r="F594" s="95"/>
      <c r="G594" s="2" t="s">
        <v>9</v>
      </c>
      <c r="H594" s="3" t="s">
        <v>10</v>
      </c>
      <c r="I594" s="3" t="s">
        <v>23</v>
      </c>
      <c r="J594" s="3" t="s">
        <v>22</v>
      </c>
      <c r="K594" s="3" t="s">
        <v>21</v>
      </c>
      <c r="L594" s="3" t="s">
        <v>25</v>
      </c>
      <c r="M594" s="3" t="s">
        <v>11</v>
      </c>
      <c r="N594" s="3" t="s">
        <v>24</v>
      </c>
      <c r="O594" s="3" t="s">
        <v>12</v>
      </c>
      <c r="P594" s="2" t="s">
        <v>9</v>
      </c>
      <c r="Q594" s="3" t="s">
        <v>10</v>
      </c>
      <c r="R594" s="3" t="s">
        <v>22</v>
      </c>
      <c r="S594" s="3" t="s">
        <v>21</v>
      </c>
      <c r="T594" s="3" t="s">
        <v>11</v>
      </c>
      <c r="U594" s="3" t="s">
        <v>42</v>
      </c>
      <c r="V594" s="3" t="s">
        <v>13</v>
      </c>
      <c r="W594" s="100"/>
      <c r="X594" s="95"/>
    </row>
    <row r="595" spans="2:24">
      <c r="B595" s="4" t="s">
        <v>14</v>
      </c>
      <c r="C595" s="5">
        <v>8</v>
      </c>
      <c r="D595" s="5">
        <v>0</v>
      </c>
      <c r="E595" s="5">
        <f t="shared" ref="E595:E601" si="107">C595-D595</f>
        <v>8</v>
      </c>
      <c r="F595" s="12">
        <v>22</v>
      </c>
      <c r="G595" s="7">
        <f>350*7/35.31</f>
        <v>69.385443217218921</v>
      </c>
      <c r="H595" s="7">
        <f>350*8/35.31</f>
        <v>79.297649391107328</v>
      </c>
      <c r="I595" s="7">
        <v>0</v>
      </c>
      <c r="J595" s="7">
        <v>0</v>
      </c>
      <c r="K595" s="7">
        <v>0</v>
      </c>
      <c r="L595" s="7">
        <v>0</v>
      </c>
      <c r="M595" s="7">
        <f>350*6/35.31</f>
        <v>59.473237043330499</v>
      </c>
      <c r="N595" s="7">
        <v>0</v>
      </c>
      <c r="O595" s="7">
        <f>SUM(G595:N595)</f>
        <v>208.15632965165676</v>
      </c>
      <c r="P595" s="7">
        <f>350/35.31</f>
        <v>9.912206173888416</v>
      </c>
      <c r="Q595" s="7">
        <f>350*5/35.31</f>
        <v>49.561030869442078</v>
      </c>
      <c r="R595" s="7">
        <v>0</v>
      </c>
      <c r="S595" s="7">
        <f>350*3/35.31</f>
        <v>29.73661852166525</v>
      </c>
      <c r="T595" s="7">
        <f>350*5/35.31</f>
        <v>49.561030869442078</v>
      </c>
      <c r="U595" s="7">
        <v>0</v>
      </c>
      <c r="V595" s="7">
        <f>SUM(P595:U595)</f>
        <v>138.77088643443781</v>
      </c>
      <c r="W595" s="22">
        <v>620</v>
      </c>
      <c r="X595" s="8"/>
    </row>
    <row r="596" spans="2:24">
      <c r="B596" s="4" t="s">
        <v>15</v>
      </c>
      <c r="C596" s="22">
        <v>0</v>
      </c>
      <c r="D596" s="22">
        <v>0</v>
      </c>
      <c r="E596" s="5">
        <f t="shared" si="107"/>
        <v>0</v>
      </c>
      <c r="F596" s="12">
        <v>19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7">
        <f>SUM(G596:N596)</f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f>SUM(P596:U596)</f>
        <v>0</v>
      </c>
      <c r="W596" s="22">
        <v>525</v>
      </c>
      <c r="X596" s="8" t="s">
        <v>217</v>
      </c>
    </row>
    <row r="597" spans="2:24">
      <c r="B597" s="4" t="s">
        <v>16</v>
      </c>
      <c r="C597" s="22">
        <v>13</v>
      </c>
      <c r="D597" s="22">
        <v>3</v>
      </c>
      <c r="E597" s="5">
        <f t="shared" si="107"/>
        <v>10</v>
      </c>
      <c r="F597" s="12">
        <v>19</v>
      </c>
      <c r="G597" s="6">
        <f>2200/35.31</f>
        <v>62.305295950155759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f>1600/35.31</f>
        <v>45.312942509204191</v>
      </c>
      <c r="N597" s="6">
        <v>0</v>
      </c>
      <c r="O597" s="7">
        <f>SUM(G597:N597)</f>
        <v>107.61823845935996</v>
      </c>
      <c r="P597" s="7">
        <f>350*7/35.31</f>
        <v>69.385443217218921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22">
        <v>1020</v>
      </c>
      <c r="X597" s="8"/>
    </row>
    <row r="598" spans="2:24">
      <c r="B598" s="4" t="s">
        <v>221</v>
      </c>
      <c r="C598" s="22">
        <v>9</v>
      </c>
      <c r="D598" s="22">
        <v>1</v>
      </c>
      <c r="E598" s="5">
        <f t="shared" si="107"/>
        <v>8</v>
      </c>
      <c r="F598" s="13"/>
      <c r="G598" s="7">
        <f>350*9/35.31</f>
        <v>89.209855564995749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f>350/35.31</f>
        <v>9.912206173888416</v>
      </c>
      <c r="N598" s="7">
        <v>0</v>
      </c>
      <c r="O598" s="7">
        <f t="shared" ref="O598" si="108">SUM(G598:N598)</f>
        <v>99.12206173888417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f t="shared" ref="V598" si="109">SUM(P598:U598)</f>
        <v>0</v>
      </c>
      <c r="W598" s="22">
        <v>800</v>
      </c>
      <c r="X598" s="8"/>
    </row>
    <row r="599" spans="2:24">
      <c r="B599" s="4" t="s">
        <v>18</v>
      </c>
      <c r="C599" s="22">
        <v>13</v>
      </c>
      <c r="D599" s="22">
        <v>5</v>
      </c>
      <c r="E599" s="5">
        <f t="shared" si="107"/>
        <v>8</v>
      </c>
      <c r="F599" s="12">
        <v>21</v>
      </c>
      <c r="G599" s="7">
        <f>350*8/35.31</f>
        <v>79.297649391107328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f>350*10/35.31</f>
        <v>99.122061738884156</v>
      </c>
      <c r="N599" s="7">
        <v>0</v>
      </c>
      <c r="O599" s="7">
        <f>SUM(G599:N599)</f>
        <v>178.41971112999147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f>SUM(P599:U599)</f>
        <v>0</v>
      </c>
      <c r="W599" s="22">
        <v>1346</v>
      </c>
      <c r="X599" s="8"/>
    </row>
    <row r="600" spans="2:24">
      <c r="B600" s="9" t="s">
        <v>19</v>
      </c>
      <c r="C600" s="22">
        <v>17.57</v>
      </c>
      <c r="D600" s="22">
        <v>3.45</v>
      </c>
      <c r="E600" s="5">
        <f t="shared" si="107"/>
        <v>14.120000000000001</v>
      </c>
      <c r="F600" s="12">
        <v>13</v>
      </c>
      <c r="G600" s="7">
        <f>350*12/35.31</f>
        <v>118.946474086661</v>
      </c>
      <c r="H600" s="7">
        <v>0</v>
      </c>
      <c r="I600" s="7">
        <v>0</v>
      </c>
      <c r="J600" s="7">
        <v>0</v>
      </c>
      <c r="K600" s="7">
        <f>350*30/35.31</f>
        <v>297.36618521665247</v>
      </c>
      <c r="L600" s="7">
        <v>0</v>
      </c>
      <c r="M600" s="7">
        <f>350*12/35.31</f>
        <v>118.946474086661</v>
      </c>
      <c r="N600" s="7">
        <v>0</v>
      </c>
      <c r="O600" s="7">
        <f>SUM(G600:N600)</f>
        <v>535.25913338997452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f>SUM(P600:U600)</f>
        <v>0</v>
      </c>
      <c r="W600" s="22">
        <v>1301</v>
      </c>
      <c r="X600" s="8"/>
    </row>
    <row r="601" spans="2:24">
      <c r="B601" s="9" t="s">
        <v>20</v>
      </c>
      <c r="C601" s="22">
        <v>14.3</v>
      </c>
      <c r="D601" s="22">
        <v>2</v>
      </c>
      <c r="E601" s="5">
        <f t="shared" si="107"/>
        <v>12.3</v>
      </c>
      <c r="F601" s="12"/>
      <c r="G601" s="7">
        <f>350*9/35.31</f>
        <v>89.209855564995749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f>350*10/35.31</f>
        <v>99.122061738884156</v>
      </c>
      <c r="N601" s="7">
        <f>350*11/35.31</f>
        <v>109.03426791277258</v>
      </c>
      <c r="O601" s="7">
        <f>SUM(G601:N601)</f>
        <v>297.36618521665247</v>
      </c>
      <c r="P601" s="7">
        <f>350*9/35.31</f>
        <v>89.209855564995749</v>
      </c>
      <c r="Q601" s="7">
        <f>350*2/35.31</f>
        <v>19.824412347776832</v>
      </c>
      <c r="R601" s="7">
        <v>0</v>
      </c>
      <c r="S601" s="7">
        <f>350*4/35.31</f>
        <v>39.648824695553664</v>
      </c>
      <c r="T601" s="7">
        <v>0</v>
      </c>
      <c r="U601" s="7">
        <v>0</v>
      </c>
      <c r="V601" s="7">
        <f>SUM(P601:U601)</f>
        <v>148.68309260832623</v>
      </c>
      <c r="W601" s="22">
        <v>985</v>
      </c>
      <c r="X601" s="8"/>
    </row>
    <row r="603" spans="2:24">
      <c r="B603" s="1" t="s">
        <v>218</v>
      </c>
    </row>
    <row r="604" spans="2:24" ht="15" customHeight="1">
      <c r="B604" s="94" t="s">
        <v>0</v>
      </c>
      <c r="C604" s="94" t="s">
        <v>121</v>
      </c>
      <c r="D604" s="94" t="s">
        <v>97</v>
      </c>
      <c r="E604" s="94" t="s">
        <v>98</v>
      </c>
      <c r="F604" s="94" t="s">
        <v>99</v>
      </c>
      <c r="G604" s="101" t="s">
        <v>100</v>
      </c>
      <c r="H604" s="101" t="s">
        <v>8</v>
      </c>
      <c r="I604" s="110"/>
      <c r="J604" s="110"/>
      <c r="K604" s="111"/>
    </row>
    <row r="605" spans="2:24">
      <c r="B605" s="95"/>
      <c r="C605" s="95"/>
      <c r="D605" s="95"/>
      <c r="E605" s="95"/>
      <c r="F605" s="95"/>
      <c r="G605" s="102"/>
      <c r="H605" s="102"/>
      <c r="I605" s="112"/>
      <c r="J605" s="112"/>
      <c r="K605" s="113"/>
    </row>
    <row r="606" spans="2:24">
      <c r="B606" s="4" t="s">
        <v>15</v>
      </c>
      <c r="C606" s="22" t="s">
        <v>112</v>
      </c>
      <c r="D606" s="22"/>
      <c r="E606" s="5">
        <v>0</v>
      </c>
      <c r="F606" s="5">
        <v>0</v>
      </c>
      <c r="G606" s="14">
        <v>0</v>
      </c>
      <c r="H606" s="107" t="s">
        <v>219</v>
      </c>
      <c r="I606" s="108"/>
      <c r="J606" s="108"/>
      <c r="K606" s="109"/>
    </row>
    <row r="607" spans="2:24">
      <c r="B607" s="4" t="s">
        <v>16</v>
      </c>
      <c r="C607" s="22" t="s">
        <v>112</v>
      </c>
      <c r="D607" s="22"/>
      <c r="E607" s="5">
        <v>0</v>
      </c>
      <c r="F607" s="5">
        <v>0</v>
      </c>
      <c r="G607" s="14">
        <v>0</v>
      </c>
      <c r="H607" s="107" t="s">
        <v>201</v>
      </c>
      <c r="I607" s="108"/>
      <c r="J607" s="108"/>
      <c r="K607" s="109"/>
    </row>
    <row r="608" spans="2:24">
      <c r="B608" s="4" t="s">
        <v>18</v>
      </c>
      <c r="C608" s="22" t="s">
        <v>101</v>
      </c>
      <c r="D608" s="22" t="s">
        <v>202</v>
      </c>
      <c r="E608" s="5">
        <v>0</v>
      </c>
      <c r="F608" s="5">
        <v>21</v>
      </c>
      <c r="G608" s="14">
        <v>0</v>
      </c>
      <c r="H608" s="107" t="s">
        <v>220</v>
      </c>
      <c r="I608" s="108"/>
      <c r="J608" s="108"/>
      <c r="K608" s="109"/>
    </row>
    <row r="609" spans="2:24">
      <c r="B609" s="9" t="s">
        <v>19</v>
      </c>
      <c r="C609" s="22" t="s">
        <v>101</v>
      </c>
      <c r="D609" s="22" t="s">
        <v>202</v>
      </c>
      <c r="E609" s="5">
        <v>21</v>
      </c>
      <c r="F609" s="5">
        <v>0</v>
      </c>
      <c r="G609" s="14">
        <v>0</v>
      </c>
      <c r="H609" s="107" t="s">
        <v>215</v>
      </c>
      <c r="I609" s="108"/>
      <c r="J609" s="108"/>
      <c r="K609" s="109"/>
    </row>
    <row r="612" spans="2:24">
      <c r="B612" s="1" t="s">
        <v>222</v>
      </c>
    </row>
    <row r="613" spans="2:24" ht="15" customHeight="1">
      <c r="B613" s="94" t="s">
        <v>0</v>
      </c>
      <c r="C613" s="94" t="s">
        <v>1</v>
      </c>
      <c r="D613" s="94" t="s">
        <v>2</v>
      </c>
      <c r="E613" s="94" t="s">
        <v>3</v>
      </c>
      <c r="F613" s="94" t="s">
        <v>93</v>
      </c>
      <c r="G613" s="96" t="s">
        <v>5</v>
      </c>
      <c r="H613" s="97"/>
      <c r="I613" s="97"/>
      <c r="J613" s="97"/>
      <c r="K613" s="97"/>
      <c r="L613" s="97"/>
      <c r="M613" s="97"/>
      <c r="N613" s="97"/>
      <c r="O613" s="98"/>
      <c r="P613" s="96" t="s">
        <v>6</v>
      </c>
      <c r="Q613" s="97"/>
      <c r="R613" s="97"/>
      <c r="S613" s="97"/>
      <c r="T613" s="97"/>
      <c r="U613" s="97"/>
      <c r="V613" s="98"/>
      <c r="W613" s="99" t="s">
        <v>7</v>
      </c>
      <c r="X613" s="94" t="s">
        <v>8</v>
      </c>
    </row>
    <row r="614" spans="2:24">
      <c r="B614" s="95"/>
      <c r="C614" s="95"/>
      <c r="D614" s="95"/>
      <c r="E614" s="95"/>
      <c r="F614" s="95"/>
      <c r="G614" s="2" t="s">
        <v>9</v>
      </c>
      <c r="H614" s="3" t="s">
        <v>10</v>
      </c>
      <c r="I614" s="3" t="s">
        <v>23</v>
      </c>
      <c r="J614" s="3" t="s">
        <v>22</v>
      </c>
      <c r="K614" s="3" t="s">
        <v>21</v>
      </c>
      <c r="L614" s="3" t="s">
        <v>25</v>
      </c>
      <c r="M614" s="3" t="s">
        <v>11</v>
      </c>
      <c r="N614" s="3" t="s">
        <v>24</v>
      </c>
      <c r="O614" s="3" t="s">
        <v>12</v>
      </c>
      <c r="P614" s="2" t="s">
        <v>9</v>
      </c>
      <c r="Q614" s="3" t="s">
        <v>10</v>
      </c>
      <c r="R614" s="3" t="s">
        <v>22</v>
      </c>
      <c r="S614" s="3" t="s">
        <v>21</v>
      </c>
      <c r="T614" s="3" t="s">
        <v>11</v>
      </c>
      <c r="U614" s="3" t="s">
        <v>42</v>
      </c>
      <c r="V614" s="3" t="s">
        <v>13</v>
      </c>
      <c r="W614" s="100"/>
      <c r="X614" s="95"/>
    </row>
    <row r="615" spans="2:24">
      <c r="B615" s="4" t="s">
        <v>14</v>
      </c>
      <c r="C615" s="5">
        <v>9</v>
      </c>
      <c r="D615" s="5">
        <v>0</v>
      </c>
      <c r="E615" s="5">
        <f t="shared" ref="E615:E621" si="110">C615-D615</f>
        <v>9</v>
      </c>
      <c r="F615" s="12"/>
      <c r="G615" s="7">
        <f>350*7.5/35.31</f>
        <v>74.341546304163117</v>
      </c>
      <c r="H615" s="7">
        <f>350*8/35.31</f>
        <v>79.297649391107328</v>
      </c>
      <c r="I615" s="7">
        <v>0</v>
      </c>
      <c r="J615" s="7">
        <v>0</v>
      </c>
      <c r="K615" s="7">
        <v>0</v>
      </c>
      <c r="L615" s="7">
        <v>0</v>
      </c>
      <c r="M615" s="7">
        <f>350*6.5/35.31</f>
        <v>64.42934013027471</v>
      </c>
      <c r="N615" s="7">
        <v>0</v>
      </c>
      <c r="O615" s="7">
        <f t="shared" ref="O615:O621" si="111">SUM(G615:N615)</f>
        <v>218.06853582554515</v>
      </c>
      <c r="P615" s="7">
        <f>350*9/35.31</f>
        <v>89.209855564995749</v>
      </c>
      <c r="Q615" s="7">
        <f>350*7/35.31</f>
        <v>69.385443217218921</v>
      </c>
      <c r="R615" s="7">
        <v>0</v>
      </c>
      <c r="S615" s="7">
        <v>0</v>
      </c>
      <c r="T615" s="7">
        <f>350*11/35.31</f>
        <v>109.03426791277258</v>
      </c>
      <c r="U615" s="7">
        <v>0</v>
      </c>
      <c r="V615" s="7">
        <f>SUM(P615:U615)</f>
        <v>267.62956669498726</v>
      </c>
      <c r="W615" s="22">
        <v>360</v>
      </c>
      <c r="X615" s="8"/>
    </row>
    <row r="616" spans="2:24">
      <c r="B616" s="4" t="s">
        <v>15</v>
      </c>
      <c r="C616" s="22">
        <v>9</v>
      </c>
      <c r="D616" s="22">
        <v>3</v>
      </c>
      <c r="E616" s="5">
        <f t="shared" si="110"/>
        <v>6</v>
      </c>
      <c r="F616" s="12">
        <v>44</v>
      </c>
      <c r="G616" s="6">
        <f>800/35.31</f>
        <v>22.656471254602096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f>700/35.31</f>
        <v>19.824412347776832</v>
      </c>
      <c r="N616" s="6">
        <f>600/35.31</f>
        <v>16.992353440951572</v>
      </c>
      <c r="O616" s="7">
        <f t="shared" si="111"/>
        <v>59.473237043330499</v>
      </c>
      <c r="P616" s="7">
        <v>0</v>
      </c>
      <c r="Q616" s="7">
        <v>0</v>
      </c>
      <c r="R616" s="7">
        <v>0</v>
      </c>
      <c r="S616" s="7">
        <v>0</v>
      </c>
      <c r="T616" s="7">
        <f>350*8/35.31</f>
        <v>79.297649391107328</v>
      </c>
      <c r="U616" s="7">
        <v>0</v>
      </c>
      <c r="V616" s="7">
        <f>SUM(P616:U616)</f>
        <v>79.297649391107328</v>
      </c>
      <c r="W616" s="22">
        <v>1173</v>
      </c>
      <c r="X616" s="8" t="s">
        <v>223</v>
      </c>
    </row>
    <row r="617" spans="2:24">
      <c r="B617" s="4" t="s">
        <v>16</v>
      </c>
      <c r="C617" s="22">
        <v>10</v>
      </c>
      <c r="D617" s="22">
        <v>2</v>
      </c>
      <c r="E617" s="5">
        <f t="shared" si="110"/>
        <v>8</v>
      </c>
      <c r="F617" s="12"/>
      <c r="G617" s="6">
        <f>1750/35.31</f>
        <v>49.561030869442078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f>1300/35.31</f>
        <v>36.816765788728404</v>
      </c>
      <c r="N617" s="6">
        <v>0</v>
      </c>
      <c r="O617" s="7">
        <f t="shared" si="111"/>
        <v>86.377796658170482</v>
      </c>
      <c r="P617" s="7">
        <f>1750/35.31</f>
        <v>49.561030869442078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f>SUM(P617:U617)</f>
        <v>49.561030869442078</v>
      </c>
      <c r="W617" s="22">
        <v>780</v>
      </c>
      <c r="X617" s="8"/>
    </row>
    <row r="618" spans="2:24">
      <c r="B618" s="4" t="s">
        <v>221</v>
      </c>
      <c r="C618" s="22">
        <v>13</v>
      </c>
      <c r="D618" s="22">
        <v>3</v>
      </c>
      <c r="E618" s="5">
        <f t="shared" si="110"/>
        <v>10</v>
      </c>
      <c r="F618" s="13"/>
      <c r="G618" s="7">
        <f>350*10/35.31</f>
        <v>99.122061738884156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f>350/35.31</f>
        <v>9.912206173888416</v>
      </c>
      <c r="N618" s="7">
        <v>0</v>
      </c>
      <c r="O618" s="7">
        <f t="shared" si="111"/>
        <v>109.03426791277258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f t="shared" ref="V618:V619" si="112">SUM(P618:U618)</f>
        <v>0</v>
      </c>
      <c r="W618" s="22">
        <v>450</v>
      </c>
      <c r="X618" s="8"/>
    </row>
    <row r="619" spans="2:24">
      <c r="B619" s="4" t="s">
        <v>18</v>
      </c>
      <c r="C619" s="22">
        <v>13</v>
      </c>
      <c r="D619" s="22">
        <v>3</v>
      </c>
      <c r="E619" s="5">
        <f t="shared" si="110"/>
        <v>10</v>
      </c>
      <c r="F619" s="12">
        <v>50</v>
      </c>
      <c r="G619" s="7">
        <f>350*9/35.31</f>
        <v>89.209855564995749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f>350*11/35.31</f>
        <v>109.03426791277258</v>
      </c>
      <c r="N619" s="7">
        <v>0</v>
      </c>
      <c r="O619" s="7">
        <f t="shared" si="111"/>
        <v>198.24412347776831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f t="shared" si="112"/>
        <v>0</v>
      </c>
      <c r="W619" s="22">
        <v>2149</v>
      </c>
      <c r="X619" s="8"/>
    </row>
    <row r="620" spans="2:24">
      <c r="B620" s="9" t="s">
        <v>19</v>
      </c>
      <c r="C620" s="22">
        <v>11.62</v>
      </c>
      <c r="D620" s="22">
        <v>1.5</v>
      </c>
      <c r="E620" s="5">
        <f t="shared" si="110"/>
        <v>10.119999999999999</v>
      </c>
      <c r="F620" s="12">
        <v>26</v>
      </c>
      <c r="G620" s="7">
        <f>350*6/35.31</f>
        <v>59.473237043330499</v>
      </c>
      <c r="H620" s="7">
        <f>350*7/35.31</f>
        <v>69.385443217218921</v>
      </c>
      <c r="I620" s="7">
        <v>0</v>
      </c>
      <c r="J620" s="7">
        <v>0</v>
      </c>
      <c r="K620" s="7">
        <v>0</v>
      </c>
      <c r="L620" s="7">
        <v>0</v>
      </c>
      <c r="M620" s="7">
        <f>350*10/35.31</f>
        <v>99.122061738884156</v>
      </c>
      <c r="N620" s="7">
        <v>0</v>
      </c>
      <c r="O620" s="7">
        <f t="shared" si="111"/>
        <v>227.98074199943358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f>SUM(P620:U620)</f>
        <v>0</v>
      </c>
      <c r="W620" s="22">
        <v>1690</v>
      </c>
      <c r="X620" s="8"/>
    </row>
    <row r="621" spans="2:24">
      <c r="B621" s="9" t="s">
        <v>20</v>
      </c>
      <c r="C621" s="22">
        <v>0</v>
      </c>
      <c r="D621" s="22">
        <v>0</v>
      </c>
      <c r="E621" s="5">
        <f t="shared" si="110"/>
        <v>0</v>
      </c>
      <c r="F621" s="12"/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f t="shared" si="111"/>
        <v>0</v>
      </c>
      <c r="P621" s="7">
        <v>0</v>
      </c>
      <c r="Q621" s="7">
        <v>0</v>
      </c>
      <c r="R621" s="7">
        <v>0</v>
      </c>
      <c r="S621" s="7">
        <f>350*4/35.31</f>
        <v>39.648824695553664</v>
      </c>
      <c r="T621" s="7">
        <v>0</v>
      </c>
      <c r="U621" s="7">
        <v>0</v>
      </c>
      <c r="V621" s="7">
        <f>SUM(P621:U621)</f>
        <v>39.648824695553664</v>
      </c>
      <c r="W621" s="22">
        <v>615</v>
      </c>
      <c r="X621" s="8" t="s">
        <v>225</v>
      </c>
    </row>
    <row r="623" spans="2:24">
      <c r="B623" s="1" t="s">
        <v>224</v>
      </c>
    </row>
    <row r="624" spans="2:24" ht="15" customHeight="1">
      <c r="B624" s="94" t="s">
        <v>0</v>
      </c>
      <c r="C624" s="94" t="s">
        <v>121</v>
      </c>
      <c r="D624" s="94" t="s">
        <v>97</v>
      </c>
      <c r="E624" s="94" t="s">
        <v>98</v>
      </c>
      <c r="F624" s="94" t="s">
        <v>99</v>
      </c>
      <c r="G624" s="101" t="s">
        <v>100</v>
      </c>
      <c r="H624" s="101" t="s">
        <v>8</v>
      </c>
      <c r="I624" s="110"/>
      <c r="J624" s="110"/>
      <c r="K624" s="111"/>
    </row>
    <row r="625" spans="2:24">
      <c r="B625" s="95"/>
      <c r="C625" s="95"/>
      <c r="D625" s="95"/>
      <c r="E625" s="95"/>
      <c r="F625" s="95"/>
      <c r="G625" s="102"/>
      <c r="H625" s="102"/>
      <c r="I625" s="112"/>
      <c r="J625" s="112"/>
      <c r="K625" s="113"/>
    </row>
    <row r="626" spans="2:24">
      <c r="B626" s="4" t="s">
        <v>15</v>
      </c>
      <c r="C626" s="22" t="s">
        <v>112</v>
      </c>
      <c r="D626" s="22"/>
      <c r="E626" s="5">
        <v>0</v>
      </c>
      <c r="F626" s="5">
        <v>0</v>
      </c>
      <c r="G626" s="14">
        <v>0</v>
      </c>
      <c r="H626" s="107" t="s">
        <v>219</v>
      </c>
      <c r="I626" s="108"/>
      <c r="J626" s="108"/>
      <c r="K626" s="109"/>
    </row>
    <row r="627" spans="2:24">
      <c r="B627" s="4" t="s">
        <v>16</v>
      </c>
      <c r="C627" s="22" t="s">
        <v>112</v>
      </c>
      <c r="D627" s="22"/>
      <c r="E627" s="5">
        <v>0</v>
      </c>
      <c r="F627" s="5">
        <v>0</v>
      </c>
      <c r="G627" s="14">
        <v>0</v>
      </c>
      <c r="H627" s="107" t="s">
        <v>201</v>
      </c>
      <c r="I627" s="108"/>
      <c r="J627" s="108"/>
      <c r="K627" s="109"/>
    </row>
    <row r="628" spans="2:24">
      <c r="B628" s="4" t="s">
        <v>18</v>
      </c>
      <c r="C628" s="22" t="s">
        <v>101</v>
      </c>
      <c r="D628" s="22" t="s">
        <v>202</v>
      </c>
      <c r="E628" s="5">
        <v>0</v>
      </c>
      <c r="F628" s="5">
        <v>15</v>
      </c>
      <c r="G628" s="14">
        <v>0</v>
      </c>
      <c r="H628" s="107" t="s">
        <v>226</v>
      </c>
      <c r="I628" s="108"/>
      <c r="J628" s="108"/>
      <c r="K628" s="109"/>
    </row>
    <row r="629" spans="2:24">
      <c r="B629" s="9" t="s">
        <v>19</v>
      </c>
      <c r="C629" s="22" t="s">
        <v>101</v>
      </c>
      <c r="D629" s="22" t="s">
        <v>202</v>
      </c>
      <c r="E629" s="5">
        <v>18</v>
      </c>
      <c r="F629" s="5">
        <v>0</v>
      </c>
      <c r="G629" s="14">
        <v>0</v>
      </c>
      <c r="H629" s="107" t="s">
        <v>215</v>
      </c>
      <c r="I629" s="108"/>
      <c r="J629" s="108"/>
      <c r="K629" s="109"/>
    </row>
    <row r="632" spans="2:24">
      <c r="B632" s="1" t="s">
        <v>227</v>
      </c>
    </row>
    <row r="633" spans="2:24">
      <c r="B633" s="94" t="s">
        <v>0</v>
      </c>
      <c r="C633" s="94" t="s">
        <v>1</v>
      </c>
      <c r="D633" s="94" t="s">
        <v>2</v>
      </c>
      <c r="E633" s="94" t="s">
        <v>3</v>
      </c>
      <c r="F633" s="94" t="s">
        <v>93</v>
      </c>
      <c r="G633" s="96" t="s">
        <v>5</v>
      </c>
      <c r="H633" s="97"/>
      <c r="I633" s="97"/>
      <c r="J633" s="97"/>
      <c r="K633" s="97"/>
      <c r="L633" s="97"/>
      <c r="M633" s="97"/>
      <c r="N633" s="97"/>
      <c r="O633" s="98"/>
      <c r="P633" s="96" t="s">
        <v>6</v>
      </c>
      <c r="Q633" s="97"/>
      <c r="R633" s="97"/>
      <c r="S633" s="97"/>
      <c r="T633" s="97"/>
      <c r="U633" s="97"/>
      <c r="V633" s="98"/>
      <c r="W633" s="99" t="s">
        <v>7</v>
      </c>
      <c r="X633" s="94" t="s">
        <v>8</v>
      </c>
    </row>
    <row r="634" spans="2:24">
      <c r="B634" s="95"/>
      <c r="C634" s="95"/>
      <c r="D634" s="95"/>
      <c r="E634" s="95"/>
      <c r="F634" s="95"/>
      <c r="G634" s="2" t="s">
        <v>9</v>
      </c>
      <c r="H634" s="3" t="s">
        <v>10</v>
      </c>
      <c r="I634" s="3" t="s">
        <v>23</v>
      </c>
      <c r="J634" s="3" t="s">
        <v>22</v>
      </c>
      <c r="K634" s="3" t="s">
        <v>21</v>
      </c>
      <c r="L634" s="3" t="s">
        <v>25</v>
      </c>
      <c r="M634" s="3" t="s">
        <v>11</v>
      </c>
      <c r="N634" s="3" t="s">
        <v>24</v>
      </c>
      <c r="O634" s="3" t="s">
        <v>12</v>
      </c>
      <c r="P634" s="2" t="s">
        <v>9</v>
      </c>
      <c r="Q634" s="3" t="s">
        <v>10</v>
      </c>
      <c r="R634" s="3" t="s">
        <v>22</v>
      </c>
      <c r="S634" s="3" t="s">
        <v>21</v>
      </c>
      <c r="T634" s="3" t="s">
        <v>11</v>
      </c>
      <c r="U634" s="3" t="s">
        <v>42</v>
      </c>
      <c r="V634" s="3" t="s">
        <v>13</v>
      </c>
      <c r="W634" s="100"/>
      <c r="X634" s="95"/>
    </row>
    <row r="635" spans="2:24">
      <c r="B635" s="4" t="s">
        <v>14</v>
      </c>
      <c r="C635" s="5">
        <v>13</v>
      </c>
      <c r="D635" s="5">
        <v>2</v>
      </c>
      <c r="E635" s="5">
        <f t="shared" ref="E635:E641" si="113">C635-D635</f>
        <v>11</v>
      </c>
      <c r="F635" s="12">
        <v>28</v>
      </c>
      <c r="G635" s="7">
        <f>350*8/35.31</f>
        <v>79.297649391107328</v>
      </c>
      <c r="H635" s="7">
        <f>350*7/35.31</f>
        <v>69.385443217218921</v>
      </c>
      <c r="I635" s="7">
        <v>0</v>
      </c>
      <c r="J635" s="7">
        <v>0</v>
      </c>
      <c r="K635" s="7">
        <v>0</v>
      </c>
      <c r="L635" s="7">
        <v>0</v>
      </c>
      <c r="M635" s="7">
        <f>350*6/35.31</f>
        <v>59.473237043330499</v>
      </c>
      <c r="N635" s="7">
        <v>0</v>
      </c>
      <c r="O635" s="7">
        <f t="shared" ref="O635:O641" si="114">SUM(G635:N635)</f>
        <v>208.15632965165676</v>
      </c>
      <c r="P635" s="7">
        <f>350*4/35.31</f>
        <v>39.648824695553664</v>
      </c>
      <c r="Q635" s="7">
        <f>350*6/35.31</f>
        <v>59.473237043330499</v>
      </c>
      <c r="R635" s="7">
        <v>0</v>
      </c>
      <c r="S635" s="7">
        <v>0</v>
      </c>
      <c r="T635" s="7">
        <f>350*10/35.31</f>
        <v>99.122061738884156</v>
      </c>
      <c r="U635" s="7">
        <v>0</v>
      </c>
      <c r="V635" s="7">
        <f t="shared" ref="V635:V641" si="115">SUM(P635:U635)</f>
        <v>198.24412347776831</v>
      </c>
      <c r="W635" s="22">
        <v>560</v>
      </c>
      <c r="X635" s="8"/>
    </row>
    <row r="636" spans="2:24">
      <c r="B636" s="4" t="s">
        <v>15</v>
      </c>
      <c r="C636" s="22">
        <v>14</v>
      </c>
      <c r="D636" s="22">
        <v>6</v>
      </c>
      <c r="E636" s="5">
        <f t="shared" si="113"/>
        <v>8</v>
      </c>
      <c r="F636" s="12">
        <v>26</v>
      </c>
      <c r="G636" s="6">
        <f>1750/35.31</f>
        <v>49.561030869442078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f>1700/35.31</f>
        <v>48.145001416029451</v>
      </c>
      <c r="N636" s="6">
        <f>1500/35.31</f>
        <v>42.480883602378924</v>
      </c>
      <c r="O636" s="7">
        <f t="shared" si="114"/>
        <v>140.18691588785046</v>
      </c>
      <c r="P636" s="7">
        <v>0</v>
      </c>
      <c r="Q636" s="7">
        <v>0</v>
      </c>
      <c r="R636" s="7">
        <v>0</v>
      </c>
      <c r="S636" s="7">
        <v>0</v>
      </c>
      <c r="T636" s="7">
        <f>350*17/35.31</f>
        <v>168.50750495610308</v>
      </c>
      <c r="U636" s="7">
        <v>0</v>
      </c>
      <c r="V636" s="7">
        <f t="shared" si="115"/>
        <v>168.50750495610308</v>
      </c>
      <c r="W636" s="22">
        <v>1383</v>
      </c>
      <c r="X636" s="8"/>
    </row>
    <row r="637" spans="2:24">
      <c r="B637" s="4" t="s">
        <v>16</v>
      </c>
      <c r="C637" s="22">
        <v>0</v>
      </c>
      <c r="D637" s="22">
        <v>0</v>
      </c>
      <c r="E637" s="5">
        <f t="shared" si="113"/>
        <v>0</v>
      </c>
      <c r="F637" s="12"/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7">
        <f t="shared" si="114"/>
        <v>0</v>
      </c>
      <c r="P637" s="7">
        <f>2100/35.31</f>
        <v>59.473237043330499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f t="shared" si="115"/>
        <v>59.473237043330499</v>
      </c>
      <c r="W637" s="22">
        <v>1040</v>
      </c>
      <c r="X637" s="8" t="s">
        <v>228</v>
      </c>
    </row>
    <row r="638" spans="2:24">
      <c r="B638" s="4" t="s">
        <v>221</v>
      </c>
      <c r="C638" s="22">
        <v>10</v>
      </c>
      <c r="D638" s="22">
        <v>3</v>
      </c>
      <c r="E638" s="5">
        <f t="shared" si="113"/>
        <v>7</v>
      </c>
      <c r="F638" s="13">
        <v>19</v>
      </c>
      <c r="G638" s="7">
        <f>350*6/35.31</f>
        <v>59.473237043330499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f>350*1/35.31</f>
        <v>9.912206173888416</v>
      </c>
      <c r="N638" s="7">
        <v>0</v>
      </c>
      <c r="O638" s="7">
        <f t="shared" si="114"/>
        <v>69.385443217218921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f t="shared" si="115"/>
        <v>0</v>
      </c>
      <c r="W638" s="22">
        <v>640</v>
      </c>
      <c r="X638" s="8"/>
    </row>
    <row r="639" spans="2:24">
      <c r="B639" s="4" t="s">
        <v>18</v>
      </c>
      <c r="C639" s="22">
        <v>13</v>
      </c>
      <c r="D639" s="22">
        <v>4</v>
      </c>
      <c r="E639" s="5">
        <f t="shared" si="113"/>
        <v>9</v>
      </c>
      <c r="F639" s="12">
        <v>70</v>
      </c>
      <c r="G639" s="7">
        <f>350*7/35.31</f>
        <v>69.385443217218921</v>
      </c>
      <c r="H639" s="7">
        <f>350*8/35.31</f>
        <v>79.297649391107328</v>
      </c>
      <c r="I639" s="7">
        <v>0</v>
      </c>
      <c r="J639" s="7">
        <v>0</v>
      </c>
      <c r="K639" s="7">
        <v>0</v>
      </c>
      <c r="L639" s="7">
        <v>0</v>
      </c>
      <c r="M639" s="7">
        <f>350*9/35.31</f>
        <v>89.209855564995749</v>
      </c>
      <c r="N639" s="7">
        <v>0</v>
      </c>
      <c r="O639" s="7">
        <f t="shared" si="114"/>
        <v>237.892948173322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f t="shared" si="115"/>
        <v>0</v>
      </c>
      <c r="W639" s="22">
        <v>1368</v>
      </c>
      <c r="X639" s="8"/>
    </row>
    <row r="640" spans="2:24">
      <c r="B640" s="9" t="s">
        <v>19</v>
      </c>
      <c r="C640" s="22">
        <v>16.04</v>
      </c>
      <c r="D640" s="22">
        <v>3.1</v>
      </c>
      <c r="E640" s="5">
        <f t="shared" si="113"/>
        <v>12.94</v>
      </c>
      <c r="F640" s="12">
        <v>27</v>
      </c>
      <c r="G640" s="7">
        <f>350*7/35.31</f>
        <v>69.385443217218921</v>
      </c>
      <c r="H640" s="7">
        <f>350*8/35.31</f>
        <v>79.297649391107328</v>
      </c>
      <c r="I640" s="7">
        <v>0</v>
      </c>
      <c r="J640" s="7">
        <v>0</v>
      </c>
      <c r="K640" s="7">
        <v>0</v>
      </c>
      <c r="L640" s="7">
        <v>0</v>
      </c>
      <c r="M640" s="7">
        <f>350*11/35.31</f>
        <v>109.03426791277258</v>
      </c>
      <c r="N640" s="7">
        <v>0</v>
      </c>
      <c r="O640" s="7">
        <f t="shared" si="114"/>
        <v>257.71736052109884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f t="shared" si="115"/>
        <v>0</v>
      </c>
      <c r="W640" s="22">
        <v>1247</v>
      </c>
      <c r="X640" s="8"/>
    </row>
    <row r="641" spans="2:24">
      <c r="B641" s="9" t="s">
        <v>20</v>
      </c>
      <c r="C641" s="22">
        <v>10</v>
      </c>
      <c r="D641" s="22">
        <v>3</v>
      </c>
      <c r="E641" s="5">
        <f t="shared" si="113"/>
        <v>7</v>
      </c>
      <c r="F641" s="12"/>
      <c r="G641" s="7">
        <f>350*5/35.31</f>
        <v>49.561030869442078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f>350*5/35.31</f>
        <v>49.561030869442078</v>
      </c>
      <c r="N641" s="7">
        <f>350*7/35.31</f>
        <v>69.385443217218921</v>
      </c>
      <c r="O641" s="7">
        <f t="shared" si="114"/>
        <v>168.50750495610308</v>
      </c>
      <c r="P641" s="7">
        <v>0</v>
      </c>
      <c r="Q641" s="7">
        <v>0</v>
      </c>
      <c r="R641" s="7">
        <v>0</v>
      </c>
      <c r="S641" s="7">
        <f>350*6/35.31</f>
        <v>59.473237043330499</v>
      </c>
      <c r="T641" s="7">
        <v>0</v>
      </c>
      <c r="U641" s="7">
        <v>0</v>
      </c>
      <c r="V641" s="7">
        <f t="shared" si="115"/>
        <v>59.473237043330499</v>
      </c>
      <c r="W641" s="22">
        <v>385</v>
      </c>
      <c r="X641" s="8"/>
    </row>
    <row r="643" spans="2:24">
      <c r="B643" s="1" t="s">
        <v>229</v>
      </c>
    </row>
    <row r="644" spans="2:24">
      <c r="B644" s="94" t="s">
        <v>0</v>
      </c>
      <c r="C644" s="94" t="s">
        <v>121</v>
      </c>
      <c r="D644" s="94" t="s">
        <v>97</v>
      </c>
      <c r="E644" s="94" t="s">
        <v>98</v>
      </c>
      <c r="F644" s="94" t="s">
        <v>99</v>
      </c>
      <c r="G644" s="101" t="s">
        <v>100</v>
      </c>
      <c r="H644" s="101" t="s">
        <v>8</v>
      </c>
      <c r="I644" s="110"/>
      <c r="J644" s="110"/>
      <c r="K644" s="111"/>
    </row>
    <row r="645" spans="2:24">
      <c r="B645" s="95"/>
      <c r="C645" s="95"/>
      <c r="D645" s="95"/>
      <c r="E645" s="95"/>
      <c r="F645" s="95"/>
      <c r="G645" s="102"/>
      <c r="H645" s="102"/>
      <c r="I645" s="112"/>
      <c r="J645" s="112"/>
      <c r="K645" s="113"/>
    </row>
    <row r="646" spans="2:24">
      <c r="B646" s="4" t="s">
        <v>15</v>
      </c>
      <c r="C646" s="22" t="s">
        <v>112</v>
      </c>
      <c r="D646" s="22"/>
      <c r="E646" s="5">
        <v>0</v>
      </c>
      <c r="F646" s="5">
        <v>0</v>
      </c>
      <c r="G646" s="14">
        <v>0</v>
      </c>
      <c r="H646" s="107" t="s">
        <v>83</v>
      </c>
      <c r="I646" s="108"/>
      <c r="J646" s="108"/>
      <c r="K646" s="109"/>
    </row>
    <row r="647" spans="2:24">
      <c r="B647" s="4" t="s">
        <v>16</v>
      </c>
      <c r="C647" s="22" t="s">
        <v>112</v>
      </c>
      <c r="D647" s="22"/>
      <c r="E647" s="5">
        <v>0</v>
      </c>
      <c r="F647" s="5">
        <v>0</v>
      </c>
      <c r="G647" s="14">
        <v>0</v>
      </c>
      <c r="H647" s="107" t="s">
        <v>83</v>
      </c>
      <c r="I647" s="108"/>
      <c r="J647" s="108"/>
      <c r="K647" s="109"/>
    </row>
    <row r="648" spans="2:24">
      <c r="B648" s="4" t="s">
        <v>18</v>
      </c>
      <c r="C648" s="22" t="s">
        <v>112</v>
      </c>
      <c r="D648" s="22" t="s">
        <v>112</v>
      </c>
      <c r="E648" s="5">
        <v>0</v>
      </c>
      <c r="F648" s="5">
        <v>0</v>
      </c>
      <c r="G648" s="14">
        <v>0</v>
      </c>
      <c r="H648" s="107"/>
      <c r="I648" s="108"/>
      <c r="J648" s="108"/>
      <c r="K648" s="109"/>
    </row>
    <row r="649" spans="2:24">
      <c r="B649" s="9" t="s">
        <v>19</v>
      </c>
      <c r="C649" s="22" t="s">
        <v>101</v>
      </c>
      <c r="D649" s="22" t="s">
        <v>101</v>
      </c>
      <c r="E649" s="5">
        <v>10</v>
      </c>
      <c r="F649" s="5">
        <v>0</v>
      </c>
      <c r="G649" s="14">
        <v>14</v>
      </c>
      <c r="H649" s="107" t="s">
        <v>215</v>
      </c>
      <c r="I649" s="108"/>
      <c r="J649" s="108"/>
      <c r="K649" s="109"/>
    </row>
    <row r="652" spans="2:24">
      <c r="B652" s="1" t="s">
        <v>230</v>
      </c>
    </row>
    <row r="653" spans="2:24" ht="15" customHeight="1">
      <c r="B653" s="94" t="s">
        <v>0</v>
      </c>
      <c r="C653" s="94" t="s">
        <v>1</v>
      </c>
      <c r="D653" s="94" t="s">
        <v>2</v>
      </c>
      <c r="E653" s="94" t="s">
        <v>3</v>
      </c>
      <c r="F653" s="94" t="s">
        <v>93</v>
      </c>
      <c r="G653" s="96" t="s">
        <v>5</v>
      </c>
      <c r="H653" s="97"/>
      <c r="I653" s="97"/>
      <c r="J653" s="97"/>
      <c r="K653" s="97"/>
      <c r="L653" s="97"/>
      <c r="M653" s="97"/>
      <c r="N653" s="97"/>
      <c r="O653" s="98"/>
      <c r="P653" s="96" t="s">
        <v>6</v>
      </c>
      <c r="Q653" s="97"/>
      <c r="R653" s="97"/>
      <c r="S653" s="97"/>
      <c r="T653" s="97"/>
      <c r="U653" s="97"/>
      <c r="V653" s="98"/>
      <c r="W653" s="99" t="s">
        <v>7</v>
      </c>
      <c r="X653" s="94" t="s">
        <v>8</v>
      </c>
    </row>
    <row r="654" spans="2:24">
      <c r="B654" s="95"/>
      <c r="C654" s="95"/>
      <c r="D654" s="95"/>
      <c r="E654" s="95"/>
      <c r="F654" s="95"/>
      <c r="G654" s="2" t="s">
        <v>9</v>
      </c>
      <c r="H654" s="3" t="s">
        <v>10</v>
      </c>
      <c r="I654" s="3" t="s">
        <v>23</v>
      </c>
      <c r="J654" s="3" t="s">
        <v>22</v>
      </c>
      <c r="K654" s="3" t="s">
        <v>21</v>
      </c>
      <c r="L654" s="3" t="s">
        <v>25</v>
      </c>
      <c r="M654" s="3" t="s">
        <v>11</v>
      </c>
      <c r="N654" s="3" t="s">
        <v>24</v>
      </c>
      <c r="O654" s="3" t="s">
        <v>12</v>
      </c>
      <c r="P654" s="2" t="s">
        <v>9</v>
      </c>
      <c r="Q654" s="3" t="s">
        <v>10</v>
      </c>
      <c r="R654" s="3" t="s">
        <v>22</v>
      </c>
      <c r="S654" s="3" t="s">
        <v>21</v>
      </c>
      <c r="T654" s="3" t="s">
        <v>11</v>
      </c>
      <c r="U654" s="3" t="s">
        <v>42</v>
      </c>
      <c r="V654" s="3" t="s">
        <v>13</v>
      </c>
      <c r="W654" s="100"/>
      <c r="X654" s="95"/>
    </row>
    <row r="655" spans="2:24">
      <c r="B655" s="4" t="s">
        <v>14</v>
      </c>
      <c r="C655" s="5">
        <v>17</v>
      </c>
      <c r="D655" s="5">
        <v>5</v>
      </c>
      <c r="E655" s="5">
        <f t="shared" ref="E655:E661" si="116">C655-D655</f>
        <v>12</v>
      </c>
      <c r="F655" s="12"/>
      <c r="G655" s="7">
        <f>350*9/35.31</f>
        <v>89.209855564995749</v>
      </c>
      <c r="H655" s="7">
        <f>350*8/35.31</f>
        <v>79.297649391107328</v>
      </c>
      <c r="I655" s="7">
        <v>0</v>
      </c>
      <c r="J655" s="7">
        <v>0</v>
      </c>
      <c r="K655" s="7">
        <v>0</v>
      </c>
      <c r="L655" s="7">
        <v>0</v>
      </c>
      <c r="M655" s="7">
        <f>350*7/35.31</f>
        <v>69.385443217218921</v>
      </c>
      <c r="N655" s="7">
        <v>0</v>
      </c>
      <c r="O655" s="7">
        <f t="shared" ref="O655:O660" si="117">SUM(G655:N655)</f>
        <v>237.892948173322</v>
      </c>
      <c r="P655" s="7">
        <f>350*7/35.31</f>
        <v>69.385443217218921</v>
      </c>
      <c r="Q655" s="7">
        <f>350*8/35.31</f>
        <v>79.297649391107328</v>
      </c>
      <c r="R655" s="7">
        <v>0</v>
      </c>
      <c r="S655" s="7">
        <v>0</v>
      </c>
      <c r="T655" s="7">
        <f>350*10/35.31</f>
        <v>99.122061738884156</v>
      </c>
      <c r="U655" s="7">
        <v>0</v>
      </c>
      <c r="V655" s="7">
        <f>SUM(P655:U655)</f>
        <v>247.80515434721042</v>
      </c>
      <c r="W655" s="22">
        <v>820</v>
      </c>
      <c r="X655" s="8"/>
    </row>
    <row r="656" spans="2:24">
      <c r="B656" s="4" t="s">
        <v>15</v>
      </c>
      <c r="C656" s="22">
        <v>18</v>
      </c>
      <c r="D656" s="22">
        <v>4</v>
      </c>
      <c r="E656" s="5">
        <f t="shared" si="116"/>
        <v>14</v>
      </c>
      <c r="F656" s="12">
        <v>33</v>
      </c>
      <c r="G656" s="6">
        <f>350*7/35.31</f>
        <v>69.385443217218921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f>350*7/35.31</f>
        <v>69.385443217218921</v>
      </c>
      <c r="N656" s="6">
        <f>350*6/353.31</f>
        <v>5.9437887407658998</v>
      </c>
      <c r="O656" s="7">
        <f t="shared" si="117"/>
        <v>144.71467517520375</v>
      </c>
      <c r="P656" s="7">
        <v>0</v>
      </c>
      <c r="Q656" s="7">
        <v>0</v>
      </c>
      <c r="R656" s="7">
        <v>0</v>
      </c>
      <c r="S656" s="7">
        <v>0</v>
      </c>
      <c r="T656" s="7">
        <f>350*15/35.31</f>
        <v>148.68309260832623</v>
      </c>
      <c r="U656" s="7">
        <v>0</v>
      </c>
      <c r="V656" s="7">
        <f>SUM(P656:U656)</f>
        <v>148.68309260832623</v>
      </c>
      <c r="W656" s="22">
        <v>1265</v>
      </c>
      <c r="X656" s="8"/>
    </row>
    <row r="657" spans="2:24">
      <c r="B657" s="4" t="s">
        <v>16</v>
      </c>
      <c r="C657" s="22">
        <v>0</v>
      </c>
      <c r="D657" s="22">
        <v>0</v>
      </c>
      <c r="E657" s="5">
        <f t="shared" si="116"/>
        <v>0</v>
      </c>
      <c r="F657" s="12"/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7">
        <f t="shared" si="117"/>
        <v>0</v>
      </c>
      <c r="P657" s="7">
        <f>1050/35.31</f>
        <v>29.73661852166525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f>SUM(P657:U657)</f>
        <v>29.73661852166525</v>
      </c>
      <c r="W657" s="22">
        <v>420</v>
      </c>
      <c r="X657" s="8" t="s">
        <v>233</v>
      </c>
    </row>
    <row r="658" spans="2:24">
      <c r="B658" s="4" t="s">
        <v>221</v>
      </c>
      <c r="C658" s="22">
        <v>8</v>
      </c>
      <c r="D658" s="22">
        <v>3</v>
      </c>
      <c r="E658" s="5">
        <f t="shared" si="116"/>
        <v>5</v>
      </c>
      <c r="F658" s="13">
        <v>21</v>
      </c>
      <c r="G658" s="7">
        <f>350*5/35.31</f>
        <v>49.561030869442078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f>350*1/35.31</f>
        <v>9.912206173888416</v>
      </c>
      <c r="N658" s="7">
        <v>0</v>
      </c>
      <c r="O658" s="7">
        <f t="shared" si="117"/>
        <v>59.473237043330492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f t="shared" ref="V658:V660" si="118">SUM(P658:U658)</f>
        <v>0</v>
      </c>
      <c r="W658" s="22">
        <v>480</v>
      </c>
      <c r="X658" s="8"/>
    </row>
    <row r="659" spans="2:24">
      <c r="B659" s="4" t="s">
        <v>18</v>
      </c>
      <c r="C659" s="22">
        <v>13</v>
      </c>
      <c r="D659" s="22">
        <v>5</v>
      </c>
      <c r="E659" s="5">
        <f t="shared" si="116"/>
        <v>8</v>
      </c>
      <c r="F659" s="12">
        <v>41</v>
      </c>
      <c r="G659" s="7">
        <f>350*7/35.31</f>
        <v>69.385443217218921</v>
      </c>
      <c r="H659" s="7">
        <f>350*8/35.31</f>
        <v>79.297649391107328</v>
      </c>
      <c r="I659" s="7">
        <v>0</v>
      </c>
      <c r="J659" s="7">
        <v>0</v>
      </c>
      <c r="K659" s="7">
        <v>0</v>
      </c>
      <c r="L659" s="7">
        <v>0</v>
      </c>
      <c r="M659" s="7">
        <f>350*8/35.31</f>
        <v>79.297649391107328</v>
      </c>
      <c r="N659" s="7">
        <v>0</v>
      </c>
      <c r="O659" s="7">
        <f t="shared" si="117"/>
        <v>227.98074199943358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f t="shared" si="118"/>
        <v>0</v>
      </c>
      <c r="W659" s="22">
        <v>1236</v>
      </c>
      <c r="X659" s="8"/>
    </row>
    <row r="660" spans="2:24">
      <c r="B660" s="9" t="s">
        <v>19</v>
      </c>
      <c r="C660" s="22">
        <v>18.62</v>
      </c>
      <c r="D660" s="22">
        <v>3.5</v>
      </c>
      <c r="E660" s="5">
        <f t="shared" si="116"/>
        <v>15.120000000000001</v>
      </c>
      <c r="F660" s="12">
        <v>30</v>
      </c>
      <c r="G660" s="7">
        <f>350*9/35.31</f>
        <v>89.209855564995749</v>
      </c>
      <c r="H660" s="7">
        <f>350*10/35.31</f>
        <v>99.122061738884156</v>
      </c>
      <c r="I660" s="7">
        <v>0</v>
      </c>
      <c r="J660" s="7">
        <v>0</v>
      </c>
      <c r="K660" s="7">
        <v>0</v>
      </c>
      <c r="L660" s="7">
        <v>0</v>
      </c>
      <c r="M660" s="7">
        <f>350*12/35.31</f>
        <v>118.946474086661</v>
      </c>
      <c r="N660" s="7">
        <v>0</v>
      </c>
      <c r="O660" s="7">
        <f t="shared" si="117"/>
        <v>307.27839139054089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f t="shared" si="118"/>
        <v>0</v>
      </c>
      <c r="W660" s="22">
        <v>1799</v>
      </c>
      <c r="X660" s="8"/>
    </row>
    <row r="661" spans="2:24">
      <c r="B661" s="9" t="s">
        <v>20</v>
      </c>
      <c r="C661" s="22">
        <v>11</v>
      </c>
      <c r="D661" s="22">
        <v>3</v>
      </c>
      <c r="E661" s="5">
        <f t="shared" si="116"/>
        <v>8</v>
      </c>
      <c r="F661" s="12"/>
      <c r="G661" s="7">
        <f>350*6/35.31</f>
        <v>59.473237043330499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f>350*6/35.31</f>
        <v>59.473237043330499</v>
      </c>
      <c r="N661" s="7">
        <f>350*9/35.31</f>
        <v>89.209855564995749</v>
      </c>
      <c r="O661" s="7">
        <f>SUM(G661:N661)</f>
        <v>208.15632965165673</v>
      </c>
      <c r="P661" s="7">
        <v>0</v>
      </c>
      <c r="Q661" s="7">
        <v>0</v>
      </c>
      <c r="R661" s="7">
        <v>0</v>
      </c>
      <c r="S661" s="7">
        <f>350*6/35.31</f>
        <v>59.473237043330499</v>
      </c>
      <c r="T661" s="7">
        <f>350*2/35.31</f>
        <v>19.824412347776832</v>
      </c>
      <c r="U661" s="7">
        <v>0</v>
      </c>
      <c r="V661" s="7">
        <f>SUM(P661:U661)</f>
        <v>79.297649391107328</v>
      </c>
      <c r="W661" s="22">
        <v>855</v>
      </c>
      <c r="X661" s="8"/>
    </row>
    <row r="663" spans="2:24">
      <c r="B663" s="1" t="s">
        <v>231</v>
      </c>
    </row>
    <row r="664" spans="2:24" ht="15" customHeight="1">
      <c r="B664" s="94" t="s">
        <v>0</v>
      </c>
      <c r="C664" s="94" t="s">
        <v>121</v>
      </c>
      <c r="D664" s="94" t="s">
        <v>97</v>
      </c>
      <c r="E664" s="94" t="s">
        <v>98</v>
      </c>
      <c r="F664" s="94" t="s">
        <v>99</v>
      </c>
      <c r="G664" s="101" t="s">
        <v>100</v>
      </c>
      <c r="H664" s="101" t="s">
        <v>8</v>
      </c>
      <c r="I664" s="110"/>
      <c r="J664" s="110"/>
      <c r="K664" s="111"/>
    </row>
    <row r="665" spans="2:24">
      <c r="B665" s="95"/>
      <c r="C665" s="95"/>
      <c r="D665" s="95"/>
      <c r="E665" s="95"/>
      <c r="F665" s="95"/>
      <c r="G665" s="102"/>
      <c r="H665" s="102"/>
      <c r="I665" s="112"/>
      <c r="J665" s="112"/>
      <c r="K665" s="113"/>
    </row>
    <row r="666" spans="2:24">
      <c r="B666" s="4" t="s">
        <v>15</v>
      </c>
      <c r="C666" s="22" t="s">
        <v>112</v>
      </c>
      <c r="D666" s="22"/>
      <c r="E666" s="5">
        <v>0</v>
      </c>
      <c r="F666" s="5">
        <v>0</v>
      </c>
      <c r="G666" s="14">
        <v>0</v>
      </c>
      <c r="H666" s="107" t="s">
        <v>83</v>
      </c>
      <c r="I666" s="108"/>
      <c r="J666" s="108"/>
      <c r="K666" s="109"/>
    </row>
    <row r="667" spans="2:24">
      <c r="B667" s="4" t="s">
        <v>16</v>
      </c>
      <c r="C667" s="22" t="s">
        <v>112</v>
      </c>
      <c r="D667" s="22"/>
      <c r="E667" s="5">
        <v>0</v>
      </c>
      <c r="F667" s="5">
        <v>0</v>
      </c>
      <c r="G667" s="14">
        <v>0</v>
      </c>
      <c r="H667" s="107" t="s">
        <v>83</v>
      </c>
      <c r="I667" s="108"/>
      <c r="J667" s="108"/>
      <c r="K667" s="109"/>
    </row>
    <row r="668" spans="2:24">
      <c r="B668" s="4" t="s">
        <v>18</v>
      </c>
      <c r="C668" s="22" t="s">
        <v>101</v>
      </c>
      <c r="D668" s="22" t="s">
        <v>112</v>
      </c>
      <c r="E668" s="5">
        <v>7</v>
      </c>
      <c r="F668" s="5">
        <v>4</v>
      </c>
      <c r="G668" s="14">
        <v>0</v>
      </c>
      <c r="H668" s="107" t="s">
        <v>232</v>
      </c>
      <c r="I668" s="108"/>
      <c r="J668" s="108"/>
      <c r="K668" s="109"/>
    </row>
    <row r="669" spans="2:24">
      <c r="B669" s="9" t="s">
        <v>19</v>
      </c>
      <c r="C669" s="22" t="s">
        <v>101</v>
      </c>
      <c r="D669" s="22" t="s">
        <v>101</v>
      </c>
      <c r="E669" s="5">
        <v>12</v>
      </c>
      <c r="F669" s="5">
        <v>0</v>
      </c>
      <c r="G669" s="14">
        <v>11</v>
      </c>
      <c r="H669" s="107" t="s">
        <v>215</v>
      </c>
      <c r="I669" s="108"/>
      <c r="J669" s="108"/>
      <c r="K669" s="109"/>
    </row>
    <row r="672" spans="2:24">
      <c r="B672" s="1" t="s">
        <v>234</v>
      </c>
    </row>
    <row r="673" spans="2:24" ht="15" customHeight="1">
      <c r="B673" s="94" t="s">
        <v>0</v>
      </c>
      <c r="C673" s="94" t="s">
        <v>1</v>
      </c>
      <c r="D673" s="94" t="s">
        <v>2</v>
      </c>
      <c r="E673" s="94" t="s">
        <v>3</v>
      </c>
      <c r="F673" s="94" t="s">
        <v>93</v>
      </c>
      <c r="G673" s="96" t="s">
        <v>5</v>
      </c>
      <c r="H673" s="97"/>
      <c r="I673" s="97"/>
      <c r="J673" s="97"/>
      <c r="K673" s="97"/>
      <c r="L673" s="97"/>
      <c r="M673" s="97"/>
      <c r="N673" s="97"/>
      <c r="O673" s="98"/>
      <c r="P673" s="96" t="s">
        <v>6</v>
      </c>
      <c r="Q673" s="97"/>
      <c r="R673" s="97"/>
      <c r="S673" s="97"/>
      <c r="T673" s="97"/>
      <c r="U673" s="97"/>
      <c r="V673" s="98"/>
      <c r="W673" s="99" t="s">
        <v>7</v>
      </c>
      <c r="X673" s="94" t="s">
        <v>8</v>
      </c>
    </row>
    <row r="674" spans="2:24">
      <c r="B674" s="95"/>
      <c r="C674" s="95"/>
      <c r="D674" s="95"/>
      <c r="E674" s="95"/>
      <c r="F674" s="95"/>
      <c r="G674" s="2" t="s">
        <v>9</v>
      </c>
      <c r="H674" s="3" t="s">
        <v>10</v>
      </c>
      <c r="I674" s="3" t="s">
        <v>23</v>
      </c>
      <c r="J674" s="3" t="s">
        <v>22</v>
      </c>
      <c r="K674" s="3" t="s">
        <v>21</v>
      </c>
      <c r="L674" s="3" t="s">
        <v>25</v>
      </c>
      <c r="M674" s="3" t="s">
        <v>11</v>
      </c>
      <c r="N674" s="3" t="s">
        <v>24</v>
      </c>
      <c r="O674" s="3" t="s">
        <v>12</v>
      </c>
      <c r="P674" s="2" t="s">
        <v>9</v>
      </c>
      <c r="Q674" s="3" t="s">
        <v>10</v>
      </c>
      <c r="R674" s="3" t="s">
        <v>22</v>
      </c>
      <c r="S674" s="3" t="s">
        <v>21</v>
      </c>
      <c r="T674" s="3" t="s">
        <v>11</v>
      </c>
      <c r="U674" s="3" t="s">
        <v>42</v>
      </c>
      <c r="V674" s="3" t="s">
        <v>13</v>
      </c>
      <c r="W674" s="100"/>
      <c r="X674" s="95"/>
    </row>
    <row r="675" spans="2:24">
      <c r="B675" s="4" t="s">
        <v>14</v>
      </c>
      <c r="C675" s="5">
        <v>6</v>
      </c>
      <c r="D675" s="5">
        <v>0</v>
      </c>
      <c r="E675" s="5">
        <f t="shared" ref="E675:E681" si="119">C675-D675</f>
        <v>6</v>
      </c>
      <c r="F675" s="12">
        <v>14</v>
      </c>
      <c r="G675" s="7">
        <f>350*2.5/35.31</f>
        <v>24.780515434721039</v>
      </c>
      <c r="H675" s="7">
        <f>350*3/35.31</f>
        <v>29.73661852166525</v>
      </c>
      <c r="I675" s="7">
        <v>0</v>
      </c>
      <c r="J675" s="7">
        <v>0</v>
      </c>
      <c r="K675" s="7">
        <v>0</v>
      </c>
      <c r="L675" s="7">
        <v>0</v>
      </c>
      <c r="M675" s="7">
        <f>350*2/35.31</f>
        <v>19.824412347776832</v>
      </c>
      <c r="N675" s="7">
        <v>0</v>
      </c>
      <c r="O675" s="7">
        <f t="shared" ref="O675:O681" si="120">SUM(G675:N675)</f>
        <v>74.341546304163117</v>
      </c>
      <c r="P675" s="7">
        <f>350*4/35.31</f>
        <v>39.648824695553664</v>
      </c>
      <c r="Q675" s="7">
        <f>350*3/35.31</f>
        <v>29.73661852166525</v>
      </c>
      <c r="R675" s="7">
        <v>0</v>
      </c>
      <c r="S675" s="7">
        <f>350*3/35.31</f>
        <v>29.73661852166525</v>
      </c>
      <c r="T675" s="7">
        <f>350*7/35.31</f>
        <v>69.385443217218921</v>
      </c>
      <c r="U675" s="7">
        <f>350*24/35.31</f>
        <v>237.892948173322</v>
      </c>
      <c r="V675" s="7">
        <f>SUM(P675:U675)</f>
        <v>406.4004531294251</v>
      </c>
      <c r="W675" s="22">
        <v>820</v>
      </c>
      <c r="X675" s="8"/>
    </row>
    <row r="676" spans="2:24">
      <c r="B676" s="4" t="s">
        <v>15</v>
      </c>
      <c r="C676" s="22">
        <v>15</v>
      </c>
      <c r="D676" s="22">
        <v>5</v>
      </c>
      <c r="E676" s="5">
        <f t="shared" si="119"/>
        <v>10</v>
      </c>
      <c r="F676" s="12">
        <v>13</v>
      </c>
      <c r="G676" s="6">
        <f>350*6/35.31</f>
        <v>59.473237043330499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f>350*6/35.31</f>
        <v>59.473237043330499</v>
      </c>
      <c r="N676" s="6">
        <f>350*5/35.31</f>
        <v>49.561030869442078</v>
      </c>
      <c r="O676" s="7">
        <f t="shared" si="120"/>
        <v>168.50750495610308</v>
      </c>
      <c r="P676" s="7">
        <v>0</v>
      </c>
      <c r="Q676" s="7">
        <v>0</v>
      </c>
      <c r="R676" s="7">
        <v>0</v>
      </c>
      <c r="S676" s="7">
        <v>0</v>
      </c>
      <c r="T676" s="7">
        <f>350*8/35.31</f>
        <v>79.297649391107328</v>
      </c>
      <c r="U676" s="7">
        <v>0</v>
      </c>
      <c r="V676" s="7">
        <f>SUM(P676:U676)</f>
        <v>79.297649391107328</v>
      </c>
      <c r="W676" s="22">
        <v>1874</v>
      </c>
      <c r="X676" s="8"/>
    </row>
    <row r="677" spans="2:24">
      <c r="B677" s="4" t="s">
        <v>16</v>
      </c>
      <c r="C677" s="22">
        <v>0</v>
      </c>
      <c r="D677" s="22">
        <v>0</v>
      </c>
      <c r="E677" s="5">
        <f t="shared" si="119"/>
        <v>0</v>
      </c>
      <c r="F677" s="12">
        <v>10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7">
        <f t="shared" si="120"/>
        <v>0</v>
      </c>
      <c r="P677" s="7">
        <f>350/35.31</f>
        <v>9.912206173888416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f>SUM(P677:U677)</f>
        <v>9.912206173888416</v>
      </c>
      <c r="W677" s="22">
        <v>525</v>
      </c>
      <c r="X677" s="8" t="s">
        <v>233</v>
      </c>
    </row>
    <row r="678" spans="2:24">
      <c r="B678" s="4" t="s">
        <v>221</v>
      </c>
      <c r="C678" s="22">
        <v>11</v>
      </c>
      <c r="D678" s="22">
        <v>6</v>
      </c>
      <c r="E678" s="5">
        <f t="shared" si="119"/>
        <v>5</v>
      </c>
      <c r="F678" s="13">
        <v>18</v>
      </c>
      <c r="G678" s="7">
        <f>350*4/35.31</f>
        <v>39.648824695553664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f>350*1/35.31</f>
        <v>9.912206173888416</v>
      </c>
      <c r="N678" s="7">
        <v>0</v>
      </c>
      <c r="O678" s="7">
        <f t="shared" si="120"/>
        <v>49.561030869442078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f t="shared" ref="V678:V680" si="121">SUM(P678:U678)</f>
        <v>0</v>
      </c>
      <c r="W678" s="22">
        <v>580</v>
      </c>
      <c r="X678" s="8"/>
    </row>
    <row r="679" spans="2:24">
      <c r="B679" s="4" t="s">
        <v>18</v>
      </c>
      <c r="C679" s="22">
        <v>12</v>
      </c>
      <c r="D679" s="22">
        <v>3</v>
      </c>
      <c r="E679" s="5">
        <f t="shared" si="119"/>
        <v>9</v>
      </c>
      <c r="F679" s="12"/>
      <c r="G679" s="7">
        <f>350*8/35.31</f>
        <v>79.297649391107328</v>
      </c>
      <c r="H679" s="7">
        <f>350*9/35.31</f>
        <v>89.209855564995749</v>
      </c>
      <c r="I679" s="7">
        <v>0</v>
      </c>
      <c r="J679" s="7">
        <v>0</v>
      </c>
      <c r="K679" s="7">
        <v>0</v>
      </c>
      <c r="L679" s="7">
        <v>0</v>
      </c>
      <c r="M679" s="7">
        <f>350*10/35.31</f>
        <v>99.122061738884156</v>
      </c>
      <c r="N679" s="7">
        <v>0</v>
      </c>
      <c r="O679" s="7">
        <f t="shared" si="120"/>
        <v>267.62956669498726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f t="shared" si="121"/>
        <v>0</v>
      </c>
      <c r="W679" s="22">
        <v>2249</v>
      </c>
      <c r="X679" s="8"/>
    </row>
    <row r="680" spans="2:24">
      <c r="B680" s="9" t="s">
        <v>19</v>
      </c>
      <c r="C680" s="22">
        <v>17.46</v>
      </c>
      <c r="D680" s="22">
        <v>3.4</v>
      </c>
      <c r="E680" s="5">
        <f t="shared" si="119"/>
        <v>14.06</v>
      </c>
      <c r="F680" s="12">
        <v>18</v>
      </c>
      <c r="G680" s="7">
        <f>350*8/35.31</f>
        <v>79.297649391107328</v>
      </c>
      <c r="H680" s="7">
        <f>350*9/35.31</f>
        <v>89.209855564995749</v>
      </c>
      <c r="I680" s="7">
        <v>0</v>
      </c>
      <c r="J680" s="7">
        <v>0</v>
      </c>
      <c r="K680" s="7">
        <v>0</v>
      </c>
      <c r="L680" s="7">
        <v>0</v>
      </c>
      <c r="M680" s="7">
        <f>350*11/35.31</f>
        <v>109.03426791277258</v>
      </c>
      <c r="N680" s="7">
        <v>0</v>
      </c>
      <c r="O680" s="7">
        <f t="shared" si="120"/>
        <v>277.54177286887568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f t="shared" si="121"/>
        <v>0</v>
      </c>
      <c r="W680" s="22">
        <v>1265</v>
      </c>
      <c r="X680" s="8"/>
    </row>
    <row r="681" spans="2:24">
      <c r="B681" s="9" t="s">
        <v>20</v>
      </c>
      <c r="C681" s="22">
        <v>12</v>
      </c>
      <c r="D681" s="22">
        <v>3</v>
      </c>
      <c r="E681" s="5">
        <f t="shared" si="119"/>
        <v>9</v>
      </c>
      <c r="F681" s="12">
        <v>27</v>
      </c>
      <c r="G681" s="7">
        <f>350*7/35.31</f>
        <v>69.385443217218921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f>350*7/35.31</f>
        <v>69.385443217218921</v>
      </c>
      <c r="N681" s="7">
        <f>350*10/35.31</f>
        <v>99.122061738884156</v>
      </c>
      <c r="O681" s="7">
        <f t="shared" si="120"/>
        <v>237.892948173322</v>
      </c>
      <c r="P681" s="7">
        <v>0</v>
      </c>
      <c r="Q681" s="7">
        <v>0</v>
      </c>
      <c r="R681" s="7">
        <v>0</v>
      </c>
      <c r="S681" s="7">
        <f>350*3/35.31</f>
        <v>29.73661852166525</v>
      </c>
      <c r="T681" s="7">
        <v>0</v>
      </c>
      <c r="U681" s="7">
        <v>0</v>
      </c>
      <c r="V681" s="7">
        <f>SUM(P681:U681)</f>
        <v>29.73661852166525</v>
      </c>
      <c r="W681" s="22">
        <v>815</v>
      </c>
      <c r="X681" s="8"/>
    </row>
    <row r="683" spans="2:24">
      <c r="B683" s="1" t="s">
        <v>235</v>
      </c>
    </row>
    <row r="684" spans="2:24" ht="15" customHeight="1">
      <c r="B684" s="94" t="s">
        <v>0</v>
      </c>
      <c r="C684" s="94" t="s">
        <v>121</v>
      </c>
      <c r="D684" s="94" t="s">
        <v>97</v>
      </c>
      <c r="E684" s="94" t="s">
        <v>98</v>
      </c>
      <c r="F684" s="94" t="s">
        <v>99</v>
      </c>
      <c r="G684" s="101" t="s">
        <v>100</v>
      </c>
      <c r="H684" s="101" t="s">
        <v>8</v>
      </c>
      <c r="I684" s="110"/>
      <c r="J684" s="110"/>
      <c r="K684" s="111"/>
    </row>
    <row r="685" spans="2:24">
      <c r="B685" s="95"/>
      <c r="C685" s="95"/>
      <c r="D685" s="95"/>
      <c r="E685" s="95"/>
      <c r="F685" s="95"/>
      <c r="G685" s="102"/>
      <c r="H685" s="102"/>
      <c r="I685" s="112"/>
      <c r="J685" s="112"/>
      <c r="K685" s="113"/>
    </row>
    <row r="686" spans="2:24">
      <c r="B686" s="4" t="s">
        <v>15</v>
      </c>
      <c r="C686" s="22" t="s">
        <v>101</v>
      </c>
      <c r="D686" s="22"/>
      <c r="E686" s="5">
        <v>1</v>
      </c>
      <c r="F686" s="5">
        <v>18</v>
      </c>
      <c r="G686" s="14">
        <v>0</v>
      </c>
      <c r="H686" s="107" t="s">
        <v>236</v>
      </c>
      <c r="I686" s="108"/>
      <c r="J686" s="108"/>
      <c r="K686" s="109"/>
    </row>
    <row r="687" spans="2:24">
      <c r="B687" s="4" t="s">
        <v>16</v>
      </c>
      <c r="C687" s="22" t="s">
        <v>101</v>
      </c>
      <c r="D687" s="22"/>
      <c r="E687" s="5">
        <v>0</v>
      </c>
      <c r="F687" s="5">
        <v>6.5</v>
      </c>
      <c r="G687" s="14">
        <v>0</v>
      </c>
      <c r="H687" s="107"/>
      <c r="I687" s="108"/>
      <c r="J687" s="108"/>
      <c r="K687" s="109"/>
    </row>
    <row r="688" spans="2:24">
      <c r="B688" s="4" t="s">
        <v>18</v>
      </c>
      <c r="C688" s="22" t="s">
        <v>101</v>
      </c>
      <c r="D688" s="22" t="s">
        <v>101</v>
      </c>
      <c r="E688" s="5">
        <v>6</v>
      </c>
      <c r="F688" s="5">
        <v>7</v>
      </c>
      <c r="G688" s="14">
        <v>4</v>
      </c>
      <c r="H688" s="107" t="s">
        <v>237</v>
      </c>
      <c r="I688" s="108"/>
      <c r="J688" s="108"/>
      <c r="K688" s="109"/>
    </row>
    <row r="689" spans="2:24">
      <c r="B689" s="9" t="s">
        <v>19</v>
      </c>
      <c r="C689" s="22" t="s">
        <v>101</v>
      </c>
      <c r="D689" s="22" t="s">
        <v>112</v>
      </c>
      <c r="E689" s="5">
        <v>8</v>
      </c>
      <c r="F689" s="5">
        <v>0</v>
      </c>
      <c r="G689" s="14">
        <v>0</v>
      </c>
      <c r="H689" s="107" t="s">
        <v>215</v>
      </c>
      <c r="I689" s="108"/>
      <c r="J689" s="108"/>
      <c r="K689" s="109"/>
    </row>
    <row r="692" spans="2:24">
      <c r="B692" s="1" t="s">
        <v>238</v>
      </c>
    </row>
    <row r="693" spans="2:24">
      <c r="B693" s="94" t="s">
        <v>0</v>
      </c>
      <c r="C693" s="94" t="s">
        <v>1</v>
      </c>
      <c r="D693" s="94" t="s">
        <v>2</v>
      </c>
      <c r="E693" s="94" t="s">
        <v>3</v>
      </c>
      <c r="F693" s="94" t="s">
        <v>93</v>
      </c>
      <c r="G693" s="96" t="s">
        <v>5</v>
      </c>
      <c r="H693" s="97"/>
      <c r="I693" s="97"/>
      <c r="J693" s="97"/>
      <c r="K693" s="97"/>
      <c r="L693" s="97"/>
      <c r="M693" s="97"/>
      <c r="N693" s="97"/>
      <c r="O693" s="98"/>
      <c r="P693" s="96" t="s">
        <v>6</v>
      </c>
      <c r="Q693" s="97"/>
      <c r="R693" s="97"/>
      <c r="S693" s="97"/>
      <c r="T693" s="97"/>
      <c r="U693" s="97"/>
      <c r="V693" s="98"/>
      <c r="W693" s="99" t="s">
        <v>7</v>
      </c>
      <c r="X693" s="94" t="s">
        <v>8</v>
      </c>
    </row>
    <row r="694" spans="2:24">
      <c r="B694" s="95"/>
      <c r="C694" s="95"/>
      <c r="D694" s="95"/>
      <c r="E694" s="95"/>
      <c r="F694" s="95"/>
      <c r="G694" s="2" t="s">
        <v>9</v>
      </c>
      <c r="H694" s="3" t="s">
        <v>10</v>
      </c>
      <c r="I694" s="3" t="s">
        <v>23</v>
      </c>
      <c r="J694" s="3" t="s">
        <v>22</v>
      </c>
      <c r="K694" s="3" t="s">
        <v>21</v>
      </c>
      <c r="L694" s="3" t="s">
        <v>25</v>
      </c>
      <c r="M694" s="3" t="s">
        <v>11</v>
      </c>
      <c r="N694" s="3" t="s">
        <v>24</v>
      </c>
      <c r="O694" s="3" t="s">
        <v>12</v>
      </c>
      <c r="P694" s="2" t="s">
        <v>9</v>
      </c>
      <c r="Q694" s="3" t="s">
        <v>10</v>
      </c>
      <c r="R694" s="3" t="s">
        <v>22</v>
      </c>
      <c r="S694" s="3" t="s">
        <v>21</v>
      </c>
      <c r="T694" s="3" t="s">
        <v>11</v>
      </c>
      <c r="U694" s="3" t="s">
        <v>42</v>
      </c>
      <c r="V694" s="3" t="s">
        <v>13</v>
      </c>
      <c r="W694" s="100"/>
      <c r="X694" s="95"/>
    </row>
    <row r="695" spans="2:24">
      <c r="B695" s="4" t="s">
        <v>14</v>
      </c>
      <c r="C695" s="5">
        <v>17</v>
      </c>
      <c r="D695" s="5">
        <v>4</v>
      </c>
      <c r="E695" s="5">
        <f>C695-D695</f>
        <v>13</v>
      </c>
      <c r="F695" s="12">
        <v>25</v>
      </c>
      <c r="G695" s="7">
        <f>350*2/35.31</f>
        <v>19.824412347776832</v>
      </c>
      <c r="H695" s="7">
        <f>350*5/35.31</f>
        <v>49.561030869442078</v>
      </c>
      <c r="I695" s="7">
        <v>0</v>
      </c>
      <c r="J695" s="7">
        <v>0</v>
      </c>
      <c r="K695" s="7">
        <v>0</v>
      </c>
      <c r="L695" s="7">
        <f>350*22/35.31</f>
        <v>218.06853582554515</v>
      </c>
      <c r="M695" s="7">
        <f>350*2/35.31</f>
        <v>19.824412347776832</v>
      </c>
      <c r="N695" s="7">
        <v>0</v>
      </c>
      <c r="O695" s="7">
        <f t="shared" ref="O695:O700" si="122">SUM(G695:N695)</f>
        <v>307.27839139054089</v>
      </c>
      <c r="P695" s="7">
        <f>350*4/35.31</f>
        <v>39.648824695553664</v>
      </c>
      <c r="Q695" s="7">
        <f>350*4/35.31</f>
        <v>39.648824695553664</v>
      </c>
      <c r="R695" s="7">
        <v>0</v>
      </c>
      <c r="S695" s="7">
        <v>0</v>
      </c>
      <c r="T695" s="7">
        <f>350*7/35.31</f>
        <v>69.385443217218921</v>
      </c>
      <c r="U695" s="7">
        <f>350*19/35.31</f>
        <v>188.33191730387992</v>
      </c>
      <c r="V695" s="7">
        <f>SUM(P695:U695)</f>
        <v>337.01500991220621</v>
      </c>
      <c r="W695" s="22">
        <v>830</v>
      </c>
      <c r="X695" s="8"/>
    </row>
    <row r="696" spans="2:24">
      <c r="B696" s="4" t="s">
        <v>15</v>
      </c>
      <c r="C696" s="22">
        <v>15</v>
      </c>
      <c r="D696" s="22">
        <v>3</v>
      </c>
      <c r="E696" s="5">
        <f>C696-D696</f>
        <v>12</v>
      </c>
      <c r="F696" s="12">
        <v>21</v>
      </c>
      <c r="G696" s="6">
        <f>350*6/35.31</f>
        <v>59.473237043330499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f>350*6/35.31</f>
        <v>59.473237043330499</v>
      </c>
      <c r="N696" s="6">
        <f>350*5/35.31</f>
        <v>49.561030869442078</v>
      </c>
      <c r="O696" s="7">
        <f t="shared" si="122"/>
        <v>168.50750495610308</v>
      </c>
      <c r="P696" s="7">
        <v>0</v>
      </c>
      <c r="Q696" s="7">
        <v>0</v>
      </c>
      <c r="R696" s="7">
        <v>0</v>
      </c>
      <c r="S696" s="7">
        <v>0</v>
      </c>
      <c r="T696" s="7">
        <f>350*7/35.31</f>
        <v>69.385443217218921</v>
      </c>
      <c r="U696" s="7">
        <v>0</v>
      </c>
      <c r="V696" s="7">
        <f>SUM(P696:U696)</f>
        <v>69.385443217218921</v>
      </c>
      <c r="W696" s="22">
        <v>2000</v>
      </c>
      <c r="X696" s="8"/>
    </row>
    <row r="697" spans="2:24">
      <c r="B697" s="4" t="s">
        <v>16</v>
      </c>
      <c r="C697" s="22">
        <v>0</v>
      </c>
      <c r="D697" s="22">
        <v>0</v>
      </c>
      <c r="E697" s="5">
        <f t="shared" ref="E697:E699" si="123">C697-D697</f>
        <v>0</v>
      </c>
      <c r="F697" s="12">
        <v>11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7">
        <f t="shared" si="122"/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22">
        <v>285</v>
      </c>
      <c r="X697" s="8" t="s">
        <v>233</v>
      </c>
    </row>
    <row r="698" spans="2:24">
      <c r="B698" s="4" t="s">
        <v>221</v>
      </c>
      <c r="C698" s="22">
        <v>9</v>
      </c>
      <c r="D698" s="22">
        <v>4</v>
      </c>
      <c r="E698" s="5">
        <f t="shared" si="123"/>
        <v>5</v>
      </c>
      <c r="F698" s="13"/>
      <c r="G698" s="7">
        <f>350*5/35.31</f>
        <v>49.561030869442078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f>350*2/35.31</f>
        <v>19.824412347776832</v>
      </c>
      <c r="N698" s="7">
        <v>0</v>
      </c>
      <c r="O698" s="7">
        <f t="shared" si="122"/>
        <v>69.385443217218906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f t="shared" ref="V698:V700" si="124">SUM(P698:U698)</f>
        <v>0</v>
      </c>
      <c r="W698" s="22">
        <v>340</v>
      </c>
      <c r="X698" s="8"/>
    </row>
    <row r="699" spans="2:24">
      <c r="B699" s="4" t="s">
        <v>18</v>
      </c>
      <c r="C699" s="22">
        <v>14</v>
      </c>
      <c r="D699" s="22">
        <v>5</v>
      </c>
      <c r="E699" s="5">
        <f t="shared" si="123"/>
        <v>9</v>
      </c>
      <c r="F699" s="12">
        <v>35</v>
      </c>
      <c r="G699" s="7">
        <f>350*8/35.31</f>
        <v>79.297649391107328</v>
      </c>
      <c r="H699" s="7">
        <f>350*9/35.31</f>
        <v>89.209855564995749</v>
      </c>
      <c r="I699" s="7">
        <v>0</v>
      </c>
      <c r="J699" s="7">
        <v>0</v>
      </c>
      <c r="K699" s="7">
        <v>0</v>
      </c>
      <c r="L699" s="7">
        <v>0</v>
      </c>
      <c r="M699" s="7">
        <f>350*10/35.31</f>
        <v>99.122061738884156</v>
      </c>
      <c r="N699" s="7">
        <v>0</v>
      </c>
      <c r="O699" s="7">
        <f t="shared" si="122"/>
        <v>267.62956669498726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7">
        <f t="shared" si="124"/>
        <v>0</v>
      </c>
      <c r="W699" s="22">
        <v>1759</v>
      </c>
      <c r="X699" s="8"/>
    </row>
    <row r="700" spans="2:24">
      <c r="B700" s="9" t="s">
        <v>19</v>
      </c>
      <c r="C700" s="22">
        <v>17.21</v>
      </c>
      <c r="D700" s="22">
        <v>2.33</v>
      </c>
      <c r="E700" s="5">
        <f>C700-D700</f>
        <v>14.88</v>
      </c>
      <c r="F700" s="12">
        <v>23</v>
      </c>
      <c r="G700" s="7">
        <f>350*8/35.31</f>
        <v>79.297649391107328</v>
      </c>
      <c r="H700" s="7">
        <f>350*9/35.31</f>
        <v>89.209855564995749</v>
      </c>
      <c r="I700" s="7">
        <v>0</v>
      </c>
      <c r="J700" s="7">
        <v>0</v>
      </c>
      <c r="K700" s="7">
        <v>0</v>
      </c>
      <c r="L700" s="7">
        <v>0</v>
      </c>
      <c r="M700" s="7">
        <f>350*11/35.31</f>
        <v>109.03426791277258</v>
      </c>
      <c r="N700" s="7">
        <v>0</v>
      </c>
      <c r="O700" s="7">
        <f t="shared" si="122"/>
        <v>277.54177286887568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f t="shared" si="124"/>
        <v>0</v>
      </c>
      <c r="W700" s="22">
        <v>1308</v>
      </c>
      <c r="X700" s="8"/>
    </row>
    <row r="701" spans="2:24">
      <c r="B701" s="9" t="s">
        <v>20</v>
      </c>
      <c r="C701" s="22">
        <v>9</v>
      </c>
      <c r="D701" s="22">
        <v>3</v>
      </c>
      <c r="E701" s="5">
        <f>C701-D701</f>
        <v>6</v>
      </c>
      <c r="F701" s="12"/>
      <c r="G701" s="7"/>
      <c r="H701" s="7"/>
      <c r="I701" s="7"/>
      <c r="J701" s="7"/>
      <c r="K701" s="7"/>
      <c r="L701" s="7"/>
      <c r="M701" s="7"/>
      <c r="N701" s="7"/>
      <c r="O701" s="7"/>
      <c r="P701" s="7">
        <v>0</v>
      </c>
      <c r="Q701" s="7">
        <v>0</v>
      </c>
      <c r="R701" s="7">
        <v>0</v>
      </c>
      <c r="S701" s="7">
        <v>0</v>
      </c>
      <c r="T701" s="7">
        <f>350*3/35.31</f>
        <v>29.73661852166525</v>
      </c>
      <c r="U701" s="7">
        <f>350*4/35.31</f>
        <v>39.648824695553664</v>
      </c>
      <c r="V701" s="7">
        <f>SUM(P701:U701)</f>
        <v>69.385443217218921</v>
      </c>
      <c r="W701" s="22">
        <v>405</v>
      </c>
      <c r="X701" s="8"/>
    </row>
    <row r="703" spans="2:24">
      <c r="B703" s="1" t="s">
        <v>239</v>
      </c>
    </row>
    <row r="704" spans="2:24">
      <c r="B704" s="94" t="s">
        <v>0</v>
      </c>
      <c r="C704" s="94" t="s">
        <v>121</v>
      </c>
      <c r="D704" s="94" t="s">
        <v>97</v>
      </c>
      <c r="E704" s="94" t="s">
        <v>98</v>
      </c>
      <c r="F704" s="94" t="s">
        <v>99</v>
      </c>
      <c r="G704" s="101" t="s">
        <v>100</v>
      </c>
      <c r="H704" s="101" t="s">
        <v>8</v>
      </c>
      <c r="I704" s="110"/>
      <c r="J704" s="110"/>
      <c r="K704" s="111"/>
    </row>
    <row r="705" spans="2:24">
      <c r="B705" s="95"/>
      <c r="C705" s="95"/>
      <c r="D705" s="95"/>
      <c r="E705" s="95"/>
      <c r="F705" s="95"/>
      <c r="G705" s="102"/>
      <c r="H705" s="102"/>
      <c r="I705" s="112"/>
      <c r="J705" s="112"/>
      <c r="K705" s="113"/>
    </row>
    <row r="706" spans="2:24">
      <c r="B706" s="4" t="s">
        <v>15</v>
      </c>
      <c r="C706" s="22" t="s">
        <v>101</v>
      </c>
      <c r="D706" s="22"/>
      <c r="E706" s="5">
        <v>1</v>
      </c>
      <c r="F706" s="5">
        <v>19</v>
      </c>
      <c r="G706" s="14">
        <v>0</v>
      </c>
      <c r="H706" s="107" t="s">
        <v>240</v>
      </c>
      <c r="I706" s="108"/>
      <c r="J706" s="108"/>
      <c r="K706" s="109"/>
    </row>
    <row r="707" spans="2:24">
      <c r="B707" s="4" t="s">
        <v>16</v>
      </c>
      <c r="C707" s="22" t="s">
        <v>112</v>
      </c>
      <c r="D707" s="22"/>
      <c r="E707" s="5">
        <v>0</v>
      </c>
      <c r="F707" s="5">
        <v>0</v>
      </c>
      <c r="G707" s="14">
        <v>0</v>
      </c>
      <c r="H707" s="107" t="s">
        <v>241</v>
      </c>
      <c r="I707" s="108"/>
      <c r="J707" s="108"/>
      <c r="K707" s="109"/>
    </row>
    <row r="708" spans="2:24">
      <c r="B708" s="4" t="s">
        <v>18</v>
      </c>
      <c r="C708" s="22" t="s">
        <v>101</v>
      </c>
      <c r="D708" s="22" t="s">
        <v>101</v>
      </c>
      <c r="E708" s="5">
        <v>0</v>
      </c>
      <c r="F708" s="5">
        <v>9</v>
      </c>
      <c r="G708" s="14">
        <v>5</v>
      </c>
      <c r="H708" s="107" t="s">
        <v>242</v>
      </c>
      <c r="I708" s="108"/>
      <c r="J708" s="108"/>
      <c r="K708" s="109"/>
    </row>
    <row r="709" spans="2:24">
      <c r="B709" s="9" t="s">
        <v>19</v>
      </c>
      <c r="C709" s="22" t="s">
        <v>101</v>
      </c>
      <c r="D709" s="22" t="s">
        <v>112</v>
      </c>
      <c r="E709" s="5">
        <v>3</v>
      </c>
      <c r="F709" s="5">
        <v>6</v>
      </c>
      <c r="G709" s="14">
        <v>0</v>
      </c>
      <c r="H709" s="107" t="s">
        <v>243</v>
      </c>
      <c r="I709" s="108"/>
      <c r="J709" s="108"/>
      <c r="K709" s="109"/>
    </row>
    <row r="712" spans="2:24">
      <c r="B712" s="1" t="s">
        <v>244</v>
      </c>
    </row>
    <row r="713" spans="2:24" ht="15" customHeight="1">
      <c r="B713" s="94" t="s">
        <v>0</v>
      </c>
      <c r="C713" s="94" t="s">
        <v>1</v>
      </c>
      <c r="D713" s="94" t="s">
        <v>2</v>
      </c>
      <c r="E713" s="94" t="s">
        <v>3</v>
      </c>
      <c r="F713" s="94" t="s">
        <v>93</v>
      </c>
      <c r="G713" s="96" t="s">
        <v>5</v>
      </c>
      <c r="H713" s="97"/>
      <c r="I713" s="97"/>
      <c r="J713" s="97"/>
      <c r="K713" s="97"/>
      <c r="L713" s="97"/>
      <c r="M713" s="97"/>
      <c r="N713" s="97"/>
      <c r="O713" s="98"/>
      <c r="P713" s="96" t="s">
        <v>6</v>
      </c>
      <c r="Q713" s="97"/>
      <c r="R713" s="97"/>
      <c r="S713" s="97"/>
      <c r="T713" s="97"/>
      <c r="U713" s="97"/>
      <c r="V713" s="98"/>
      <c r="W713" s="99" t="s">
        <v>7</v>
      </c>
      <c r="X713" s="94" t="s">
        <v>8</v>
      </c>
    </row>
    <row r="714" spans="2:24">
      <c r="B714" s="95"/>
      <c r="C714" s="95"/>
      <c r="D714" s="95"/>
      <c r="E714" s="95"/>
      <c r="F714" s="95"/>
      <c r="G714" s="2" t="s">
        <v>9</v>
      </c>
      <c r="H714" s="3" t="s">
        <v>10</v>
      </c>
      <c r="I714" s="3" t="s">
        <v>23</v>
      </c>
      <c r="J714" s="3" t="s">
        <v>22</v>
      </c>
      <c r="K714" s="3" t="s">
        <v>21</v>
      </c>
      <c r="L714" s="3" t="s">
        <v>25</v>
      </c>
      <c r="M714" s="3" t="s">
        <v>11</v>
      </c>
      <c r="N714" s="3" t="s">
        <v>24</v>
      </c>
      <c r="O714" s="3" t="s">
        <v>12</v>
      </c>
      <c r="P714" s="2" t="s">
        <v>9</v>
      </c>
      <c r="Q714" s="3" t="s">
        <v>10</v>
      </c>
      <c r="R714" s="3" t="s">
        <v>22</v>
      </c>
      <c r="S714" s="3" t="s">
        <v>21</v>
      </c>
      <c r="T714" s="3" t="s">
        <v>11</v>
      </c>
      <c r="U714" s="3" t="s">
        <v>42</v>
      </c>
      <c r="V714" s="3" t="s">
        <v>13</v>
      </c>
      <c r="W714" s="100"/>
      <c r="X714" s="95"/>
    </row>
    <row r="715" spans="2:24">
      <c r="B715" s="4" t="s">
        <v>14</v>
      </c>
      <c r="C715" s="5">
        <v>17</v>
      </c>
      <c r="D715" s="5">
        <v>4</v>
      </c>
      <c r="E715" s="5">
        <f>C715-D715</f>
        <v>13</v>
      </c>
      <c r="F715" s="12">
        <v>22</v>
      </c>
      <c r="G715" s="7">
        <f>350*2/35.31</f>
        <v>19.824412347776832</v>
      </c>
      <c r="H715" s="7">
        <f>350*4/35.31</f>
        <v>39.648824695553664</v>
      </c>
      <c r="I715" s="7">
        <v>0</v>
      </c>
      <c r="J715" s="7">
        <v>0</v>
      </c>
      <c r="K715" s="7">
        <f>350*5/35.31</f>
        <v>49.561030869442078</v>
      </c>
      <c r="L715" s="7">
        <f>350*10/35.31</f>
        <v>99.122061738884156</v>
      </c>
      <c r="M715" s="7">
        <f>350*2/35.31</f>
        <v>19.824412347776832</v>
      </c>
      <c r="N715" s="7">
        <v>0</v>
      </c>
      <c r="O715" s="7">
        <f t="shared" ref="O715:O721" si="125">SUM(G715:N715)</f>
        <v>227.98074199943358</v>
      </c>
      <c r="P715" s="7">
        <f>350*4/35.31</f>
        <v>39.648824695553664</v>
      </c>
      <c r="Q715" s="7">
        <f>350*4/35.31</f>
        <v>39.648824695553664</v>
      </c>
      <c r="R715" s="7">
        <v>0</v>
      </c>
      <c r="S715" s="7">
        <v>0</v>
      </c>
      <c r="T715" s="7">
        <f>350*16/35.31</f>
        <v>158.59529878221466</v>
      </c>
      <c r="U715" s="7">
        <f>350*14/35.31</f>
        <v>138.77088643443784</v>
      </c>
      <c r="V715" s="7">
        <f>SUM(P715:U715)</f>
        <v>376.66383460775984</v>
      </c>
      <c r="W715" s="22">
        <v>330</v>
      </c>
      <c r="X715" s="8"/>
    </row>
    <row r="716" spans="2:24">
      <c r="B716" s="4" t="s">
        <v>15</v>
      </c>
      <c r="C716" s="22">
        <v>11</v>
      </c>
      <c r="D716" s="22">
        <v>3</v>
      </c>
      <c r="E716" s="5">
        <f>C716-D716</f>
        <v>8</v>
      </c>
      <c r="F716" s="12">
        <v>32</v>
      </c>
      <c r="G716" s="6">
        <f>350*4/35.31</f>
        <v>39.648824695553664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f>350*4/35.31</f>
        <v>39.648824695553664</v>
      </c>
      <c r="N716" s="6">
        <f>350*4/35.31</f>
        <v>39.648824695553664</v>
      </c>
      <c r="O716" s="7">
        <f t="shared" si="125"/>
        <v>118.946474086661</v>
      </c>
      <c r="P716" s="7">
        <v>0</v>
      </c>
      <c r="Q716" s="7">
        <v>0</v>
      </c>
      <c r="R716" s="7">
        <v>0</v>
      </c>
      <c r="S716" s="7">
        <v>0</v>
      </c>
      <c r="T716" s="7">
        <f>350*6/35.31</f>
        <v>59.473237043330499</v>
      </c>
      <c r="U716" s="7">
        <v>0</v>
      </c>
      <c r="V716" s="7">
        <f>SUM(P716:U716)</f>
        <v>59.473237043330499</v>
      </c>
      <c r="W716" s="22">
        <v>1200</v>
      </c>
      <c r="X716" s="8"/>
    </row>
    <row r="717" spans="2:24">
      <c r="B717" s="4" t="s">
        <v>16</v>
      </c>
      <c r="C717" s="22">
        <v>0</v>
      </c>
      <c r="D717" s="22">
        <v>0</v>
      </c>
      <c r="E717" s="5">
        <v>0</v>
      </c>
      <c r="F717" s="12"/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7">
        <f t="shared" si="125"/>
        <v>0</v>
      </c>
      <c r="P717" s="7">
        <f>350/35.31</f>
        <v>9.912206173888416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f>SUM(P717:U717)</f>
        <v>9.912206173888416</v>
      </c>
      <c r="W717" s="22">
        <v>220</v>
      </c>
      <c r="X717" s="8" t="s">
        <v>233</v>
      </c>
    </row>
    <row r="718" spans="2:24">
      <c r="B718" s="4" t="s">
        <v>221</v>
      </c>
      <c r="C718" s="22">
        <v>13</v>
      </c>
      <c r="D718" s="22">
        <v>3</v>
      </c>
      <c r="E718" s="5">
        <f t="shared" ref="E718:E719" si="126">C718-D718</f>
        <v>10</v>
      </c>
      <c r="F718" s="13"/>
      <c r="G718" s="7">
        <f>350*10/35.31</f>
        <v>99.122061738884156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f>350*3/35.31</f>
        <v>29.73661852166525</v>
      </c>
      <c r="N718" s="7">
        <v>0</v>
      </c>
      <c r="O718" s="7">
        <f t="shared" si="125"/>
        <v>128.85868026054942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f t="shared" ref="V718:V721" si="127">SUM(P718:U718)</f>
        <v>0</v>
      </c>
      <c r="W718" s="22">
        <v>340</v>
      </c>
      <c r="X718" s="8"/>
    </row>
    <row r="719" spans="2:24">
      <c r="B719" s="4" t="s">
        <v>18</v>
      </c>
      <c r="C719" s="22">
        <v>14</v>
      </c>
      <c r="D719" s="22">
        <v>6</v>
      </c>
      <c r="E719" s="5">
        <f t="shared" si="126"/>
        <v>8</v>
      </c>
      <c r="F719" s="12"/>
      <c r="G719" s="7">
        <f>350*7/35.31</f>
        <v>69.385443217218921</v>
      </c>
      <c r="H719" s="7">
        <f>350*8/35.31</f>
        <v>79.297649391107328</v>
      </c>
      <c r="I719" s="7">
        <v>0</v>
      </c>
      <c r="J719" s="7">
        <v>0</v>
      </c>
      <c r="K719" s="7">
        <v>0</v>
      </c>
      <c r="L719" s="7">
        <v>0</v>
      </c>
      <c r="M719" s="7">
        <f>350*9/35.31</f>
        <v>89.209855564995749</v>
      </c>
      <c r="N719" s="7">
        <v>0</v>
      </c>
      <c r="O719" s="7">
        <f t="shared" si="125"/>
        <v>237.892948173322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f t="shared" si="127"/>
        <v>0</v>
      </c>
      <c r="W719" s="22">
        <v>2316</v>
      </c>
      <c r="X719" s="8"/>
    </row>
    <row r="720" spans="2:24">
      <c r="B720" s="9" t="s">
        <v>19</v>
      </c>
      <c r="C720" s="22">
        <v>15.24</v>
      </c>
      <c r="D720" s="22">
        <v>2.33</v>
      </c>
      <c r="E720" s="5">
        <f>C720-D720</f>
        <v>12.91</v>
      </c>
      <c r="F720" s="12">
        <v>31</v>
      </c>
      <c r="G720" s="7">
        <f>350*7/35.31</f>
        <v>69.385443217218921</v>
      </c>
      <c r="H720" s="7">
        <f>350*10/35.31</f>
        <v>99.122061738884156</v>
      </c>
      <c r="I720" s="7">
        <v>0</v>
      </c>
      <c r="J720" s="7">
        <v>0</v>
      </c>
      <c r="K720" s="7">
        <v>0</v>
      </c>
      <c r="L720" s="7">
        <v>0</v>
      </c>
      <c r="M720" s="7">
        <f>350*11/35.31</f>
        <v>109.03426791277258</v>
      </c>
      <c r="N720" s="7">
        <v>0</v>
      </c>
      <c r="O720" s="7">
        <f t="shared" si="125"/>
        <v>277.54177286887568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f t="shared" si="127"/>
        <v>0</v>
      </c>
      <c r="W720" s="22">
        <v>1472</v>
      </c>
      <c r="X720" s="8"/>
    </row>
    <row r="721" spans="2:24">
      <c r="B721" s="9" t="s">
        <v>20</v>
      </c>
      <c r="C721" s="22">
        <v>0</v>
      </c>
      <c r="D721" s="22">
        <v>0</v>
      </c>
      <c r="E721" s="5">
        <f>C721-D721</f>
        <v>0</v>
      </c>
      <c r="F721" s="12"/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f t="shared" si="125"/>
        <v>0</v>
      </c>
      <c r="P721" s="7">
        <f>350*1/35.31</f>
        <v>9.912206173888416</v>
      </c>
      <c r="Q721" s="7">
        <v>0</v>
      </c>
      <c r="R721" s="7">
        <v>0</v>
      </c>
      <c r="S721" s="7">
        <v>0</v>
      </c>
      <c r="T721" s="7">
        <f>350*2/35.31</f>
        <v>19.824412347776832</v>
      </c>
      <c r="U721" s="7">
        <v>0</v>
      </c>
      <c r="V721" s="7">
        <f t="shared" si="127"/>
        <v>29.73661852166525</v>
      </c>
      <c r="W721" s="22">
        <v>155</v>
      </c>
      <c r="X721" s="8"/>
    </row>
    <row r="723" spans="2:24">
      <c r="B723" s="1" t="s">
        <v>245</v>
      </c>
    </row>
    <row r="724" spans="2:24" ht="15" customHeight="1">
      <c r="B724" s="94" t="s">
        <v>0</v>
      </c>
      <c r="C724" s="94" t="s">
        <v>121</v>
      </c>
      <c r="D724" s="94" t="s">
        <v>97</v>
      </c>
      <c r="E724" s="94" t="s">
        <v>98</v>
      </c>
      <c r="F724" s="94" t="s">
        <v>99</v>
      </c>
      <c r="G724" s="101" t="s">
        <v>100</v>
      </c>
      <c r="H724" s="101" t="s">
        <v>8</v>
      </c>
      <c r="I724" s="110"/>
      <c r="J724" s="110"/>
      <c r="K724" s="111"/>
    </row>
    <row r="725" spans="2:24">
      <c r="B725" s="95"/>
      <c r="C725" s="95"/>
      <c r="D725" s="95"/>
      <c r="E725" s="95"/>
      <c r="F725" s="95"/>
      <c r="G725" s="102"/>
      <c r="H725" s="102"/>
      <c r="I725" s="112"/>
      <c r="J725" s="112"/>
      <c r="K725" s="113"/>
    </row>
    <row r="726" spans="2:24">
      <c r="B726" s="4" t="s">
        <v>15</v>
      </c>
      <c r="C726" s="22" t="s">
        <v>112</v>
      </c>
      <c r="D726" s="22"/>
      <c r="E726" s="5">
        <v>0</v>
      </c>
      <c r="F726" s="5">
        <v>0</v>
      </c>
      <c r="G726" s="14">
        <v>0</v>
      </c>
      <c r="H726" s="107" t="s">
        <v>83</v>
      </c>
      <c r="I726" s="108"/>
      <c r="J726" s="108"/>
      <c r="K726" s="109"/>
    </row>
    <row r="727" spans="2:24">
      <c r="B727" s="4" t="s">
        <v>16</v>
      </c>
      <c r="C727" s="22" t="s">
        <v>112</v>
      </c>
      <c r="D727" s="22"/>
      <c r="E727" s="5">
        <v>0</v>
      </c>
      <c r="F727" s="5">
        <v>0</v>
      </c>
      <c r="G727" s="14">
        <v>0</v>
      </c>
      <c r="H727" s="107" t="s">
        <v>241</v>
      </c>
      <c r="I727" s="108"/>
      <c r="J727" s="108"/>
      <c r="K727" s="109"/>
    </row>
    <row r="728" spans="2:24">
      <c r="B728" s="4" t="s">
        <v>18</v>
      </c>
      <c r="C728" s="22" t="s">
        <v>101</v>
      </c>
      <c r="D728" s="22" t="s">
        <v>101</v>
      </c>
      <c r="E728" s="5">
        <v>0</v>
      </c>
      <c r="F728" s="5">
        <v>12</v>
      </c>
      <c r="G728" s="14">
        <v>4</v>
      </c>
      <c r="H728" s="107" t="s">
        <v>246</v>
      </c>
      <c r="I728" s="108"/>
      <c r="J728" s="108"/>
      <c r="K728" s="109"/>
    </row>
    <row r="729" spans="2:24">
      <c r="B729" s="9" t="s">
        <v>19</v>
      </c>
      <c r="C729" s="22" t="s">
        <v>101</v>
      </c>
      <c r="D729" s="22" t="s">
        <v>112</v>
      </c>
      <c r="E729" s="5">
        <v>0</v>
      </c>
      <c r="F729" s="5">
        <v>14</v>
      </c>
      <c r="G729" s="14">
        <v>0</v>
      </c>
      <c r="H729" s="107" t="s">
        <v>247</v>
      </c>
      <c r="I729" s="108"/>
      <c r="J729" s="108"/>
      <c r="K729" s="109"/>
    </row>
    <row r="732" spans="2:24">
      <c r="B732" s="1" t="s">
        <v>248</v>
      </c>
    </row>
    <row r="733" spans="2:24" ht="15" customHeight="1">
      <c r="B733" s="94" t="s">
        <v>0</v>
      </c>
      <c r="C733" s="94" t="s">
        <v>1</v>
      </c>
      <c r="D733" s="94" t="s">
        <v>2</v>
      </c>
      <c r="E733" s="94" t="s">
        <v>3</v>
      </c>
      <c r="F733" s="94" t="s">
        <v>93</v>
      </c>
      <c r="G733" s="96" t="s">
        <v>5</v>
      </c>
      <c r="H733" s="97"/>
      <c r="I733" s="97"/>
      <c r="J733" s="97"/>
      <c r="K733" s="97"/>
      <c r="L733" s="97"/>
      <c r="M733" s="97"/>
      <c r="N733" s="97"/>
      <c r="O733" s="98"/>
      <c r="P733" s="96" t="s">
        <v>6</v>
      </c>
      <c r="Q733" s="97"/>
      <c r="R733" s="97"/>
      <c r="S733" s="97"/>
      <c r="T733" s="97"/>
      <c r="U733" s="97"/>
      <c r="V733" s="98"/>
      <c r="W733" s="99" t="s">
        <v>7</v>
      </c>
      <c r="X733" s="94" t="s">
        <v>8</v>
      </c>
    </row>
    <row r="734" spans="2:24">
      <c r="B734" s="95"/>
      <c r="C734" s="95"/>
      <c r="D734" s="95"/>
      <c r="E734" s="95"/>
      <c r="F734" s="95"/>
      <c r="G734" s="2" t="s">
        <v>9</v>
      </c>
      <c r="H734" s="3" t="s">
        <v>10</v>
      </c>
      <c r="I734" s="3" t="s">
        <v>23</v>
      </c>
      <c r="J734" s="3" t="s">
        <v>22</v>
      </c>
      <c r="K734" s="3" t="s">
        <v>21</v>
      </c>
      <c r="L734" s="3" t="s">
        <v>25</v>
      </c>
      <c r="M734" s="3" t="s">
        <v>11</v>
      </c>
      <c r="N734" s="3" t="s">
        <v>24</v>
      </c>
      <c r="O734" s="3" t="s">
        <v>12</v>
      </c>
      <c r="P734" s="2" t="s">
        <v>9</v>
      </c>
      <c r="Q734" s="3" t="s">
        <v>10</v>
      </c>
      <c r="R734" s="3" t="s">
        <v>22</v>
      </c>
      <c r="S734" s="3" t="s">
        <v>21</v>
      </c>
      <c r="T734" s="3" t="s">
        <v>11</v>
      </c>
      <c r="U734" s="3" t="s">
        <v>42</v>
      </c>
      <c r="V734" s="3" t="s">
        <v>13</v>
      </c>
      <c r="W734" s="100"/>
      <c r="X734" s="95"/>
    </row>
    <row r="735" spans="2:24">
      <c r="B735" s="23" t="s">
        <v>14</v>
      </c>
      <c r="C735" s="5">
        <v>17</v>
      </c>
      <c r="D735" s="5">
        <v>5</v>
      </c>
      <c r="E735" s="5">
        <f>C735-D735</f>
        <v>12</v>
      </c>
      <c r="F735" s="12">
        <v>25</v>
      </c>
      <c r="G735" s="7">
        <f>350*2/35.31</f>
        <v>19.824412347776832</v>
      </c>
      <c r="H735" s="7">
        <f>350*2/35.31</f>
        <v>19.824412347776832</v>
      </c>
      <c r="I735" s="7">
        <v>0</v>
      </c>
      <c r="J735" s="7">
        <v>0</v>
      </c>
      <c r="K735" s="7">
        <f>350*15/35.31</f>
        <v>148.68309260832623</v>
      </c>
      <c r="L735" s="7">
        <v>0</v>
      </c>
      <c r="M735" s="7">
        <f>350*2/35.31</f>
        <v>19.824412347776832</v>
      </c>
      <c r="N735" s="7">
        <v>0</v>
      </c>
      <c r="O735" s="7">
        <f>SUM(G735:N735)</f>
        <v>208.15632965165673</v>
      </c>
      <c r="P735" s="7">
        <f>350*3/35.31</f>
        <v>29.73661852166525</v>
      </c>
      <c r="Q735" s="7">
        <f>350*5/35.31</f>
        <v>49.561030869442078</v>
      </c>
      <c r="R735" s="7">
        <v>0</v>
      </c>
      <c r="S735" s="7">
        <f>350/35.31</f>
        <v>9.912206173888416</v>
      </c>
      <c r="T735" s="7">
        <f>350*16/35.31</f>
        <v>158.59529878221466</v>
      </c>
      <c r="U735" s="7">
        <f>350*17/35.31</f>
        <v>168.50750495610308</v>
      </c>
      <c r="V735" s="7">
        <f>SUM(P735:U735)</f>
        <v>416.31265930331347</v>
      </c>
      <c r="W735" s="22">
        <v>615</v>
      </c>
      <c r="X735" s="8"/>
    </row>
    <row r="736" spans="2:24">
      <c r="B736" s="23" t="s">
        <v>15</v>
      </c>
      <c r="C736" s="22">
        <v>10</v>
      </c>
      <c r="D736" s="22">
        <v>2</v>
      </c>
      <c r="E736" s="5">
        <f>C736-D736</f>
        <v>8</v>
      </c>
      <c r="F736" s="12">
        <v>31</v>
      </c>
      <c r="G736" s="6">
        <f>350*5/35.31</f>
        <v>49.561030869442078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f>350*5/35.31</f>
        <v>49.561030869442078</v>
      </c>
      <c r="N736" s="6">
        <f>350*4/35.31</f>
        <v>39.648824695553664</v>
      </c>
      <c r="O736" s="7">
        <f>SUM(G736:N736)</f>
        <v>138.77088643443781</v>
      </c>
      <c r="P736" s="7">
        <v>0</v>
      </c>
      <c r="Q736" s="7">
        <v>0</v>
      </c>
      <c r="R736" s="7">
        <v>0</v>
      </c>
      <c r="S736" s="7">
        <v>0</v>
      </c>
      <c r="T736" s="7">
        <f>350*8/35.31</f>
        <v>79.297649391107328</v>
      </c>
      <c r="U736" s="7">
        <v>0</v>
      </c>
      <c r="V736" s="7">
        <f>SUM(P736:U736)</f>
        <v>79.297649391107328</v>
      </c>
      <c r="W736" s="22">
        <v>1471</v>
      </c>
      <c r="X736" s="8"/>
    </row>
    <row r="737" spans="2:24">
      <c r="B737" s="23" t="s">
        <v>16</v>
      </c>
      <c r="C737" s="22">
        <v>0</v>
      </c>
      <c r="D737" s="22">
        <v>0</v>
      </c>
      <c r="E737" s="5">
        <v>0</v>
      </c>
      <c r="F737" s="12">
        <v>1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7">
        <f t="shared" ref="O737:O738" si="128">SUM(G737:N737)</f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f>SUM(P737:U737)</f>
        <v>0</v>
      </c>
      <c r="W737" s="22">
        <v>260</v>
      </c>
      <c r="X737" s="8" t="s">
        <v>233</v>
      </c>
    </row>
    <row r="738" spans="2:24">
      <c r="B738" s="23" t="s">
        <v>221</v>
      </c>
      <c r="C738" s="22">
        <v>9</v>
      </c>
      <c r="D738" s="22">
        <v>3</v>
      </c>
      <c r="E738" s="5">
        <f t="shared" ref="E738:E739" si="129">C738-D738</f>
        <v>6</v>
      </c>
      <c r="F738" s="13"/>
      <c r="G738" s="7">
        <f>350*6/35.31</f>
        <v>59.473237043330499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f>350*2/35.31</f>
        <v>19.824412347776832</v>
      </c>
      <c r="N738" s="7">
        <v>0</v>
      </c>
      <c r="O738" s="7">
        <f t="shared" si="128"/>
        <v>79.297649391107328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f t="shared" ref="V738:V741" si="130">SUM(P738:U738)</f>
        <v>0</v>
      </c>
      <c r="W738" s="22">
        <v>360</v>
      </c>
      <c r="X738" s="8"/>
    </row>
    <row r="739" spans="2:24">
      <c r="B739" s="23" t="s">
        <v>18</v>
      </c>
      <c r="C739" s="22">
        <v>15</v>
      </c>
      <c r="D739" s="22">
        <v>7</v>
      </c>
      <c r="E739" s="5">
        <f t="shared" si="129"/>
        <v>8</v>
      </c>
      <c r="F739" s="12">
        <v>51</v>
      </c>
      <c r="G739" s="7">
        <f>350*7/35.31</f>
        <v>69.385443217218921</v>
      </c>
      <c r="H739" s="7">
        <f>350*8/35.31</f>
        <v>79.297649391107328</v>
      </c>
      <c r="I739" s="7">
        <v>0</v>
      </c>
      <c r="J739" s="7">
        <v>0</v>
      </c>
      <c r="K739" s="7">
        <v>0</v>
      </c>
      <c r="L739" s="7">
        <v>0</v>
      </c>
      <c r="M739" s="7">
        <f>350*9/35.31</f>
        <v>89.209855564995749</v>
      </c>
      <c r="N739" s="7">
        <v>0</v>
      </c>
      <c r="O739" s="7">
        <f>SUM(G739:N739)</f>
        <v>237.892948173322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f t="shared" si="130"/>
        <v>0</v>
      </c>
      <c r="W739" s="22">
        <v>2376</v>
      </c>
      <c r="X739" s="8"/>
    </row>
    <row r="740" spans="2:24">
      <c r="B740" s="24" t="s">
        <v>19</v>
      </c>
      <c r="C740" s="22">
        <v>17.46</v>
      </c>
      <c r="D740" s="22">
        <v>3.4</v>
      </c>
      <c r="E740" s="5">
        <f>C740-D740</f>
        <v>14.06</v>
      </c>
      <c r="F740" s="12">
        <v>36</v>
      </c>
      <c r="G740" s="7">
        <f>350*8/35.31</f>
        <v>79.297649391107328</v>
      </c>
      <c r="H740" s="7">
        <f>350*8/35.31</f>
        <v>79.297649391107328</v>
      </c>
      <c r="I740" s="7">
        <v>0</v>
      </c>
      <c r="J740" s="7">
        <v>0</v>
      </c>
      <c r="K740" s="7">
        <v>0</v>
      </c>
      <c r="L740" s="7">
        <v>0</v>
      </c>
      <c r="M740" s="7">
        <f>350*10/35.31</f>
        <v>99.122061738884156</v>
      </c>
      <c r="N740" s="7">
        <v>0</v>
      </c>
      <c r="O740" s="7">
        <f>SUM(G740:N740)</f>
        <v>257.71736052109884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f t="shared" si="130"/>
        <v>0</v>
      </c>
      <c r="W740" s="22">
        <v>1532</v>
      </c>
      <c r="X740" s="8"/>
    </row>
    <row r="741" spans="2:24">
      <c r="B741" s="9" t="s">
        <v>20</v>
      </c>
      <c r="C741" s="22">
        <v>0</v>
      </c>
      <c r="D741" s="22">
        <v>0</v>
      </c>
      <c r="E741" s="5">
        <f>C741-D741</f>
        <v>0</v>
      </c>
      <c r="F741" s="12"/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f>SUM(G741:N741)</f>
        <v>0</v>
      </c>
      <c r="P741" s="7">
        <v>0</v>
      </c>
      <c r="Q741" s="7">
        <v>0</v>
      </c>
      <c r="R741" s="7">
        <v>0</v>
      </c>
      <c r="S741" s="7">
        <v>0</v>
      </c>
      <c r="T741" s="7">
        <f>350*4/35.31</f>
        <v>39.648824695553664</v>
      </c>
      <c r="U741" s="7">
        <v>0</v>
      </c>
      <c r="V741" s="7">
        <f t="shared" si="130"/>
        <v>39.648824695553664</v>
      </c>
      <c r="W741" s="22">
        <v>665</v>
      </c>
      <c r="X741" s="8"/>
    </row>
    <row r="743" spans="2:24">
      <c r="B743" s="1" t="s">
        <v>249</v>
      </c>
    </row>
    <row r="744" spans="2:24" ht="15" customHeight="1">
      <c r="B744" s="94" t="s">
        <v>0</v>
      </c>
      <c r="C744" s="94" t="s">
        <v>121</v>
      </c>
      <c r="D744" s="94" t="s">
        <v>97</v>
      </c>
      <c r="E744" s="94" t="s">
        <v>98</v>
      </c>
      <c r="F744" s="94" t="s">
        <v>99</v>
      </c>
      <c r="G744" s="101" t="s">
        <v>100</v>
      </c>
      <c r="H744" s="101" t="s">
        <v>8</v>
      </c>
      <c r="I744" s="110"/>
      <c r="J744" s="110"/>
      <c r="K744" s="111"/>
    </row>
    <row r="745" spans="2:24">
      <c r="B745" s="95"/>
      <c r="C745" s="95"/>
      <c r="D745" s="95"/>
      <c r="E745" s="95"/>
      <c r="F745" s="95"/>
      <c r="G745" s="102"/>
      <c r="H745" s="102"/>
      <c r="I745" s="112"/>
      <c r="J745" s="112"/>
      <c r="K745" s="113"/>
    </row>
    <row r="746" spans="2:24">
      <c r="B746" s="4" t="s">
        <v>15</v>
      </c>
      <c r="C746" s="22" t="s">
        <v>112</v>
      </c>
      <c r="D746" s="22"/>
      <c r="E746" s="5">
        <v>0</v>
      </c>
      <c r="F746" s="5">
        <v>0</v>
      </c>
      <c r="G746" s="14">
        <v>0</v>
      </c>
      <c r="H746" s="107" t="s">
        <v>83</v>
      </c>
      <c r="I746" s="108"/>
      <c r="J746" s="108"/>
      <c r="K746" s="109"/>
    </row>
    <row r="747" spans="2:24">
      <c r="B747" s="23" t="s">
        <v>16</v>
      </c>
      <c r="C747" s="22" t="s">
        <v>112</v>
      </c>
      <c r="D747" s="22"/>
      <c r="E747" s="5">
        <v>0</v>
      </c>
      <c r="F747" s="5">
        <v>0</v>
      </c>
      <c r="G747" s="14">
        <v>0</v>
      </c>
      <c r="H747" s="107" t="s">
        <v>241</v>
      </c>
      <c r="I747" s="108"/>
      <c r="J747" s="108"/>
      <c r="K747" s="109"/>
    </row>
    <row r="748" spans="2:24">
      <c r="B748" s="23" t="s">
        <v>18</v>
      </c>
      <c r="C748" s="22" t="s">
        <v>112</v>
      </c>
      <c r="D748" s="22" t="s">
        <v>101</v>
      </c>
      <c r="E748" s="5">
        <v>0</v>
      </c>
      <c r="F748" s="5">
        <v>0</v>
      </c>
      <c r="G748" s="14">
        <v>5</v>
      </c>
      <c r="H748" s="107" t="s">
        <v>250</v>
      </c>
      <c r="I748" s="108"/>
      <c r="J748" s="108"/>
      <c r="K748" s="109"/>
    </row>
    <row r="749" spans="2:24">
      <c r="B749" s="24" t="s">
        <v>19</v>
      </c>
      <c r="C749" s="22" t="s">
        <v>112</v>
      </c>
      <c r="D749" s="22" t="s">
        <v>112</v>
      </c>
      <c r="E749" s="5">
        <v>0</v>
      </c>
      <c r="F749" s="5">
        <v>0</v>
      </c>
      <c r="G749" s="14">
        <v>0</v>
      </c>
      <c r="H749" s="107" t="s">
        <v>250</v>
      </c>
      <c r="I749" s="108"/>
      <c r="J749" s="108"/>
      <c r="K749" s="109"/>
    </row>
    <row r="752" spans="2:24">
      <c r="B752" s="1" t="s">
        <v>251</v>
      </c>
    </row>
    <row r="753" spans="2:24" ht="15" customHeight="1">
      <c r="B753" s="94" t="s">
        <v>0</v>
      </c>
      <c r="C753" s="94" t="s">
        <v>1</v>
      </c>
      <c r="D753" s="94" t="s">
        <v>2</v>
      </c>
      <c r="E753" s="94" t="s">
        <v>3</v>
      </c>
      <c r="F753" s="94" t="s">
        <v>93</v>
      </c>
      <c r="G753" s="96" t="s">
        <v>5</v>
      </c>
      <c r="H753" s="97"/>
      <c r="I753" s="97"/>
      <c r="J753" s="97"/>
      <c r="K753" s="97"/>
      <c r="L753" s="97"/>
      <c r="M753" s="97"/>
      <c r="N753" s="97"/>
      <c r="O753" s="98"/>
      <c r="P753" s="96" t="s">
        <v>6</v>
      </c>
      <c r="Q753" s="97"/>
      <c r="R753" s="97"/>
      <c r="S753" s="97"/>
      <c r="T753" s="97"/>
      <c r="U753" s="97"/>
      <c r="V753" s="98"/>
      <c r="W753" s="99" t="s">
        <v>7</v>
      </c>
      <c r="X753" s="94" t="s">
        <v>8</v>
      </c>
    </row>
    <row r="754" spans="2:24">
      <c r="B754" s="95"/>
      <c r="C754" s="95"/>
      <c r="D754" s="95"/>
      <c r="E754" s="95"/>
      <c r="F754" s="95"/>
      <c r="G754" s="2" t="s">
        <v>9</v>
      </c>
      <c r="H754" s="3" t="s">
        <v>10</v>
      </c>
      <c r="I754" s="3" t="s">
        <v>23</v>
      </c>
      <c r="J754" s="3" t="s">
        <v>22</v>
      </c>
      <c r="K754" s="3" t="s">
        <v>21</v>
      </c>
      <c r="L754" s="3" t="s">
        <v>25</v>
      </c>
      <c r="M754" s="3" t="s">
        <v>11</v>
      </c>
      <c r="N754" s="3" t="s">
        <v>24</v>
      </c>
      <c r="O754" s="3" t="s">
        <v>12</v>
      </c>
      <c r="P754" s="2" t="s">
        <v>9</v>
      </c>
      <c r="Q754" s="3" t="s">
        <v>10</v>
      </c>
      <c r="R754" s="3" t="s">
        <v>22</v>
      </c>
      <c r="S754" s="3" t="s">
        <v>21</v>
      </c>
      <c r="T754" s="3" t="s">
        <v>11</v>
      </c>
      <c r="U754" s="3" t="s">
        <v>42</v>
      </c>
      <c r="V754" s="3" t="s">
        <v>13</v>
      </c>
      <c r="W754" s="100"/>
      <c r="X754" s="95"/>
    </row>
    <row r="755" spans="2:24">
      <c r="B755" s="23" t="s">
        <v>14</v>
      </c>
      <c r="C755" s="5">
        <v>15</v>
      </c>
      <c r="D755" s="5">
        <v>4</v>
      </c>
      <c r="E755" s="5">
        <f>C755-D755</f>
        <v>11</v>
      </c>
      <c r="F755" s="12">
        <v>16</v>
      </c>
      <c r="G755" s="7">
        <f>350*4/35.31</f>
        <v>39.648824695553664</v>
      </c>
      <c r="H755" s="7">
        <f>350*3/35.31</f>
        <v>29.73661852166525</v>
      </c>
      <c r="I755" s="7">
        <v>0</v>
      </c>
      <c r="J755" s="7">
        <v>0</v>
      </c>
      <c r="K755" s="7">
        <f>350*13/35.31</f>
        <v>128.85868026054942</v>
      </c>
      <c r="L755" s="7">
        <v>0</v>
      </c>
      <c r="M755" s="7">
        <f>350*3/35.31</f>
        <v>29.73661852166525</v>
      </c>
      <c r="N755" s="7">
        <v>0</v>
      </c>
      <c r="O755" s="7">
        <f>SUM(G755:N755)</f>
        <v>227.98074199943358</v>
      </c>
      <c r="P755" s="7">
        <v>0</v>
      </c>
      <c r="Q755" s="7">
        <f>350*4/35.31</f>
        <v>39.648824695553664</v>
      </c>
      <c r="R755" s="7">
        <v>0</v>
      </c>
      <c r="S755" s="7">
        <f>350/35.31</f>
        <v>9.912206173888416</v>
      </c>
      <c r="T755" s="7">
        <f>350*8/35.31</f>
        <v>79.297649391107328</v>
      </c>
      <c r="U755" s="7">
        <f>350*18/35.31</f>
        <v>178.4197111299915</v>
      </c>
      <c r="V755" s="7">
        <f>SUM(P755:U755)</f>
        <v>307.27839139054095</v>
      </c>
      <c r="W755" s="22">
        <v>550</v>
      </c>
      <c r="X755" s="8"/>
    </row>
    <row r="756" spans="2:24">
      <c r="B756" s="23" t="s">
        <v>15</v>
      </c>
      <c r="C756" s="22">
        <v>14</v>
      </c>
      <c r="D756" s="22">
        <v>3</v>
      </c>
      <c r="E756" s="5">
        <f>C756-D756</f>
        <v>11</v>
      </c>
      <c r="F756" s="12">
        <v>23</v>
      </c>
      <c r="G756" s="6">
        <f>350*7/35.31</f>
        <v>69.385443217218921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f>350*7/35.31</f>
        <v>69.385443217218921</v>
      </c>
      <c r="N756" s="6">
        <f>350*6/35.31</f>
        <v>59.473237043330499</v>
      </c>
      <c r="O756" s="7">
        <f>SUM(G756:N756)</f>
        <v>198.24412347776834</v>
      </c>
      <c r="P756" s="7">
        <v>0</v>
      </c>
      <c r="Q756" s="7">
        <v>0</v>
      </c>
      <c r="R756" s="7">
        <v>0</v>
      </c>
      <c r="S756" s="7">
        <v>0</v>
      </c>
      <c r="T756" s="7">
        <f>350*4/35.31</f>
        <v>39.648824695553664</v>
      </c>
      <c r="U756" s="7">
        <v>0</v>
      </c>
      <c r="V756" s="7">
        <f>SUM(P756:U756)</f>
        <v>39.648824695553664</v>
      </c>
      <c r="W756" s="22">
        <v>1774</v>
      </c>
      <c r="X756" s="8"/>
    </row>
    <row r="757" spans="2:24">
      <c r="B757" s="23" t="s">
        <v>16</v>
      </c>
      <c r="C757" s="22">
        <v>0</v>
      </c>
      <c r="D757" s="22">
        <v>0</v>
      </c>
      <c r="E757" s="5">
        <v>0</v>
      </c>
      <c r="F757" s="12"/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7">
        <f t="shared" ref="O757" si="131">SUM(G757:N757)</f>
        <v>0</v>
      </c>
      <c r="P757" s="7">
        <f>1050/35.31</f>
        <v>29.73661852166525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f>SUM(P757:U757)</f>
        <v>29.73661852166525</v>
      </c>
      <c r="W757" s="22">
        <v>300</v>
      </c>
      <c r="X757" s="8" t="s">
        <v>233</v>
      </c>
    </row>
    <row r="758" spans="2:24">
      <c r="B758" s="23" t="s">
        <v>221</v>
      </c>
      <c r="C758" s="22">
        <v>12</v>
      </c>
      <c r="D758" s="22">
        <v>3</v>
      </c>
      <c r="E758" s="5">
        <f t="shared" ref="E758:E759" si="132">C758-D758</f>
        <v>9</v>
      </c>
      <c r="F758" s="13">
        <v>14</v>
      </c>
      <c r="G758" s="7">
        <f>350*9/35.31</f>
        <v>89.209855564995749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f>350*2/35.31</f>
        <v>19.824412347776832</v>
      </c>
      <c r="N758" s="7">
        <v>0</v>
      </c>
      <c r="O758" s="7">
        <f>SUM(G758:N758)</f>
        <v>109.03426791277258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f t="shared" ref="V758:V760" si="133">SUM(P758:U758)</f>
        <v>0</v>
      </c>
      <c r="W758" s="22">
        <v>880</v>
      </c>
      <c r="X758" s="8"/>
    </row>
    <row r="759" spans="2:24">
      <c r="B759" s="23" t="s">
        <v>18</v>
      </c>
      <c r="C759" s="22">
        <v>13</v>
      </c>
      <c r="D759" s="22">
        <v>4</v>
      </c>
      <c r="E759" s="5">
        <f t="shared" si="132"/>
        <v>9</v>
      </c>
      <c r="F759" s="12"/>
      <c r="G759" s="7">
        <f>350*8/35.31</f>
        <v>79.297649391107328</v>
      </c>
      <c r="H759" s="7">
        <f>350*9/35.31</f>
        <v>89.209855564995749</v>
      </c>
      <c r="I759" s="7">
        <v>0</v>
      </c>
      <c r="J759" s="7">
        <v>0</v>
      </c>
      <c r="K759" s="7">
        <v>0</v>
      </c>
      <c r="L759" s="7">
        <v>0</v>
      </c>
      <c r="M759" s="7">
        <f>350*10/35.31</f>
        <v>99.122061738884156</v>
      </c>
      <c r="N759" s="7">
        <v>0</v>
      </c>
      <c r="O759" s="7">
        <f>SUM(G759:N759)</f>
        <v>267.62956669498726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f t="shared" si="133"/>
        <v>0</v>
      </c>
      <c r="W759" s="22">
        <v>1566</v>
      </c>
      <c r="X759" s="8"/>
    </row>
    <row r="760" spans="2:24">
      <c r="B760" s="24" t="s">
        <v>19</v>
      </c>
      <c r="C760" s="22">
        <v>17.940000000000001</v>
      </c>
      <c r="D760" s="22">
        <v>4</v>
      </c>
      <c r="E760" s="5">
        <f>C760-D760</f>
        <v>13.940000000000001</v>
      </c>
      <c r="F760" s="12">
        <v>26</v>
      </c>
      <c r="G760" s="7">
        <f>350*7/35.31</f>
        <v>69.385443217218921</v>
      </c>
      <c r="H760" s="7">
        <f>350*8/35.31</f>
        <v>79.297649391107328</v>
      </c>
      <c r="I760" s="7">
        <v>0</v>
      </c>
      <c r="J760" s="7">
        <v>0</v>
      </c>
      <c r="K760" s="7">
        <v>0</v>
      </c>
      <c r="L760" s="7">
        <v>0</v>
      </c>
      <c r="M760" s="7">
        <f>350*10/35.31</f>
        <v>99.122061738884156</v>
      </c>
      <c r="N760" s="7">
        <v>0</v>
      </c>
      <c r="O760" s="7">
        <f>SUM(G760:N760)</f>
        <v>247.80515434721042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  <c r="U760" s="7">
        <v>0</v>
      </c>
      <c r="V760" s="7">
        <f t="shared" si="133"/>
        <v>0</v>
      </c>
      <c r="W760" s="22">
        <v>1241</v>
      </c>
      <c r="X760" s="8"/>
    </row>
    <row r="761" spans="2:24">
      <c r="B761" s="9" t="s">
        <v>20</v>
      </c>
      <c r="C761" s="22">
        <v>10</v>
      </c>
      <c r="D761" s="22">
        <v>3</v>
      </c>
      <c r="E761" s="5">
        <f>C761-D761</f>
        <v>7</v>
      </c>
      <c r="F761" s="12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22">
        <v>385</v>
      </c>
      <c r="X761" s="8"/>
    </row>
    <row r="763" spans="2:24">
      <c r="B763" s="1" t="s">
        <v>252</v>
      </c>
    </row>
    <row r="764" spans="2:24" ht="15" customHeight="1">
      <c r="B764" s="94" t="s">
        <v>0</v>
      </c>
      <c r="C764" s="94" t="s">
        <v>121</v>
      </c>
      <c r="D764" s="94" t="s">
        <v>97</v>
      </c>
      <c r="E764" s="94" t="s">
        <v>98</v>
      </c>
      <c r="F764" s="94" t="s">
        <v>99</v>
      </c>
      <c r="G764" s="101" t="s">
        <v>100</v>
      </c>
      <c r="H764" s="101" t="s">
        <v>8</v>
      </c>
      <c r="I764" s="110"/>
      <c r="J764" s="110"/>
      <c r="K764" s="111"/>
    </row>
    <row r="765" spans="2:24">
      <c r="B765" s="95"/>
      <c r="C765" s="95"/>
      <c r="D765" s="95"/>
      <c r="E765" s="95"/>
      <c r="F765" s="95"/>
      <c r="G765" s="102"/>
      <c r="H765" s="102"/>
      <c r="I765" s="112"/>
      <c r="J765" s="112"/>
      <c r="K765" s="113"/>
    </row>
    <row r="766" spans="2:24">
      <c r="B766" s="23" t="s">
        <v>15</v>
      </c>
      <c r="C766" s="22" t="s">
        <v>101</v>
      </c>
      <c r="D766" s="22"/>
      <c r="E766" s="5">
        <v>3</v>
      </c>
      <c r="F766" s="5">
        <v>15</v>
      </c>
      <c r="G766" s="14">
        <v>0</v>
      </c>
      <c r="H766" s="107" t="s">
        <v>253</v>
      </c>
      <c r="I766" s="108"/>
      <c r="J766" s="108"/>
      <c r="K766" s="109"/>
    </row>
    <row r="767" spans="2:24">
      <c r="B767" s="23" t="s">
        <v>16</v>
      </c>
      <c r="C767" s="22" t="s">
        <v>112</v>
      </c>
      <c r="D767" s="22"/>
      <c r="E767" s="5">
        <v>0</v>
      </c>
      <c r="F767" s="5">
        <v>0</v>
      </c>
      <c r="G767" s="14">
        <v>0</v>
      </c>
      <c r="H767" s="107" t="s">
        <v>241</v>
      </c>
      <c r="I767" s="108"/>
      <c r="J767" s="108"/>
      <c r="K767" s="109"/>
    </row>
    <row r="768" spans="2:24">
      <c r="B768" s="23" t="s">
        <v>18</v>
      </c>
      <c r="C768" s="22" t="s">
        <v>101</v>
      </c>
      <c r="D768" s="22" t="s">
        <v>101</v>
      </c>
      <c r="E768" s="5">
        <v>19</v>
      </c>
      <c r="F768" s="5">
        <v>0</v>
      </c>
      <c r="G768" s="14">
        <v>3</v>
      </c>
      <c r="H768" s="107" t="s">
        <v>254</v>
      </c>
      <c r="I768" s="108"/>
      <c r="J768" s="108"/>
      <c r="K768" s="109"/>
    </row>
    <row r="769" spans="2:24">
      <c r="B769" s="24" t="s">
        <v>19</v>
      </c>
      <c r="C769" s="22" t="s">
        <v>101</v>
      </c>
      <c r="D769" s="22" t="s">
        <v>112</v>
      </c>
      <c r="E769" s="5">
        <v>0</v>
      </c>
      <c r="F769" s="5">
        <v>16</v>
      </c>
      <c r="G769" s="14">
        <v>0</v>
      </c>
      <c r="H769" s="107" t="s">
        <v>255</v>
      </c>
      <c r="I769" s="108"/>
      <c r="J769" s="108"/>
      <c r="K769" s="109"/>
    </row>
    <row r="772" spans="2:24">
      <c r="B772" s="1" t="s">
        <v>256</v>
      </c>
    </row>
    <row r="773" spans="2:24" ht="15" customHeight="1">
      <c r="B773" s="94" t="s">
        <v>0</v>
      </c>
      <c r="C773" s="94" t="s">
        <v>1</v>
      </c>
      <c r="D773" s="94" t="s">
        <v>2</v>
      </c>
      <c r="E773" s="94" t="s">
        <v>3</v>
      </c>
      <c r="F773" s="94" t="s">
        <v>93</v>
      </c>
      <c r="G773" s="96" t="s">
        <v>5</v>
      </c>
      <c r="H773" s="97"/>
      <c r="I773" s="97"/>
      <c r="J773" s="97"/>
      <c r="K773" s="97"/>
      <c r="L773" s="97"/>
      <c r="M773" s="97"/>
      <c r="N773" s="97"/>
      <c r="O773" s="98"/>
      <c r="P773" s="96" t="s">
        <v>6</v>
      </c>
      <c r="Q773" s="97"/>
      <c r="R773" s="97"/>
      <c r="S773" s="97"/>
      <c r="T773" s="97"/>
      <c r="U773" s="97"/>
      <c r="V773" s="98"/>
      <c r="W773" s="99" t="s">
        <v>7</v>
      </c>
      <c r="X773" s="94" t="s">
        <v>8</v>
      </c>
    </row>
    <row r="774" spans="2:24">
      <c r="B774" s="95"/>
      <c r="C774" s="95"/>
      <c r="D774" s="95"/>
      <c r="E774" s="95"/>
      <c r="F774" s="95"/>
      <c r="G774" s="2" t="s">
        <v>9</v>
      </c>
      <c r="H774" s="3" t="s">
        <v>10</v>
      </c>
      <c r="I774" s="3" t="s">
        <v>23</v>
      </c>
      <c r="J774" s="3" t="s">
        <v>22</v>
      </c>
      <c r="K774" s="3" t="s">
        <v>21</v>
      </c>
      <c r="L774" s="3" t="s">
        <v>25</v>
      </c>
      <c r="M774" s="3" t="s">
        <v>11</v>
      </c>
      <c r="N774" s="3" t="s">
        <v>24</v>
      </c>
      <c r="O774" s="3" t="s">
        <v>12</v>
      </c>
      <c r="P774" s="2" t="s">
        <v>9</v>
      </c>
      <c r="Q774" s="3" t="s">
        <v>10</v>
      </c>
      <c r="R774" s="3" t="s">
        <v>22</v>
      </c>
      <c r="S774" s="3" t="s">
        <v>21</v>
      </c>
      <c r="T774" s="3" t="s">
        <v>11</v>
      </c>
      <c r="U774" s="3" t="s">
        <v>42</v>
      </c>
      <c r="V774" s="3" t="s">
        <v>13</v>
      </c>
      <c r="W774" s="100"/>
      <c r="X774" s="95"/>
    </row>
    <row r="775" spans="2:24">
      <c r="B775" s="23" t="s">
        <v>14</v>
      </c>
      <c r="C775" s="5">
        <v>0</v>
      </c>
      <c r="D775" s="5">
        <v>0</v>
      </c>
      <c r="E775" s="5">
        <f>C775-D775</f>
        <v>0</v>
      </c>
      <c r="F775" s="12"/>
      <c r="G775" s="7">
        <v>0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f t="shared" ref="O775:O780" si="134">SUM(G775:N775)</f>
        <v>0</v>
      </c>
      <c r="P775" s="7">
        <f>350*3/35.31</f>
        <v>29.73661852166525</v>
      </c>
      <c r="Q775" s="7">
        <v>0</v>
      </c>
      <c r="R775" s="7">
        <v>0</v>
      </c>
      <c r="S775" s="7">
        <v>0</v>
      </c>
      <c r="T775" s="7">
        <f>350*5/35.31</f>
        <v>49.561030869442078</v>
      </c>
      <c r="U775" s="7">
        <v>0</v>
      </c>
      <c r="V775" s="7">
        <f>SUM(P775:U775)</f>
        <v>79.297649391107328</v>
      </c>
      <c r="W775" s="22"/>
      <c r="X775" s="8" t="s">
        <v>257</v>
      </c>
    </row>
    <row r="776" spans="2:24">
      <c r="B776" s="23" t="s">
        <v>15</v>
      </c>
      <c r="C776" s="22">
        <v>9</v>
      </c>
      <c r="D776" s="22">
        <v>3</v>
      </c>
      <c r="E776" s="5">
        <f>C776-D776</f>
        <v>6</v>
      </c>
      <c r="F776" s="12"/>
      <c r="G776" s="6">
        <f>350*3/35.31</f>
        <v>29.73661852166525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f>350*3/35.31</f>
        <v>29.73661852166525</v>
      </c>
      <c r="N776" s="6">
        <f>350*2/35.31</f>
        <v>19.824412347776832</v>
      </c>
      <c r="O776" s="7">
        <f t="shared" si="134"/>
        <v>79.297649391107328</v>
      </c>
      <c r="P776" s="7">
        <v>0</v>
      </c>
      <c r="Q776" s="7">
        <v>0</v>
      </c>
      <c r="R776" s="7">
        <v>0</v>
      </c>
      <c r="S776" s="7">
        <v>0</v>
      </c>
      <c r="T776" s="7">
        <f>350*5/35.31</f>
        <v>49.561030869442078</v>
      </c>
      <c r="U776" s="7">
        <v>0</v>
      </c>
      <c r="V776" s="7">
        <f>SUM(P776:U776)</f>
        <v>49.561030869442078</v>
      </c>
      <c r="W776" s="22">
        <v>1720</v>
      </c>
      <c r="X776" s="8" t="s">
        <v>258</v>
      </c>
    </row>
    <row r="777" spans="2:24">
      <c r="B777" s="23" t="s">
        <v>16</v>
      </c>
      <c r="C777" s="22">
        <v>0</v>
      </c>
      <c r="D777" s="22">
        <v>0</v>
      </c>
      <c r="E777" s="5">
        <f>C777-D777</f>
        <v>0</v>
      </c>
      <c r="F777" s="12"/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7">
        <f t="shared" si="134"/>
        <v>0</v>
      </c>
      <c r="P777" s="7">
        <f>950/35.31</f>
        <v>26.904559614839986</v>
      </c>
      <c r="Q777" s="7">
        <v>0</v>
      </c>
      <c r="R777" s="7">
        <v>0</v>
      </c>
      <c r="S777" s="7">
        <v>0</v>
      </c>
      <c r="T777" s="7">
        <v>0</v>
      </c>
      <c r="U777" s="7">
        <v>0</v>
      </c>
      <c r="V777" s="7">
        <f>SUM(P777:U777)</f>
        <v>26.904559614839986</v>
      </c>
      <c r="W777" s="22">
        <v>220</v>
      </c>
      <c r="X777" s="8" t="s">
        <v>263</v>
      </c>
    </row>
    <row r="778" spans="2:24">
      <c r="B778" s="23" t="s">
        <v>221</v>
      </c>
      <c r="C778" s="22">
        <v>7</v>
      </c>
      <c r="D778" s="22">
        <v>3</v>
      </c>
      <c r="E778" s="5">
        <f t="shared" ref="E778:E779" si="135">C778-D778</f>
        <v>4</v>
      </c>
      <c r="F778" s="13">
        <v>14</v>
      </c>
      <c r="G778" s="7">
        <f>350*4/35.31</f>
        <v>39.648824695553664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f>350/35.31</f>
        <v>9.912206173888416</v>
      </c>
      <c r="N778" s="7">
        <v>0</v>
      </c>
      <c r="O778" s="7">
        <f t="shared" si="134"/>
        <v>49.561030869442078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f t="shared" ref="V778:V780" si="136">SUM(P778:U778)</f>
        <v>0</v>
      </c>
      <c r="W778" s="22">
        <v>530</v>
      </c>
      <c r="X778" s="8"/>
    </row>
    <row r="779" spans="2:24">
      <c r="B779" s="23" t="s">
        <v>18</v>
      </c>
      <c r="C779" s="22">
        <v>13</v>
      </c>
      <c r="D779" s="22">
        <v>6</v>
      </c>
      <c r="E779" s="5">
        <f t="shared" si="135"/>
        <v>7</v>
      </c>
      <c r="F779" s="12"/>
      <c r="G779" s="7">
        <f>350*5/35.31</f>
        <v>49.561030869442078</v>
      </c>
      <c r="H779" s="7">
        <f>350*7/35.31</f>
        <v>69.385443217218921</v>
      </c>
      <c r="I779" s="7">
        <v>0</v>
      </c>
      <c r="J779" s="7">
        <v>0</v>
      </c>
      <c r="K779" s="7">
        <v>0</v>
      </c>
      <c r="L779" s="7">
        <v>0</v>
      </c>
      <c r="M779" s="7">
        <f>350*8/35.31</f>
        <v>79.297649391107328</v>
      </c>
      <c r="N779" s="7">
        <v>0</v>
      </c>
      <c r="O779" s="7">
        <f t="shared" si="134"/>
        <v>198.24412347776831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f t="shared" si="136"/>
        <v>0</v>
      </c>
      <c r="W779" s="22">
        <v>2290</v>
      </c>
      <c r="X779" s="8"/>
    </row>
    <row r="780" spans="2:24">
      <c r="B780" s="24" t="s">
        <v>19</v>
      </c>
      <c r="C780" s="22">
        <v>7.18</v>
      </c>
      <c r="D780" s="22">
        <v>1</v>
      </c>
      <c r="E780" s="5">
        <f>C780-D780</f>
        <v>6.18</v>
      </c>
      <c r="F780" s="12">
        <v>21</v>
      </c>
      <c r="G780" s="7">
        <f>350*4/35.31</f>
        <v>39.648824695553664</v>
      </c>
      <c r="H780" s="7">
        <f>350*5/35.31</f>
        <v>49.561030869442078</v>
      </c>
      <c r="I780" s="7">
        <v>0</v>
      </c>
      <c r="J780" s="7">
        <v>0</v>
      </c>
      <c r="K780" s="7">
        <v>0</v>
      </c>
      <c r="L780" s="7">
        <v>0</v>
      </c>
      <c r="M780" s="7">
        <f>350*7/35.31</f>
        <v>69.385443217218921</v>
      </c>
      <c r="N780" s="7">
        <v>0</v>
      </c>
      <c r="O780" s="7">
        <f t="shared" si="134"/>
        <v>158.59529878221466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f t="shared" si="136"/>
        <v>0</v>
      </c>
      <c r="W780" s="22">
        <v>575</v>
      </c>
      <c r="X780" s="8"/>
    </row>
    <row r="781" spans="2:24">
      <c r="B781" s="9" t="s">
        <v>20</v>
      </c>
      <c r="C781" s="22"/>
      <c r="D781" s="22"/>
      <c r="E781" s="5"/>
      <c r="F781" s="12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22">
        <v>225</v>
      </c>
      <c r="X781" s="8"/>
    </row>
    <row r="783" spans="2:24">
      <c r="B783" s="1" t="s">
        <v>259</v>
      </c>
    </row>
    <row r="784" spans="2:24" ht="15" customHeight="1">
      <c r="B784" s="94" t="s">
        <v>0</v>
      </c>
      <c r="C784" s="94" t="s">
        <v>121</v>
      </c>
      <c r="D784" s="94" t="s">
        <v>97</v>
      </c>
      <c r="E784" s="94" t="s">
        <v>98</v>
      </c>
      <c r="F784" s="94" t="s">
        <v>99</v>
      </c>
      <c r="G784" s="101" t="s">
        <v>100</v>
      </c>
      <c r="H784" s="101" t="s">
        <v>8</v>
      </c>
      <c r="I784" s="110"/>
      <c r="J784" s="110"/>
      <c r="K784" s="111"/>
    </row>
    <row r="785" spans="2:24">
      <c r="B785" s="95"/>
      <c r="C785" s="95"/>
      <c r="D785" s="95"/>
      <c r="E785" s="95"/>
      <c r="F785" s="95"/>
      <c r="G785" s="102"/>
      <c r="H785" s="102"/>
      <c r="I785" s="112"/>
      <c r="J785" s="112"/>
      <c r="K785" s="113"/>
    </row>
    <row r="786" spans="2:24">
      <c r="B786" s="23" t="s">
        <v>15</v>
      </c>
      <c r="C786" s="22" t="s">
        <v>101</v>
      </c>
      <c r="D786" s="22"/>
      <c r="E786" s="5">
        <v>1</v>
      </c>
      <c r="F786" s="5">
        <v>12</v>
      </c>
      <c r="G786" s="14">
        <v>0</v>
      </c>
      <c r="H786" s="107" t="s">
        <v>260</v>
      </c>
      <c r="I786" s="108"/>
      <c r="J786" s="108"/>
      <c r="K786" s="109"/>
    </row>
    <row r="787" spans="2:24">
      <c r="B787" s="23" t="s">
        <v>16</v>
      </c>
      <c r="C787" s="22" t="s">
        <v>112</v>
      </c>
      <c r="D787" s="22"/>
      <c r="E787" s="5">
        <v>0</v>
      </c>
      <c r="F787" s="5">
        <v>0</v>
      </c>
      <c r="G787" s="14">
        <v>0</v>
      </c>
      <c r="H787" s="107" t="s">
        <v>241</v>
      </c>
      <c r="I787" s="108"/>
      <c r="J787" s="108"/>
      <c r="K787" s="109"/>
    </row>
    <row r="788" spans="2:24">
      <c r="B788" s="23" t="s">
        <v>18</v>
      </c>
      <c r="C788" s="22" t="s">
        <v>101</v>
      </c>
      <c r="D788" s="22" t="s">
        <v>101</v>
      </c>
      <c r="E788" s="5">
        <v>1</v>
      </c>
      <c r="F788" s="5">
        <v>5</v>
      </c>
      <c r="G788" s="14">
        <v>3</v>
      </c>
      <c r="H788" s="107" t="s">
        <v>261</v>
      </c>
      <c r="I788" s="108"/>
      <c r="J788" s="108"/>
      <c r="K788" s="109"/>
    </row>
    <row r="789" spans="2:24">
      <c r="B789" s="24" t="s">
        <v>19</v>
      </c>
      <c r="C789" s="22" t="s">
        <v>112</v>
      </c>
      <c r="D789" s="22" t="s">
        <v>112</v>
      </c>
      <c r="E789" s="5">
        <v>0</v>
      </c>
      <c r="F789" s="5">
        <v>0</v>
      </c>
      <c r="G789" s="14">
        <v>0</v>
      </c>
      <c r="H789" s="107" t="s">
        <v>262</v>
      </c>
      <c r="I789" s="108"/>
      <c r="J789" s="108"/>
      <c r="K789" s="109"/>
    </row>
    <row r="792" spans="2:24">
      <c r="B792" s="1" t="s">
        <v>264</v>
      </c>
    </row>
    <row r="793" spans="2:24">
      <c r="B793" s="94" t="s">
        <v>0</v>
      </c>
      <c r="C793" s="94" t="s">
        <v>1</v>
      </c>
      <c r="D793" s="94" t="s">
        <v>2</v>
      </c>
      <c r="E793" s="94" t="s">
        <v>3</v>
      </c>
      <c r="F793" s="94" t="s">
        <v>93</v>
      </c>
      <c r="G793" s="96" t="s">
        <v>5</v>
      </c>
      <c r="H793" s="97"/>
      <c r="I793" s="97"/>
      <c r="J793" s="97"/>
      <c r="K793" s="97"/>
      <c r="L793" s="97"/>
      <c r="M793" s="97"/>
      <c r="N793" s="97"/>
      <c r="O793" s="98"/>
      <c r="P793" s="96" t="s">
        <v>6</v>
      </c>
      <c r="Q793" s="97"/>
      <c r="R793" s="97"/>
      <c r="S793" s="97"/>
      <c r="T793" s="97"/>
      <c r="U793" s="97"/>
      <c r="V793" s="98"/>
      <c r="W793" s="99" t="s">
        <v>7</v>
      </c>
      <c r="X793" s="94" t="s">
        <v>8</v>
      </c>
    </row>
    <row r="794" spans="2:24">
      <c r="B794" s="95"/>
      <c r="C794" s="95"/>
      <c r="D794" s="95"/>
      <c r="E794" s="95"/>
      <c r="F794" s="95"/>
      <c r="G794" s="2" t="s">
        <v>9</v>
      </c>
      <c r="H794" s="3" t="s">
        <v>10</v>
      </c>
      <c r="I794" s="3" t="s">
        <v>23</v>
      </c>
      <c r="J794" s="3" t="s">
        <v>22</v>
      </c>
      <c r="K794" s="3" t="s">
        <v>21</v>
      </c>
      <c r="L794" s="3" t="s">
        <v>25</v>
      </c>
      <c r="M794" s="3" t="s">
        <v>11</v>
      </c>
      <c r="N794" s="3" t="s">
        <v>24</v>
      </c>
      <c r="O794" s="3" t="s">
        <v>12</v>
      </c>
      <c r="P794" s="2" t="s">
        <v>9</v>
      </c>
      <c r="Q794" s="3" t="s">
        <v>10</v>
      </c>
      <c r="R794" s="3" t="s">
        <v>22</v>
      </c>
      <c r="S794" s="3" t="s">
        <v>21</v>
      </c>
      <c r="T794" s="3" t="s">
        <v>11</v>
      </c>
      <c r="U794" s="3" t="s">
        <v>42</v>
      </c>
      <c r="V794" s="3" t="s">
        <v>13</v>
      </c>
      <c r="W794" s="100"/>
      <c r="X794" s="95"/>
    </row>
    <row r="795" spans="2:24">
      <c r="B795" s="23" t="s">
        <v>14</v>
      </c>
      <c r="C795" s="5">
        <v>15</v>
      </c>
      <c r="D795" s="5">
        <v>4</v>
      </c>
      <c r="E795" s="5">
        <f>C795-D795</f>
        <v>11</v>
      </c>
      <c r="F795" s="12"/>
      <c r="G795" s="7">
        <f>350*2/35.31</f>
        <v>19.824412347776832</v>
      </c>
      <c r="H795" s="7">
        <f>350*4/35.31</f>
        <v>39.648824695553664</v>
      </c>
      <c r="I795" s="7">
        <v>0</v>
      </c>
      <c r="J795" s="7">
        <v>0</v>
      </c>
      <c r="K795" s="7">
        <f>350*8/35.31</f>
        <v>79.297649391107328</v>
      </c>
      <c r="L795" s="7">
        <v>0</v>
      </c>
      <c r="M795" s="7">
        <f>350*2/35.31</f>
        <v>19.824412347776832</v>
      </c>
      <c r="N795" s="7">
        <v>0</v>
      </c>
      <c r="O795" s="7">
        <f>SUM(G795:N795)</f>
        <v>158.59529878221468</v>
      </c>
      <c r="P795" s="7">
        <f>350*4/35.31</f>
        <v>39.648824695553664</v>
      </c>
      <c r="Q795" s="7">
        <f>350*4/35.31</f>
        <v>39.648824695553664</v>
      </c>
      <c r="R795" s="7">
        <v>0</v>
      </c>
      <c r="S795" s="7">
        <v>0</v>
      </c>
      <c r="T795" s="7">
        <f>350*8/35.31</f>
        <v>79.297649391107328</v>
      </c>
      <c r="U795" s="7">
        <f>350*26/35.31</f>
        <v>257.71736052109884</v>
      </c>
      <c r="V795" s="7">
        <f>SUM(P795:U795)</f>
        <v>416.31265930331347</v>
      </c>
      <c r="W795" s="22">
        <v>720</v>
      </c>
      <c r="X795" s="8"/>
    </row>
    <row r="796" spans="2:24">
      <c r="B796" s="23" t="s">
        <v>15</v>
      </c>
      <c r="C796" s="22">
        <v>12</v>
      </c>
      <c r="D796" s="22">
        <v>3</v>
      </c>
      <c r="E796" s="5">
        <f>C796-D796</f>
        <v>9</v>
      </c>
      <c r="F796" s="12">
        <v>4</v>
      </c>
      <c r="G796" s="6">
        <f>350*8/35.31</f>
        <v>79.297649391107328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f>350*7/35.31</f>
        <v>69.385443217218921</v>
      </c>
      <c r="N796" s="6">
        <f>350*6/35.31</f>
        <v>59.473237043330499</v>
      </c>
      <c r="O796" s="7">
        <f>SUM(G796:N796)</f>
        <v>208.15632965165676</v>
      </c>
      <c r="P796" s="7">
        <v>0</v>
      </c>
      <c r="Q796" s="7">
        <v>0</v>
      </c>
      <c r="R796" s="7">
        <v>0</v>
      </c>
      <c r="S796" s="7">
        <v>0</v>
      </c>
      <c r="T796" s="7">
        <f>350*10/35.31</f>
        <v>99.122061738884156</v>
      </c>
      <c r="U796" s="7">
        <v>0</v>
      </c>
      <c r="V796" s="7">
        <f>SUM(P796:U796)</f>
        <v>99.122061738884156</v>
      </c>
      <c r="W796" s="22">
        <v>1702</v>
      </c>
      <c r="X796" s="8"/>
    </row>
    <row r="797" spans="2:24">
      <c r="B797" s="23" t="s">
        <v>16</v>
      </c>
      <c r="C797" s="22">
        <v>0</v>
      </c>
      <c r="D797" s="22">
        <v>0</v>
      </c>
      <c r="E797" s="5">
        <f>C797-D797</f>
        <v>0</v>
      </c>
      <c r="F797" s="12"/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7">
        <f t="shared" ref="O797" si="137">SUM(G797:N797)</f>
        <v>0</v>
      </c>
      <c r="P797" s="7">
        <f>1700/35.31</f>
        <v>48.145001416029451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f>SUM(P797:U797)</f>
        <v>48.145001416029451</v>
      </c>
      <c r="W797" s="22">
        <v>425</v>
      </c>
      <c r="X797" s="8" t="s">
        <v>265</v>
      </c>
    </row>
    <row r="798" spans="2:24">
      <c r="B798" s="23" t="s">
        <v>221</v>
      </c>
      <c r="C798" s="22">
        <v>8</v>
      </c>
      <c r="D798" s="22">
        <v>3</v>
      </c>
      <c r="E798" s="5">
        <f t="shared" ref="E798:E799" si="138">C798-D798</f>
        <v>5</v>
      </c>
      <c r="F798" s="13">
        <v>14</v>
      </c>
      <c r="G798" s="7">
        <f>350*5/35.31</f>
        <v>49.561030869442078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f>350/35.31</f>
        <v>9.912206173888416</v>
      </c>
      <c r="N798" s="7">
        <v>0</v>
      </c>
      <c r="O798" s="7">
        <f>SUM(G798:N798)</f>
        <v>59.473237043330492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7">
        <f t="shared" ref="V798:V801" si="139">SUM(P798:U798)</f>
        <v>0</v>
      </c>
      <c r="W798" s="22">
        <v>860</v>
      </c>
      <c r="X798" s="8"/>
    </row>
    <row r="799" spans="2:24">
      <c r="B799" s="23" t="s">
        <v>18</v>
      </c>
      <c r="C799" s="22">
        <v>11</v>
      </c>
      <c r="D799" s="22">
        <v>3</v>
      </c>
      <c r="E799" s="5">
        <f t="shared" si="138"/>
        <v>8</v>
      </c>
      <c r="F799" s="12">
        <v>30</v>
      </c>
      <c r="G799" s="7">
        <f>350*7/35.31</f>
        <v>69.385443217218921</v>
      </c>
      <c r="H799" s="7">
        <f>350*8/35.31</f>
        <v>79.297649391107328</v>
      </c>
      <c r="I799" s="7">
        <v>0</v>
      </c>
      <c r="J799" s="7">
        <v>0</v>
      </c>
      <c r="K799" s="7">
        <v>0</v>
      </c>
      <c r="L799" s="7">
        <v>0</v>
      </c>
      <c r="M799" s="7">
        <f>350*9/35.31</f>
        <v>89.209855564995749</v>
      </c>
      <c r="N799" s="7">
        <v>0</v>
      </c>
      <c r="O799" s="7">
        <f>SUM(G799:N799)</f>
        <v>237.892948173322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7">
        <f t="shared" si="139"/>
        <v>0</v>
      </c>
      <c r="W799" s="22">
        <v>969</v>
      </c>
      <c r="X799" s="8"/>
    </row>
    <row r="800" spans="2:24">
      <c r="B800" s="24" t="s">
        <v>19</v>
      </c>
      <c r="C800" s="22">
        <v>0</v>
      </c>
      <c r="D800" s="22">
        <v>0</v>
      </c>
      <c r="E800" s="5">
        <f>C800-D800</f>
        <v>0</v>
      </c>
      <c r="F800" s="12">
        <v>28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f>SUM(G800:N800)</f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  <c r="V800" s="7">
        <f t="shared" si="139"/>
        <v>0</v>
      </c>
      <c r="W800" s="22">
        <v>806</v>
      </c>
      <c r="X800" s="8" t="s">
        <v>266</v>
      </c>
    </row>
    <row r="801" spans="2:24">
      <c r="B801" s="24" t="s">
        <v>20</v>
      </c>
      <c r="C801" s="22">
        <v>9</v>
      </c>
      <c r="D801" s="22">
        <v>3</v>
      </c>
      <c r="E801" s="5">
        <f>C801-D801</f>
        <v>6</v>
      </c>
      <c r="F801" s="12">
        <v>20</v>
      </c>
      <c r="G801" s="7">
        <f>350*5/35.31</f>
        <v>49.561030869442078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f>350*5/35.31</f>
        <v>49.561030869442078</v>
      </c>
      <c r="N801" s="7">
        <f>350*7/35.31</f>
        <v>69.385443217218921</v>
      </c>
      <c r="O801" s="7">
        <f>SUM(G801:N801)</f>
        <v>168.50750495610308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7">
        <f t="shared" si="139"/>
        <v>0</v>
      </c>
      <c r="W801" s="22">
        <v>555</v>
      </c>
      <c r="X801" s="8"/>
    </row>
    <row r="803" spans="2:24">
      <c r="B803" s="1" t="s">
        <v>267</v>
      </c>
    </row>
    <row r="804" spans="2:24">
      <c r="B804" s="94" t="s">
        <v>0</v>
      </c>
      <c r="C804" s="94" t="s">
        <v>121</v>
      </c>
      <c r="D804" s="94" t="s">
        <v>97</v>
      </c>
      <c r="E804" s="94" t="s">
        <v>98</v>
      </c>
      <c r="F804" s="94" t="s">
        <v>99</v>
      </c>
      <c r="G804" s="101" t="s">
        <v>100</v>
      </c>
      <c r="H804" s="101" t="s">
        <v>8</v>
      </c>
      <c r="I804" s="110"/>
      <c r="J804" s="110"/>
      <c r="K804" s="111"/>
    </row>
    <row r="805" spans="2:24">
      <c r="B805" s="95"/>
      <c r="C805" s="95"/>
      <c r="D805" s="95"/>
      <c r="E805" s="95"/>
      <c r="F805" s="95"/>
      <c r="G805" s="102"/>
      <c r="H805" s="102"/>
      <c r="I805" s="112"/>
      <c r="J805" s="112"/>
      <c r="K805" s="113"/>
    </row>
    <row r="806" spans="2:24">
      <c r="B806" s="23" t="s">
        <v>15</v>
      </c>
      <c r="C806" s="22" t="s">
        <v>101</v>
      </c>
      <c r="D806" s="22"/>
      <c r="E806" s="5">
        <v>0</v>
      </c>
      <c r="F806" s="5">
        <v>14</v>
      </c>
      <c r="G806" s="14">
        <v>0</v>
      </c>
      <c r="H806" s="107" t="s">
        <v>268</v>
      </c>
      <c r="I806" s="108"/>
      <c r="J806" s="108"/>
      <c r="K806" s="109"/>
    </row>
    <row r="807" spans="2:24">
      <c r="B807" s="23" t="s">
        <v>16</v>
      </c>
      <c r="C807" s="22" t="s">
        <v>112</v>
      </c>
      <c r="D807" s="22"/>
      <c r="E807" s="5">
        <v>0</v>
      </c>
      <c r="F807" s="5">
        <v>0</v>
      </c>
      <c r="G807" s="14">
        <v>0</v>
      </c>
      <c r="H807" s="107" t="s">
        <v>241</v>
      </c>
      <c r="I807" s="108"/>
      <c r="J807" s="108"/>
      <c r="K807" s="109"/>
    </row>
    <row r="808" spans="2:24">
      <c r="B808" s="23" t="s">
        <v>18</v>
      </c>
      <c r="C808" s="22" t="s">
        <v>112</v>
      </c>
      <c r="D808" s="22" t="s">
        <v>101</v>
      </c>
      <c r="E808" s="5">
        <v>0</v>
      </c>
      <c r="F808" s="5">
        <v>0</v>
      </c>
      <c r="G808" s="14">
        <v>5</v>
      </c>
      <c r="H808" s="107" t="s">
        <v>269</v>
      </c>
      <c r="I808" s="108"/>
      <c r="J808" s="108"/>
      <c r="K808" s="109"/>
    </row>
    <row r="809" spans="2:24">
      <c r="B809" s="23" t="s">
        <v>221</v>
      </c>
      <c r="C809" s="22" t="s">
        <v>101</v>
      </c>
      <c r="D809" s="22"/>
      <c r="E809" s="5">
        <v>0</v>
      </c>
      <c r="F809" s="5">
        <v>5</v>
      </c>
      <c r="G809" s="14">
        <v>0</v>
      </c>
      <c r="H809" s="107" t="s">
        <v>270</v>
      </c>
      <c r="I809" s="108"/>
      <c r="J809" s="108"/>
      <c r="K809" s="109"/>
    </row>
    <row r="810" spans="2:24">
      <c r="B810" s="24" t="s">
        <v>19</v>
      </c>
      <c r="C810" s="22" t="s">
        <v>101</v>
      </c>
      <c r="D810" s="22" t="s">
        <v>112</v>
      </c>
      <c r="E810" s="5">
        <v>0</v>
      </c>
      <c r="F810" s="5">
        <v>11</v>
      </c>
      <c r="G810" s="14">
        <v>0</v>
      </c>
      <c r="H810" s="107" t="s">
        <v>270</v>
      </c>
      <c r="I810" s="108"/>
      <c r="J810" s="108"/>
      <c r="K810" s="109"/>
    </row>
    <row r="813" spans="2:24">
      <c r="B813" s="1" t="s">
        <v>271</v>
      </c>
    </row>
    <row r="814" spans="2:24" ht="15" customHeight="1">
      <c r="B814" s="94" t="s">
        <v>0</v>
      </c>
      <c r="C814" s="94" t="s">
        <v>1</v>
      </c>
      <c r="D814" s="94" t="s">
        <v>2</v>
      </c>
      <c r="E814" s="94" t="s">
        <v>3</v>
      </c>
      <c r="F814" s="94" t="s">
        <v>93</v>
      </c>
      <c r="G814" s="96" t="s">
        <v>5</v>
      </c>
      <c r="H814" s="97"/>
      <c r="I814" s="97"/>
      <c r="J814" s="97"/>
      <c r="K814" s="97"/>
      <c r="L814" s="97"/>
      <c r="M814" s="97"/>
      <c r="N814" s="97"/>
      <c r="O814" s="98"/>
      <c r="P814" s="96" t="s">
        <v>6</v>
      </c>
      <c r="Q814" s="97"/>
      <c r="R814" s="97"/>
      <c r="S814" s="97"/>
      <c r="T814" s="97"/>
      <c r="U814" s="97"/>
      <c r="V814" s="98"/>
      <c r="W814" s="99" t="s">
        <v>7</v>
      </c>
      <c r="X814" s="94" t="s">
        <v>8</v>
      </c>
    </row>
    <row r="815" spans="2:24">
      <c r="B815" s="95"/>
      <c r="C815" s="95"/>
      <c r="D815" s="95"/>
      <c r="E815" s="95"/>
      <c r="F815" s="95"/>
      <c r="G815" s="2" t="s">
        <v>9</v>
      </c>
      <c r="H815" s="3" t="s">
        <v>10</v>
      </c>
      <c r="I815" s="3" t="s">
        <v>23</v>
      </c>
      <c r="J815" s="3" t="s">
        <v>22</v>
      </c>
      <c r="K815" s="3" t="s">
        <v>21</v>
      </c>
      <c r="L815" s="3" t="s">
        <v>25</v>
      </c>
      <c r="M815" s="3" t="s">
        <v>11</v>
      </c>
      <c r="N815" s="3" t="s">
        <v>24</v>
      </c>
      <c r="O815" s="3" t="s">
        <v>12</v>
      </c>
      <c r="P815" s="2" t="s">
        <v>9</v>
      </c>
      <c r="Q815" s="3" t="s">
        <v>10</v>
      </c>
      <c r="R815" s="3" t="s">
        <v>22</v>
      </c>
      <c r="S815" s="3" t="s">
        <v>21</v>
      </c>
      <c r="T815" s="3" t="s">
        <v>11</v>
      </c>
      <c r="U815" s="3" t="s">
        <v>42</v>
      </c>
      <c r="V815" s="3" t="s">
        <v>13</v>
      </c>
      <c r="W815" s="100"/>
      <c r="X815" s="95"/>
    </row>
    <row r="816" spans="2:24">
      <c r="B816" s="23" t="s">
        <v>14</v>
      </c>
      <c r="C816" s="5">
        <v>16</v>
      </c>
      <c r="D816" s="5">
        <v>6</v>
      </c>
      <c r="E816" s="5">
        <f>C816-D816</f>
        <v>10</v>
      </c>
      <c r="F816" s="12">
        <v>20</v>
      </c>
      <c r="G816" s="7">
        <f>350*4/35.31</f>
        <v>39.648824695553664</v>
      </c>
      <c r="H816" s="7">
        <f>350*3/35.31</f>
        <v>29.73661852166525</v>
      </c>
      <c r="I816" s="7">
        <v>0</v>
      </c>
      <c r="J816" s="7">
        <v>0</v>
      </c>
      <c r="K816" s="7">
        <f>350*7/35.31</f>
        <v>69.385443217218921</v>
      </c>
      <c r="L816" s="7">
        <v>0</v>
      </c>
      <c r="M816" s="7">
        <f>350*3/35.31</f>
        <v>29.73661852166525</v>
      </c>
      <c r="N816" s="7">
        <v>0</v>
      </c>
      <c r="O816" s="7">
        <f>SUM(G816:N816)</f>
        <v>168.50750495610311</v>
      </c>
      <c r="P816" s="7">
        <f>350*3/35.31</f>
        <v>29.73661852166525</v>
      </c>
      <c r="Q816" s="7">
        <f>350*3/35.31</f>
        <v>29.73661852166525</v>
      </c>
      <c r="R816" s="7">
        <v>0</v>
      </c>
      <c r="S816" s="7">
        <f>350*6/35.31</f>
        <v>59.473237043330499</v>
      </c>
      <c r="T816" s="7">
        <f>350*7/35.31</f>
        <v>69.385443217218921</v>
      </c>
      <c r="U816" s="7">
        <f>350*10/35.31</f>
        <v>99.122061738884156</v>
      </c>
      <c r="V816" s="7">
        <f>SUM(P816:U816)</f>
        <v>287.4539790427641</v>
      </c>
      <c r="W816" s="22">
        <v>490</v>
      </c>
      <c r="X816" s="8"/>
    </row>
    <row r="817" spans="2:24">
      <c r="B817" s="23" t="s">
        <v>15</v>
      </c>
      <c r="C817" s="22">
        <v>16</v>
      </c>
      <c r="D817" s="22">
        <v>4</v>
      </c>
      <c r="E817" s="5">
        <f>C817-D817</f>
        <v>12</v>
      </c>
      <c r="F817" s="12">
        <v>3</v>
      </c>
      <c r="G817" s="6">
        <f>350*7/35.31</f>
        <v>69.385443217218921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f>350*5/35.31</f>
        <v>49.561030869442078</v>
      </c>
      <c r="N817" s="6">
        <f>350*7/35.31</f>
        <v>69.385443217218921</v>
      </c>
      <c r="O817" s="7">
        <f>SUM(G817:N817)</f>
        <v>188.33191730387992</v>
      </c>
      <c r="P817" s="7">
        <f>350/35.31</f>
        <v>9.912206173888416</v>
      </c>
      <c r="Q817" s="7">
        <v>0</v>
      </c>
      <c r="R817" s="7">
        <v>0</v>
      </c>
      <c r="S817" s="7">
        <v>0</v>
      </c>
      <c r="T817" s="7">
        <f>350*5/35.31</f>
        <v>49.561030869442078</v>
      </c>
      <c r="U817" s="7">
        <v>0</v>
      </c>
      <c r="V817" s="7">
        <f>SUM(P817:U817)</f>
        <v>59.473237043330492</v>
      </c>
      <c r="W817" s="22">
        <v>1530</v>
      </c>
      <c r="X817" s="8"/>
    </row>
    <row r="818" spans="2:24">
      <c r="B818" s="23" t="s">
        <v>16</v>
      </c>
      <c r="C818" s="22">
        <v>0</v>
      </c>
      <c r="D818" s="22">
        <v>0</v>
      </c>
      <c r="E818" s="5">
        <f>C818-D818</f>
        <v>0</v>
      </c>
      <c r="F818" s="12"/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7">
        <f t="shared" ref="O818" si="140">SUM(G818:N818)</f>
        <v>0</v>
      </c>
      <c r="P818" s="7">
        <f>1400/35.31</f>
        <v>39.648824695553664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f>SUM(P818:U818)</f>
        <v>39.648824695553664</v>
      </c>
      <c r="W818" s="22">
        <v>345</v>
      </c>
      <c r="X818" s="8" t="s">
        <v>265</v>
      </c>
    </row>
    <row r="819" spans="2:24">
      <c r="B819" s="23" t="s">
        <v>221</v>
      </c>
      <c r="C819" s="22">
        <v>7</v>
      </c>
      <c r="D819" s="22">
        <v>2</v>
      </c>
      <c r="E819" s="5">
        <f t="shared" ref="E819:E820" si="141">C819-D819</f>
        <v>5</v>
      </c>
      <c r="F819" s="13"/>
      <c r="G819" s="7">
        <f>350*3/35.31</f>
        <v>29.73661852166525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f>175/35.31</f>
        <v>4.956103086944208</v>
      </c>
      <c r="N819" s="7">
        <v>0</v>
      </c>
      <c r="O819" s="7">
        <f>SUM(G819:N819)</f>
        <v>34.69272160860946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f t="shared" ref="V819:V822" si="142">SUM(P819:U819)</f>
        <v>0</v>
      </c>
      <c r="W819" s="22">
        <v>530</v>
      </c>
      <c r="X819" s="8"/>
    </row>
    <row r="820" spans="2:24">
      <c r="B820" s="23" t="s">
        <v>18</v>
      </c>
      <c r="C820" s="22">
        <v>12</v>
      </c>
      <c r="D820" s="22">
        <v>3</v>
      </c>
      <c r="E820" s="5">
        <f t="shared" si="141"/>
        <v>9</v>
      </c>
      <c r="F820" s="12"/>
      <c r="G820" s="7">
        <f>350*8/35.31</f>
        <v>79.297649391107328</v>
      </c>
      <c r="H820" s="7">
        <f>350/35.31</f>
        <v>9.912206173888416</v>
      </c>
      <c r="I820" s="7">
        <v>0</v>
      </c>
      <c r="J820" s="7">
        <v>0</v>
      </c>
      <c r="K820" s="7">
        <v>0</v>
      </c>
      <c r="L820" s="7">
        <v>0</v>
      </c>
      <c r="M820" s="7">
        <f>350*10/35.31</f>
        <v>99.122061738884156</v>
      </c>
      <c r="N820" s="7">
        <v>0</v>
      </c>
      <c r="O820" s="7">
        <f>SUM(G820:N820)</f>
        <v>188.33191730387989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f t="shared" si="142"/>
        <v>0</v>
      </c>
      <c r="W820" s="22">
        <v>736</v>
      </c>
      <c r="X820" s="8"/>
    </row>
    <row r="821" spans="2:24">
      <c r="B821" s="24" t="s">
        <v>19</v>
      </c>
      <c r="C821" s="22">
        <v>0</v>
      </c>
      <c r="D821" s="22">
        <v>0</v>
      </c>
      <c r="E821" s="5">
        <f>C821-D821</f>
        <v>0</v>
      </c>
      <c r="F821" s="12">
        <v>24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f>SUM(G821:N821)</f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7">
        <f t="shared" si="142"/>
        <v>0</v>
      </c>
      <c r="W821" s="22">
        <v>413</v>
      </c>
      <c r="X821" s="8" t="s">
        <v>272</v>
      </c>
    </row>
    <row r="822" spans="2:24">
      <c r="B822" s="24" t="s">
        <v>20</v>
      </c>
      <c r="C822" s="22">
        <v>0</v>
      </c>
      <c r="D822" s="22">
        <v>0</v>
      </c>
      <c r="E822" s="5">
        <f>C822-D822</f>
        <v>0</v>
      </c>
      <c r="F822" s="12"/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f>SUM(G822:N822)</f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7">
        <f t="shared" si="142"/>
        <v>0</v>
      </c>
      <c r="W822" s="22">
        <v>605</v>
      </c>
      <c r="X822" s="8" t="s">
        <v>275</v>
      </c>
    </row>
    <row r="824" spans="2:24">
      <c r="B824" s="1" t="s">
        <v>274</v>
      </c>
    </row>
    <row r="825" spans="2:24" ht="15" customHeight="1">
      <c r="B825" s="94" t="s">
        <v>0</v>
      </c>
      <c r="C825" s="94" t="s">
        <v>121</v>
      </c>
      <c r="D825" s="94" t="s">
        <v>97</v>
      </c>
      <c r="E825" s="94" t="s">
        <v>98</v>
      </c>
      <c r="F825" s="94" t="s">
        <v>99</v>
      </c>
      <c r="G825" s="101" t="s">
        <v>100</v>
      </c>
      <c r="H825" s="101" t="s">
        <v>8</v>
      </c>
      <c r="I825" s="110"/>
      <c r="J825" s="110"/>
      <c r="K825" s="111"/>
    </row>
    <row r="826" spans="2:24">
      <c r="B826" s="95"/>
      <c r="C826" s="95"/>
      <c r="D826" s="95"/>
      <c r="E826" s="95"/>
      <c r="F826" s="95"/>
      <c r="G826" s="102"/>
      <c r="H826" s="102"/>
      <c r="I826" s="112"/>
      <c r="J826" s="112"/>
      <c r="K826" s="113"/>
    </row>
    <row r="827" spans="2:24">
      <c r="B827" s="23" t="s">
        <v>15</v>
      </c>
      <c r="C827" s="22" t="s">
        <v>112</v>
      </c>
      <c r="D827" s="22"/>
      <c r="E827" s="5">
        <v>0</v>
      </c>
      <c r="F827" s="5">
        <v>0</v>
      </c>
      <c r="G827" s="14">
        <v>0</v>
      </c>
      <c r="H827" s="107" t="s">
        <v>83</v>
      </c>
      <c r="I827" s="108"/>
      <c r="J827" s="108"/>
      <c r="K827" s="109"/>
    </row>
    <row r="828" spans="2:24">
      <c r="B828" s="23" t="s">
        <v>16</v>
      </c>
      <c r="C828" s="22" t="s">
        <v>112</v>
      </c>
      <c r="D828" s="22"/>
      <c r="E828" s="5">
        <v>0</v>
      </c>
      <c r="F828" s="5">
        <v>0</v>
      </c>
      <c r="G828" s="14">
        <v>0</v>
      </c>
      <c r="H828" s="107" t="s">
        <v>241</v>
      </c>
      <c r="I828" s="108"/>
      <c r="J828" s="108"/>
      <c r="K828" s="109"/>
    </row>
    <row r="829" spans="2:24">
      <c r="B829" s="23" t="s">
        <v>18</v>
      </c>
      <c r="C829" s="22" t="s">
        <v>112</v>
      </c>
      <c r="D829" s="22" t="s">
        <v>112</v>
      </c>
      <c r="E829" s="5">
        <v>0</v>
      </c>
      <c r="F829" s="5">
        <v>0</v>
      </c>
      <c r="G829" s="14">
        <v>0</v>
      </c>
      <c r="H829" s="107" t="s">
        <v>83</v>
      </c>
      <c r="I829" s="108"/>
      <c r="J829" s="108"/>
      <c r="K829" s="109"/>
    </row>
    <row r="830" spans="2:24">
      <c r="B830" s="23" t="s">
        <v>221</v>
      </c>
      <c r="C830" s="22" t="s">
        <v>112</v>
      </c>
      <c r="D830" s="22"/>
      <c r="E830" s="5">
        <v>0</v>
      </c>
      <c r="F830" s="5">
        <v>0</v>
      </c>
      <c r="G830" s="14">
        <v>0</v>
      </c>
      <c r="H830" s="107" t="s">
        <v>83</v>
      </c>
      <c r="I830" s="108"/>
      <c r="J830" s="108"/>
      <c r="K830" s="109"/>
    </row>
    <row r="831" spans="2:24">
      <c r="B831" s="24" t="s">
        <v>19</v>
      </c>
      <c r="C831" s="22" t="s">
        <v>112</v>
      </c>
      <c r="D831" s="22" t="s">
        <v>112</v>
      </c>
      <c r="E831" s="5">
        <v>0</v>
      </c>
      <c r="F831" s="5">
        <v>0</v>
      </c>
      <c r="G831" s="14">
        <v>0</v>
      </c>
      <c r="H831" s="107" t="s">
        <v>273</v>
      </c>
      <c r="I831" s="108"/>
      <c r="J831" s="108"/>
      <c r="K831" s="109"/>
    </row>
    <row r="834" spans="2:24">
      <c r="B834" s="1" t="s">
        <v>276</v>
      </c>
    </row>
    <row r="835" spans="2:24" ht="15" customHeight="1">
      <c r="B835" s="94" t="s">
        <v>0</v>
      </c>
      <c r="C835" s="94" t="s">
        <v>1</v>
      </c>
      <c r="D835" s="94" t="s">
        <v>2</v>
      </c>
      <c r="E835" s="94" t="s">
        <v>3</v>
      </c>
      <c r="F835" s="94" t="s">
        <v>93</v>
      </c>
      <c r="G835" s="96" t="s">
        <v>5</v>
      </c>
      <c r="H835" s="97"/>
      <c r="I835" s="97"/>
      <c r="J835" s="97"/>
      <c r="K835" s="97"/>
      <c r="L835" s="97"/>
      <c r="M835" s="97"/>
      <c r="N835" s="97"/>
      <c r="O835" s="98"/>
      <c r="P835" s="96" t="s">
        <v>6</v>
      </c>
      <c r="Q835" s="97"/>
      <c r="R835" s="97"/>
      <c r="S835" s="97"/>
      <c r="T835" s="97"/>
      <c r="U835" s="97"/>
      <c r="V835" s="98"/>
      <c r="W835" s="99" t="s">
        <v>7</v>
      </c>
      <c r="X835" s="94" t="s">
        <v>8</v>
      </c>
    </row>
    <row r="836" spans="2:24">
      <c r="B836" s="95"/>
      <c r="C836" s="95"/>
      <c r="D836" s="95"/>
      <c r="E836" s="95"/>
      <c r="F836" s="95"/>
      <c r="G836" s="2" t="s">
        <v>9</v>
      </c>
      <c r="H836" s="3" t="s">
        <v>10</v>
      </c>
      <c r="I836" s="3" t="s">
        <v>23</v>
      </c>
      <c r="J836" s="3" t="s">
        <v>22</v>
      </c>
      <c r="K836" s="3" t="s">
        <v>21</v>
      </c>
      <c r="L836" s="3" t="s">
        <v>25</v>
      </c>
      <c r="M836" s="3" t="s">
        <v>11</v>
      </c>
      <c r="N836" s="3" t="s">
        <v>24</v>
      </c>
      <c r="O836" s="3" t="s">
        <v>12</v>
      </c>
      <c r="P836" s="2" t="s">
        <v>9</v>
      </c>
      <c r="Q836" s="3" t="s">
        <v>10</v>
      </c>
      <c r="R836" s="3" t="s">
        <v>22</v>
      </c>
      <c r="S836" s="3" t="s">
        <v>21</v>
      </c>
      <c r="T836" s="3" t="s">
        <v>11</v>
      </c>
      <c r="U836" s="3" t="s">
        <v>42</v>
      </c>
      <c r="V836" s="3" t="s">
        <v>13</v>
      </c>
      <c r="W836" s="100"/>
      <c r="X836" s="95"/>
    </row>
    <row r="837" spans="2:24">
      <c r="B837" s="23" t="s">
        <v>14</v>
      </c>
      <c r="C837" s="5">
        <v>17</v>
      </c>
      <c r="D837" s="5">
        <v>4</v>
      </c>
      <c r="E837" s="5">
        <f>C837-D837</f>
        <v>13</v>
      </c>
      <c r="F837" s="12"/>
      <c r="G837" s="7">
        <f>350*4/35.31</f>
        <v>39.648824695553664</v>
      </c>
      <c r="H837" s="7">
        <f>350*4/35.31</f>
        <v>39.648824695553664</v>
      </c>
      <c r="I837" s="7">
        <v>0</v>
      </c>
      <c r="J837" s="7">
        <v>0</v>
      </c>
      <c r="K837" s="7">
        <f>350*12/35.31</f>
        <v>118.946474086661</v>
      </c>
      <c r="L837" s="7">
        <v>0</v>
      </c>
      <c r="M837" s="7">
        <f>350*3/35.31</f>
        <v>29.73661852166525</v>
      </c>
      <c r="N837" s="7">
        <v>0</v>
      </c>
      <c r="O837" s="7">
        <f t="shared" ref="O837:O844" si="143">SUM(G837:N837)</f>
        <v>227.98074199943358</v>
      </c>
      <c r="P837" s="7">
        <v>0</v>
      </c>
      <c r="Q837" s="7">
        <f>350*1/35.31</f>
        <v>9.912206173888416</v>
      </c>
      <c r="R837" s="7">
        <v>0</v>
      </c>
      <c r="S837" s="7">
        <f>350*7/35.31</f>
        <v>69.385443217218921</v>
      </c>
      <c r="T837" s="7">
        <f>350*4/35.31</f>
        <v>39.648824695553664</v>
      </c>
      <c r="U837" s="7">
        <f>350*5/35.31</f>
        <v>49.561030869442078</v>
      </c>
      <c r="V837" s="7">
        <f>SUM(P837:U837)</f>
        <v>168.50750495610308</v>
      </c>
      <c r="W837" s="22">
        <v>580</v>
      </c>
      <c r="X837" s="8"/>
    </row>
    <row r="838" spans="2:24">
      <c r="B838" s="23" t="s">
        <v>15</v>
      </c>
      <c r="C838" s="22">
        <v>16</v>
      </c>
      <c r="D838" s="22">
        <v>5</v>
      </c>
      <c r="E838" s="5">
        <f>C838-D838</f>
        <v>11</v>
      </c>
      <c r="F838" s="12">
        <v>12</v>
      </c>
      <c r="G838" s="6">
        <f>350*7/35.31</f>
        <v>69.385443217218921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f>350*6/35.31</f>
        <v>59.473237043330499</v>
      </c>
      <c r="N838" s="6">
        <f>350*7/35.31</f>
        <v>69.385443217218921</v>
      </c>
      <c r="O838" s="7">
        <f t="shared" si="143"/>
        <v>198.24412347776834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7">
        <f>SUM(P838:U838)</f>
        <v>0</v>
      </c>
      <c r="W838" s="22">
        <v>1915</v>
      </c>
      <c r="X838" s="8"/>
    </row>
    <row r="839" spans="2:24">
      <c r="B839" s="23" t="s">
        <v>16</v>
      </c>
      <c r="C839" s="22">
        <v>6</v>
      </c>
      <c r="D839" s="22">
        <v>2.5</v>
      </c>
      <c r="E839" s="5">
        <f>C839-D839</f>
        <v>3.5</v>
      </c>
      <c r="F839" s="12">
        <v>13</v>
      </c>
      <c r="G839" s="6">
        <f>800/35.31</f>
        <v>22.656471254602096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f>500/35.31</f>
        <v>14.16029453412631</v>
      </c>
      <c r="N839" s="6">
        <v>0</v>
      </c>
      <c r="O839" s="7">
        <f t="shared" si="143"/>
        <v>36.816765788728404</v>
      </c>
      <c r="P839" s="7">
        <f>350/35.31</f>
        <v>9.912206173888416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7">
        <f>SUM(P839:U839)</f>
        <v>9.912206173888416</v>
      </c>
      <c r="W839" s="22">
        <v>635</v>
      </c>
      <c r="X839" s="8"/>
    </row>
    <row r="840" spans="2:24">
      <c r="B840" s="23" t="s">
        <v>221</v>
      </c>
      <c r="C840" s="22">
        <v>10</v>
      </c>
      <c r="D840" s="22">
        <v>3</v>
      </c>
      <c r="E840" s="5">
        <f t="shared" ref="E840:E842" si="144">C840-D840</f>
        <v>7</v>
      </c>
      <c r="F840" s="13"/>
      <c r="G840" s="7">
        <f>350*7/35.31</f>
        <v>69.385443217218921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f>350*2/35.31</f>
        <v>19.824412347776832</v>
      </c>
      <c r="N840" s="7">
        <v>0</v>
      </c>
      <c r="O840" s="7">
        <f t="shared" si="143"/>
        <v>89.209855564995749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7">
        <f t="shared" ref="V840:V844" si="145">SUM(P840:U840)</f>
        <v>0</v>
      </c>
      <c r="W840" s="22">
        <v>1080</v>
      </c>
      <c r="X840" s="8"/>
    </row>
    <row r="841" spans="2:24">
      <c r="B841" s="23" t="s">
        <v>277</v>
      </c>
      <c r="C841" s="22">
        <v>10</v>
      </c>
      <c r="D841" s="22">
        <v>2</v>
      </c>
      <c r="E841" s="5">
        <f t="shared" si="144"/>
        <v>8</v>
      </c>
      <c r="F841" s="12"/>
      <c r="G841" s="7">
        <f>350*3/35.31</f>
        <v>29.73661852166525</v>
      </c>
      <c r="H841" s="7">
        <f>350*3/35.31</f>
        <v>29.73661852166525</v>
      </c>
      <c r="I841" s="7">
        <v>0</v>
      </c>
      <c r="J841" s="7">
        <v>0</v>
      </c>
      <c r="K841" s="7">
        <f>350*4/35.31</f>
        <v>39.648824695553664</v>
      </c>
      <c r="L841" s="7">
        <v>0</v>
      </c>
      <c r="M841" s="7">
        <f>350*2/35.31</f>
        <v>19.824412347776832</v>
      </c>
      <c r="N841" s="7">
        <f>350*5/35.31</f>
        <v>49.561030869442078</v>
      </c>
      <c r="O841" s="7">
        <f t="shared" si="143"/>
        <v>168.50750495610305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f t="shared" si="145"/>
        <v>0</v>
      </c>
      <c r="W841" s="22">
        <v>270</v>
      </c>
      <c r="X841" s="8"/>
    </row>
    <row r="842" spans="2:24">
      <c r="B842" s="23" t="s">
        <v>18</v>
      </c>
      <c r="C842" s="22">
        <v>0</v>
      </c>
      <c r="D842" s="22">
        <v>0</v>
      </c>
      <c r="E842" s="5">
        <f t="shared" si="144"/>
        <v>0</v>
      </c>
      <c r="F842" s="12"/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0</v>
      </c>
      <c r="N842" s="7">
        <v>0</v>
      </c>
      <c r="O842" s="7">
        <f t="shared" si="143"/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7">
        <f t="shared" si="145"/>
        <v>0</v>
      </c>
      <c r="W842" s="22">
        <v>1464</v>
      </c>
      <c r="X842" s="8" t="s">
        <v>110</v>
      </c>
    </row>
    <row r="843" spans="2:24">
      <c r="B843" s="24" t="s">
        <v>19</v>
      </c>
      <c r="C843" s="22">
        <v>0</v>
      </c>
      <c r="D843" s="22">
        <v>0</v>
      </c>
      <c r="E843" s="5">
        <f>C843-D843</f>
        <v>0</v>
      </c>
      <c r="F843" s="12"/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f t="shared" si="143"/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  <c r="V843" s="7">
        <f t="shared" si="145"/>
        <v>0</v>
      </c>
      <c r="W843" s="22">
        <v>941</v>
      </c>
      <c r="X843" s="8" t="s">
        <v>278</v>
      </c>
    </row>
    <row r="844" spans="2:24">
      <c r="B844" s="24" t="s">
        <v>20</v>
      </c>
      <c r="C844" s="22">
        <v>0</v>
      </c>
      <c r="D844" s="22">
        <v>0</v>
      </c>
      <c r="E844" s="5">
        <f>C844-D844</f>
        <v>0</v>
      </c>
      <c r="F844" s="12"/>
      <c r="G844" s="7">
        <v>0</v>
      </c>
      <c r="H844" s="7">
        <v>0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f t="shared" si="143"/>
        <v>0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  <c r="U844" s="7">
        <v>0</v>
      </c>
      <c r="V844" s="7">
        <f t="shared" si="145"/>
        <v>0</v>
      </c>
      <c r="W844" s="22">
        <v>365</v>
      </c>
      <c r="X844" s="8" t="s">
        <v>283</v>
      </c>
    </row>
    <row r="846" spans="2:24">
      <c r="B846" s="1" t="s">
        <v>279</v>
      </c>
    </row>
    <row r="847" spans="2:24" ht="15" customHeight="1">
      <c r="B847" s="94" t="s">
        <v>0</v>
      </c>
      <c r="C847" s="94" t="s">
        <v>121</v>
      </c>
      <c r="D847" s="94" t="s">
        <v>97</v>
      </c>
      <c r="E847" s="94" t="s">
        <v>98</v>
      </c>
      <c r="F847" s="94" t="s">
        <v>99</v>
      </c>
      <c r="G847" s="101" t="s">
        <v>100</v>
      </c>
      <c r="H847" s="101" t="s">
        <v>8</v>
      </c>
      <c r="I847" s="110"/>
      <c r="J847" s="110"/>
      <c r="K847" s="111"/>
    </row>
    <row r="848" spans="2:24">
      <c r="B848" s="95"/>
      <c r="C848" s="95"/>
      <c r="D848" s="95"/>
      <c r="E848" s="95"/>
      <c r="F848" s="95"/>
      <c r="G848" s="102"/>
      <c r="H848" s="102"/>
      <c r="I848" s="112"/>
      <c r="J848" s="112"/>
      <c r="K848" s="113"/>
    </row>
    <row r="849" spans="2:24">
      <c r="B849" s="23" t="s">
        <v>15</v>
      </c>
      <c r="C849" s="22" t="s">
        <v>101</v>
      </c>
      <c r="D849" s="22"/>
      <c r="E849" s="5">
        <v>0</v>
      </c>
      <c r="F849" s="5">
        <v>22</v>
      </c>
      <c r="G849" s="14">
        <v>0</v>
      </c>
      <c r="H849" s="107" t="s">
        <v>280</v>
      </c>
      <c r="I849" s="108"/>
      <c r="J849" s="108"/>
      <c r="K849" s="109"/>
    </row>
    <row r="850" spans="2:24">
      <c r="B850" s="23" t="s">
        <v>18</v>
      </c>
      <c r="C850" s="22" t="s">
        <v>101</v>
      </c>
      <c r="D850" s="22" t="s">
        <v>101</v>
      </c>
      <c r="E850" s="5">
        <v>18</v>
      </c>
      <c r="F850" s="5">
        <v>0</v>
      </c>
      <c r="G850" s="14">
        <v>4</v>
      </c>
      <c r="H850" s="107" t="s">
        <v>281</v>
      </c>
      <c r="I850" s="108"/>
      <c r="J850" s="108"/>
      <c r="K850" s="109"/>
    </row>
    <row r="851" spans="2:24">
      <c r="B851" s="23" t="s">
        <v>221</v>
      </c>
      <c r="C851" s="22" t="s">
        <v>101</v>
      </c>
      <c r="D851" s="22"/>
      <c r="E851" s="5">
        <v>0</v>
      </c>
      <c r="F851" s="5">
        <v>11</v>
      </c>
      <c r="G851" s="14">
        <v>0</v>
      </c>
      <c r="H851" s="107" t="s">
        <v>282</v>
      </c>
      <c r="I851" s="108"/>
      <c r="J851" s="108"/>
      <c r="K851" s="109"/>
    </row>
    <row r="852" spans="2:24">
      <c r="B852" s="24" t="s">
        <v>19</v>
      </c>
      <c r="C852" s="22" t="s">
        <v>101</v>
      </c>
      <c r="D852" s="22" t="s">
        <v>112</v>
      </c>
      <c r="E852" s="5">
        <v>0</v>
      </c>
      <c r="F852" s="5">
        <v>16</v>
      </c>
      <c r="G852" s="14">
        <v>0</v>
      </c>
      <c r="H852" s="107" t="s">
        <v>282</v>
      </c>
      <c r="I852" s="108"/>
      <c r="J852" s="108"/>
      <c r="K852" s="109"/>
    </row>
    <row r="855" spans="2:24">
      <c r="B855" s="1" t="s">
        <v>284</v>
      </c>
    </row>
    <row r="856" spans="2:24">
      <c r="B856" s="94" t="s">
        <v>0</v>
      </c>
      <c r="C856" s="94" t="s">
        <v>1</v>
      </c>
      <c r="D856" s="94" t="s">
        <v>2</v>
      </c>
      <c r="E856" s="94" t="s">
        <v>3</v>
      </c>
      <c r="F856" s="94" t="s">
        <v>93</v>
      </c>
      <c r="G856" s="96" t="s">
        <v>5</v>
      </c>
      <c r="H856" s="97"/>
      <c r="I856" s="97"/>
      <c r="J856" s="97"/>
      <c r="K856" s="97"/>
      <c r="L856" s="97"/>
      <c r="M856" s="97"/>
      <c r="N856" s="97"/>
      <c r="O856" s="98"/>
      <c r="P856" s="96" t="s">
        <v>6</v>
      </c>
      <c r="Q856" s="97"/>
      <c r="R856" s="97"/>
      <c r="S856" s="97"/>
      <c r="T856" s="97"/>
      <c r="U856" s="97"/>
      <c r="V856" s="98"/>
      <c r="W856" s="99" t="s">
        <v>7</v>
      </c>
      <c r="X856" s="94" t="s">
        <v>8</v>
      </c>
    </row>
    <row r="857" spans="2:24">
      <c r="B857" s="95"/>
      <c r="C857" s="95"/>
      <c r="D857" s="95"/>
      <c r="E857" s="95"/>
      <c r="F857" s="95"/>
      <c r="G857" s="2" t="s">
        <v>9</v>
      </c>
      <c r="H857" s="3" t="s">
        <v>10</v>
      </c>
      <c r="I857" s="3" t="s">
        <v>23</v>
      </c>
      <c r="J857" s="3" t="s">
        <v>22</v>
      </c>
      <c r="K857" s="3" t="s">
        <v>21</v>
      </c>
      <c r="L857" s="3" t="s">
        <v>25</v>
      </c>
      <c r="M857" s="3" t="s">
        <v>11</v>
      </c>
      <c r="N857" s="3" t="s">
        <v>24</v>
      </c>
      <c r="O857" s="3" t="s">
        <v>12</v>
      </c>
      <c r="P857" s="2" t="s">
        <v>9</v>
      </c>
      <c r="Q857" s="3" t="s">
        <v>10</v>
      </c>
      <c r="R857" s="3" t="s">
        <v>22</v>
      </c>
      <c r="S857" s="3" t="s">
        <v>21</v>
      </c>
      <c r="T857" s="3" t="s">
        <v>11</v>
      </c>
      <c r="U857" s="3" t="s">
        <v>42</v>
      </c>
      <c r="V857" s="3" t="s">
        <v>13</v>
      </c>
      <c r="W857" s="100"/>
      <c r="X857" s="95"/>
    </row>
    <row r="858" spans="2:24">
      <c r="B858" s="23" t="s">
        <v>14</v>
      </c>
      <c r="C858" s="5">
        <v>17</v>
      </c>
      <c r="D858" s="5">
        <v>9</v>
      </c>
      <c r="E858" s="5">
        <f>C858-D858</f>
        <v>8</v>
      </c>
      <c r="F858" s="12"/>
      <c r="G858" s="7">
        <f>350*4/35.31</f>
        <v>39.648824695553664</v>
      </c>
      <c r="H858" s="7">
        <f>350*2/35.31</f>
        <v>19.824412347776832</v>
      </c>
      <c r="I858" s="7">
        <v>0</v>
      </c>
      <c r="J858" s="7">
        <v>0</v>
      </c>
      <c r="K858" s="7">
        <f>350*8/35.31</f>
        <v>79.297649391107328</v>
      </c>
      <c r="L858" s="7">
        <v>0</v>
      </c>
      <c r="M858" s="7">
        <f>350*3/35.31</f>
        <v>29.73661852166525</v>
      </c>
      <c r="N858" s="7">
        <v>0</v>
      </c>
      <c r="O858" s="7">
        <f>SUM(G858:N858)</f>
        <v>168.50750495610311</v>
      </c>
      <c r="P858" s="7">
        <f>350*7/35.31</f>
        <v>69.385443217218921</v>
      </c>
      <c r="Q858" s="7">
        <f>350*4/35.31</f>
        <v>39.648824695553664</v>
      </c>
      <c r="R858" s="7">
        <v>0</v>
      </c>
      <c r="S858" s="7">
        <f>350*4/35.31</f>
        <v>39.648824695553664</v>
      </c>
      <c r="T858" s="7">
        <f>350*11/35.31</f>
        <v>109.03426791277258</v>
      </c>
      <c r="U858" s="7">
        <f>350*5/35.31</f>
        <v>49.561030869442078</v>
      </c>
      <c r="V858" s="7">
        <f>SUM(P858:U858)</f>
        <v>307.27839139054095</v>
      </c>
      <c r="W858" s="22">
        <v>530</v>
      </c>
      <c r="X858" s="8"/>
    </row>
    <row r="859" spans="2:24">
      <c r="B859" s="23" t="s">
        <v>15</v>
      </c>
      <c r="C859" s="22">
        <v>11</v>
      </c>
      <c r="D859" s="22">
        <v>2</v>
      </c>
      <c r="E859" s="5">
        <f>C859-D859</f>
        <v>9</v>
      </c>
      <c r="F859" s="12">
        <v>18</v>
      </c>
      <c r="G859" s="6">
        <f>350*7/35.31</f>
        <v>69.385443217218921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f>350*6/35.31</f>
        <v>59.473237043330499</v>
      </c>
      <c r="N859" s="6">
        <f>350*8/35.31</f>
        <v>79.297649391107328</v>
      </c>
      <c r="O859" s="7">
        <f>SUM(G859:N859)</f>
        <v>208.15632965165673</v>
      </c>
      <c r="P859" s="7">
        <v>0</v>
      </c>
      <c r="Q859" s="7">
        <v>0</v>
      </c>
      <c r="R859" s="7">
        <v>0</v>
      </c>
      <c r="S859" s="7">
        <v>0</v>
      </c>
      <c r="T859" s="7">
        <f>350*5/35.31</f>
        <v>49.561030869442078</v>
      </c>
      <c r="U859" s="7">
        <v>0</v>
      </c>
      <c r="V859" s="7">
        <f>SUM(P859:U859)</f>
        <v>49.561030869442078</v>
      </c>
      <c r="W859" s="22">
        <v>1292</v>
      </c>
      <c r="X859" s="8"/>
    </row>
    <row r="860" spans="2:24">
      <c r="B860" s="23" t="s">
        <v>16</v>
      </c>
      <c r="C860" s="22">
        <v>8</v>
      </c>
      <c r="D860" s="22">
        <v>3</v>
      </c>
      <c r="E860" s="5">
        <f>C860-D860</f>
        <v>5</v>
      </c>
      <c r="F860" s="12">
        <v>6</v>
      </c>
      <c r="G860" s="6">
        <f>1500/35.31</f>
        <v>42.480883602378924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f>800/35.31</f>
        <v>22.656471254602096</v>
      </c>
      <c r="N860" s="6">
        <v>0</v>
      </c>
      <c r="O860" s="7">
        <f>SUM(G860:N860)</f>
        <v>65.13735485698102</v>
      </c>
      <c r="P860" s="7">
        <f>1050/35.31</f>
        <v>29.73661852166525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7">
        <f>SUM(P860:U860)</f>
        <v>29.73661852166525</v>
      </c>
      <c r="W860" s="22">
        <v>515</v>
      </c>
      <c r="X860" s="8"/>
    </row>
    <row r="861" spans="2:24">
      <c r="B861" s="23" t="s">
        <v>221</v>
      </c>
      <c r="C861" s="22">
        <v>10</v>
      </c>
      <c r="D861" s="22">
        <v>2</v>
      </c>
      <c r="E861" s="5">
        <f t="shared" ref="E861:E863" si="146">C861-D861</f>
        <v>8</v>
      </c>
      <c r="F861" s="13">
        <v>21</v>
      </c>
      <c r="G861" s="7">
        <f>350*8/35.31</f>
        <v>79.297649391107328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f>350*2/35.31</f>
        <v>19.824412347776832</v>
      </c>
      <c r="N861" s="7">
        <v>0</v>
      </c>
      <c r="O861" s="7">
        <f>SUM(G861:N861)</f>
        <v>99.122061738884156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7">
        <f t="shared" ref="V861:V865" si="147">SUM(P861:U861)</f>
        <v>0</v>
      </c>
      <c r="W861" s="22">
        <v>1013</v>
      </c>
      <c r="X861" s="8"/>
    </row>
    <row r="862" spans="2:24">
      <c r="B862" s="23" t="s">
        <v>277</v>
      </c>
      <c r="C862" s="22">
        <v>0</v>
      </c>
      <c r="D862" s="22">
        <v>0</v>
      </c>
      <c r="E862" s="5">
        <f t="shared" si="146"/>
        <v>0</v>
      </c>
      <c r="F862" s="12"/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f t="shared" ref="O862" si="148">SUM(G862:N862)</f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7">
        <f t="shared" si="147"/>
        <v>0</v>
      </c>
      <c r="W862" s="22">
        <v>720</v>
      </c>
      <c r="X862" s="8" t="s">
        <v>285</v>
      </c>
    </row>
    <row r="863" spans="2:24">
      <c r="B863" s="23" t="s">
        <v>18</v>
      </c>
      <c r="C863" s="22">
        <v>12</v>
      </c>
      <c r="D863" s="22">
        <v>4</v>
      </c>
      <c r="E863" s="5">
        <f t="shared" si="146"/>
        <v>8</v>
      </c>
      <c r="F863" s="12"/>
      <c r="G863" s="7">
        <f>350*8/35.31</f>
        <v>79.297649391107328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f>350*10/35.31</f>
        <v>99.122061738884156</v>
      </c>
      <c r="N863" s="7">
        <v>0</v>
      </c>
      <c r="O863" s="7">
        <f>SUM(G863:N863)</f>
        <v>178.41971112999147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f t="shared" si="147"/>
        <v>0</v>
      </c>
      <c r="W863" s="22">
        <v>2314</v>
      </c>
      <c r="X863" s="8"/>
    </row>
    <row r="864" spans="2:24">
      <c r="B864" s="24" t="s">
        <v>19</v>
      </c>
      <c r="C864" s="22">
        <v>13.24</v>
      </c>
      <c r="D864" s="22">
        <v>0</v>
      </c>
      <c r="E864" s="5">
        <f>C864-D864</f>
        <v>13.24</v>
      </c>
      <c r="F864" s="12">
        <v>36</v>
      </c>
      <c r="G864" s="7">
        <f>350*9/35.31</f>
        <v>89.209855564995749</v>
      </c>
      <c r="H864" s="7">
        <f>350*11/35.31</f>
        <v>109.03426791277258</v>
      </c>
      <c r="I864" s="7">
        <v>0</v>
      </c>
      <c r="J864" s="7">
        <v>0</v>
      </c>
      <c r="K864" s="7">
        <v>0</v>
      </c>
      <c r="L864" s="7">
        <v>0</v>
      </c>
      <c r="M864" s="7">
        <f>350*12/35.31</f>
        <v>118.946474086661</v>
      </c>
      <c r="N864" s="7">
        <v>0</v>
      </c>
      <c r="O864" s="7">
        <f>SUM(G864:N864)</f>
        <v>317.19059756442931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7">
        <f t="shared" si="147"/>
        <v>0</v>
      </c>
      <c r="W864" s="22">
        <v>1140</v>
      </c>
      <c r="X864" s="8"/>
    </row>
    <row r="865" spans="2:24">
      <c r="B865" s="24" t="s">
        <v>20</v>
      </c>
      <c r="C865" s="22">
        <v>0</v>
      </c>
      <c r="D865" s="22">
        <v>0</v>
      </c>
      <c r="E865" s="5">
        <f>C865-D865</f>
        <v>0</v>
      </c>
      <c r="F865" s="12"/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f>350*6/35.31</f>
        <v>59.473237043330499</v>
      </c>
      <c r="N865" s="7">
        <v>0</v>
      </c>
      <c r="O865" s="7">
        <f>SUM(G865:N865)</f>
        <v>59.473237043330499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7">
        <f t="shared" si="147"/>
        <v>0</v>
      </c>
      <c r="W865" s="22">
        <v>315</v>
      </c>
      <c r="X865" s="8"/>
    </row>
    <row r="867" spans="2:24">
      <c r="B867" s="1" t="s">
        <v>286</v>
      </c>
    </row>
    <row r="868" spans="2:24">
      <c r="B868" s="94" t="s">
        <v>0</v>
      </c>
      <c r="C868" s="94" t="s">
        <v>121</v>
      </c>
      <c r="D868" s="94" t="s">
        <v>97</v>
      </c>
      <c r="E868" s="94" t="s">
        <v>98</v>
      </c>
      <c r="F868" s="94" t="s">
        <v>99</v>
      </c>
      <c r="G868" s="101" t="s">
        <v>100</v>
      </c>
      <c r="H868" s="101" t="s">
        <v>8</v>
      </c>
      <c r="I868" s="110"/>
      <c r="J868" s="110"/>
      <c r="K868" s="111"/>
    </row>
    <row r="869" spans="2:24">
      <c r="B869" s="95"/>
      <c r="C869" s="95"/>
      <c r="D869" s="95"/>
      <c r="E869" s="95"/>
      <c r="F869" s="95"/>
      <c r="G869" s="102"/>
      <c r="H869" s="102"/>
      <c r="I869" s="112"/>
      <c r="J869" s="112"/>
      <c r="K869" s="113"/>
    </row>
    <row r="870" spans="2:24">
      <c r="B870" s="23" t="s">
        <v>15</v>
      </c>
      <c r="C870" s="22" t="s">
        <v>101</v>
      </c>
      <c r="D870" s="22"/>
      <c r="E870" s="5">
        <v>0</v>
      </c>
      <c r="F870" s="5">
        <v>12</v>
      </c>
      <c r="G870" s="14">
        <v>0</v>
      </c>
      <c r="H870" s="107" t="s">
        <v>287</v>
      </c>
      <c r="I870" s="108"/>
      <c r="J870" s="108"/>
      <c r="K870" s="109"/>
    </row>
    <row r="871" spans="2:24">
      <c r="B871" s="23" t="s">
        <v>18</v>
      </c>
      <c r="C871" s="22" t="s">
        <v>101</v>
      </c>
      <c r="D871" s="22" t="s">
        <v>101</v>
      </c>
      <c r="E871" s="5">
        <v>7</v>
      </c>
      <c r="F871" s="5">
        <v>7</v>
      </c>
      <c r="G871" s="14">
        <v>10</v>
      </c>
      <c r="H871" s="107" t="s">
        <v>288</v>
      </c>
      <c r="I871" s="108"/>
      <c r="J871" s="108"/>
      <c r="K871" s="109"/>
    </row>
    <row r="872" spans="2:24">
      <c r="B872" s="23" t="s">
        <v>221</v>
      </c>
      <c r="C872" s="22" t="s">
        <v>101</v>
      </c>
      <c r="D872" s="22"/>
      <c r="E872" s="5">
        <v>0</v>
      </c>
      <c r="F872" s="5">
        <v>11</v>
      </c>
      <c r="G872" s="14">
        <v>0</v>
      </c>
      <c r="H872" s="107" t="s">
        <v>289</v>
      </c>
      <c r="I872" s="108"/>
      <c r="J872" s="108"/>
      <c r="K872" s="109"/>
    </row>
    <row r="873" spans="2:24">
      <c r="B873" s="24" t="s">
        <v>19</v>
      </c>
      <c r="C873" s="22" t="s">
        <v>101</v>
      </c>
      <c r="D873" s="22" t="s">
        <v>112</v>
      </c>
      <c r="E873" s="5">
        <v>0</v>
      </c>
      <c r="F873" s="5">
        <v>13</v>
      </c>
      <c r="G873" s="14">
        <v>0</v>
      </c>
      <c r="H873" s="107" t="s">
        <v>290</v>
      </c>
      <c r="I873" s="108"/>
      <c r="J873" s="108"/>
      <c r="K873" s="109"/>
    </row>
    <row r="876" spans="2:24">
      <c r="B876" s="1" t="s">
        <v>291</v>
      </c>
    </row>
    <row r="877" spans="2:24" ht="15" customHeight="1">
      <c r="B877" s="94" t="s">
        <v>0</v>
      </c>
      <c r="C877" s="94" t="s">
        <v>1</v>
      </c>
      <c r="D877" s="94" t="s">
        <v>2</v>
      </c>
      <c r="E877" s="94" t="s">
        <v>3</v>
      </c>
      <c r="F877" s="94" t="s">
        <v>93</v>
      </c>
      <c r="G877" s="96" t="s">
        <v>5</v>
      </c>
      <c r="H877" s="97"/>
      <c r="I877" s="97"/>
      <c r="J877" s="97"/>
      <c r="K877" s="97"/>
      <c r="L877" s="97"/>
      <c r="M877" s="97"/>
      <c r="N877" s="97"/>
      <c r="O877" s="98"/>
      <c r="P877" s="96" t="s">
        <v>6</v>
      </c>
      <c r="Q877" s="97"/>
      <c r="R877" s="97"/>
      <c r="S877" s="97"/>
      <c r="T877" s="97"/>
      <c r="U877" s="97"/>
      <c r="V877" s="98"/>
      <c r="W877" s="99" t="s">
        <v>7</v>
      </c>
      <c r="X877" s="94" t="s">
        <v>8</v>
      </c>
    </row>
    <row r="878" spans="2:24">
      <c r="B878" s="95"/>
      <c r="C878" s="95"/>
      <c r="D878" s="95"/>
      <c r="E878" s="95"/>
      <c r="F878" s="95"/>
      <c r="G878" s="2" t="s">
        <v>9</v>
      </c>
      <c r="H878" s="3" t="s">
        <v>10</v>
      </c>
      <c r="I878" s="3" t="s">
        <v>23</v>
      </c>
      <c r="J878" s="3" t="s">
        <v>22</v>
      </c>
      <c r="K878" s="3" t="s">
        <v>21</v>
      </c>
      <c r="L878" s="3" t="s">
        <v>25</v>
      </c>
      <c r="M878" s="3" t="s">
        <v>11</v>
      </c>
      <c r="N878" s="3" t="s">
        <v>24</v>
      </c>
      <c r="O878" s="3" t="s">
        <v>12</v>
      </c>
      <c r="P878" s="2" t="s">
        <v>9</v>
      </c>
      <c r="Q878" s="3" t="s">
        <v>10</v>
      </c>
      <c r="R878" s="3" t="s">
        <v>22</v>
      </c>
      <c r="S878" s="3" t="s">
        <v>21</v>
      </c>
      <c r="T878" s="3" t="s">
        <v>11</v>
      </c>
      <c r="U878" s="3" t="s">
        <v>42</v>
      </c>
      <c r="V878" s="3" t="s">
        <v>13</v>
      </c>
      <c r="W878" s="100"/>
      <c r="X878" s="95"/>
    </row>
    <row r="879" spans="2:24">
      <c r="B879" s="23" t="s">
        <v>14</v>
      </c>
      <c r="C879" s="5">
        <v>19</v>
      </c>
      <c r="D879" s="5">
        <v>6</v>
      </c>
      <c r="E879" s="5">
        <f>C879-D879</f>
        <v>13</v>
      </c>
      <c r="F879" s="12">
        <v>11</v>
      </c>
      <c r="G879" s="7">
        <f>350*3/35.31</f>
        <v>29.73661852166525</v>
      </c>
      <c r="H879" s="7">
        <f>350*4/35.31</f>
        <v>39.648824695553664</v>
      </c>
      <c r="I879" s="7">
        <v>0</v>
      </c>
      <c r="J879" s="7">
        <v>0</v>
      </c>
      <c r="K879" s="7">
        <f>350*12/35.31</f>
        <v>118.946474086661</v>
      </c>
      <c r="L879" s="7">
        <v>0</v>
      </c>
      <c r="M879" s="7">
        <f>350*4/35.31</f>
        <v>39.648824695553664</v>
      </c>
      <c r="N879" s="7">
        <v>0</v>
      </c>
      <c r="O879" s="7">
        <f t="shared" ref="O879:O886" si="149">SUM(G879:N879)</f>
        <v>227.98074199943358</v>
      </c>
      <c r="P879" s="7">
        <f>350*3/35.31</f>
        <v>29.73661852166525</v>
      </c>
      <c r="Q879" s="7">
        <f>350*4/35.31</f>
        <v>39.648824695553664</v>
      </c>
      <c r="R879" s="7">
        <v>0</v>
      </c>
      <c r="S879" s="7">
        <f>350*9/35.31</f>
        <v>89.209855564995749</v>
      </c>
      <c r="T879" s="7">
        <f>350*17/35.31</f>
        <v>168.50750495610308</v>
      </c>
      <c r="U879" s="7">
        <f>350*1/35.31</f>
        <v>9.912206173888416</v>
      </c>
      <c r="V879" s="7">
        <f>SUM(P879:U879)</f>
        <v>337.01500991220621</v>
      </c>
      <c r="W879" s="22">
        <v>330</v>
      </c>
      <c r="X879" s="8"/>
    </row>
    <row r="880" spans="2:24">
      <c r="B880" s="23" t="s">
        <v>15</v>
      </c>
      <c r="C880" s="22">
        <v>12</v>
      </c>
      <c r="D880" s="22">
        <v>8</v>
      </c>
      <c r="E880" s="5">
        <f>C880-D880</f>
        <v>4</v>
      </c>
      <c r="F880" s="12">
        <v>28</v>
      </c>
      <c r="G880" s="6">
        <f>350*2/35.31</f>
        <v>19.824412347776832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f>350*2/35.31</f>
        <v>19.824412347776832</v>
      </c>
      <c r="N880" s="6">
        <f>350*3/35.31</f>
        <v>29.73661852166525</v>
      </c>
      <c r="O880" s="7">
        <f t="shared" si="149"/>
        <v>69.385443217218921</v>
      </c>
      <c r="P880" s="7">
        <v>0</v>
      </c>
      <c r="Q880" s="7">
        <v>0</v>
      </c>
      <c r="R880" s="7">
        <v>0</v>
      </c>
      <c r="S880" s="7">
        <v>0</v>
      </c>
      <c r="T880" s="7">
        <f>350*7/35.31</f>
        <v>69.385443217218921</v>
      </c>
      <c r="U880" s="7">
        <v>0</v>
      </c>
      <c r="V880" s="7">
        <f>SUM(P880:U880)</f>
        <v>69.385443217218921</v>
      </c>
      <c r="W880" s="22">
        <v>1819</v>
      </c>
      <c r="X880" s="8" t="s">
        <v>292</v>
      </c>
    </row>
    <row r="881" spans="2:24">
      <c r="B881" s="23" t="s">
        <v>16</v>
      </c>
      <c r="C881" s="22">
        <v>7</v>
      </c>
      <c r="D881" s="22">
        <v>1.5</v>
      </c>
      <c r="E881" s="5">
        <f>C881-D881</f>
        <v>5.5</v>
      </c>
      <c r="F881" s="12"/>
      <c r="G881" s="6">
        <f>1850/35.31</f>
        <v>52.393089776267345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f>950/35.31</f>
        <v>26.904559614839986</v>
      </c>
      <c r="N881" s="6">
        <v>0</v>
      </c>
      <c r="O881" s="7">
        <f t="shared" si="149"/>
        <v>79.297649391107328</v>
      </c>
      <c r="P881" s="7">
        <f>1400/35.31</f>
        <v>39.648824695553664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7">
        <f>SUM(P881:U881)</f>
        <v>39.648824695553664</v>
      </c>
      <c r="W881" s="22">
        <v>485</v>
      </c>
      <c r="X881" s="8"/>
    </row>
    <row r="882" spans="2:24">
      <c r="B882" s="23" t="s">
        <v>221</v>
      </c>
      <c r="C882" s="22">
        <v>11</v>
      </c>
      <c r="D882" s="22">
        <v>8</v>
      </c>
      <c r="E882" s="5">
        <f t="shared" ref="E882:E884" si="150">C882-D882</f>
        <v>3</v>
      </c>
      <c r="F882" s="13">
        <v>10</v>
      </c>
      <c r="G882" s="7">
        <f>350*2/35.31</f>
        <v>19.824412347776832</v>
      </c>
      <c r="H882" s="7">
        <f>350*2/35.31</f>
        <v>19.824412347776832</v>
      </c>
      <c r="I882" s="7">
        <v>0</v>
      </c>
      <c r="J882" s="7">
        <v>0</v>
      </c>
      <c r="K882" s="7">
        <v>0</v>
      </c>
      <c r="L882" s="7">
        <v>0</v>
      </c>
      <c r="M882" s="7">
        <f>350*2/35.31</f>
        <v>19.824412347776832</v>
      </c>
      <c r="N882" s="7">
        <v>0</v>
      </c>
      <c r="O882" s="7">
        <f t="shared" si="149"/>
        <v>59.473237043330499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  <c r="V882" s="7">
        <f t="shared" ref="V882:V886" si="151">SUM(P882:U882)</f>
        <v>0</v>
      </c>
      <c r="W882" s="22">
        <v>1010</v>
      </c>
      <c r="X882" s="8" t="s">
        <v>293</v>
      </c>
    </row>
    <row r="883" spans="2:24">
      <c r="B883" s="23" t="s">
        <v>277</v>
      </c>
      <c r="C883" s="22">
        <v>10</v>
      </c>
      <c r="D883" s="22">
        <v>4</v>
      </c>
      <c r="E883" s="5">
        <f t="shared" si="150"/>
        <v>6</v>
      </c>
      <c r="F883" s="12"/>
      <c r="G883" s="7">
        <f>350*3/35.31</f>
        <v>29.73661852166525</v>
      </c>
      <c r="H883" s="7">
        <f>350*3/35.31</f>
        <v>29.73661852166525</v>
      </c>
      <c r="I883" s="7">
        <v>0</v>
      </c>
      <c r="J883" s="7">
        <v>0</v>
      </c>
      <c r="K883" s="7">
        <f>350*4/35.31</f>
        <v>39.648824695553664</v>
      </c>
      <c r="L883" s="7">
        <v>0</v>
      </c>
      <c r="M883" s="7">
        <f>350*6/35.31</f>
        <v>59.473237043330499</v>
      </c>
      <c r="N883" s="7">
        <v>0</v>
      </c>
      <c r="O883" s="7">
        <f t="shared" si="149"/>
        <v>158.59529878221466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7">
        <f t="shared" si="151"/>
        <v>0</v>
      </c>
      <c r="W883" s="22">
        <v>510</v>
      </c>
      <c r="X883" s="8"/>
    </row>
    <row r="884" spans="2:24">
      <c r="B884" s="23" t="s">
        <v>18</v>
      </c>
      <c r="C884" s="22">
        <v>11</v>
      </c>
      <c r="D884" s="22">
        <v>3</v>
      </c>
      <c r="E884" s="5">
        <f t="shared" si="150"/>
        <v>8</v>
      </c>
      <c r="F884" s="12"/>
      <c r="G884" s="7">
        <f>350*7/35.31</f>
        <v>69.385443217218921</v>
      </c>
      <c r="H884" s="7">
        <v>0</v>
      </c>
      <c r="I884" s="7">
        <v>0</v>
      </c>
      <c r="J884" s="7">
        <f>350*3/35.31</f>
        <v>29.73661852166525</v>
      </c>
      <c r="K884" s="7">
        <v>0</v>
      </c>
      <c r="L884" s="7">
        <v>0</v>
      </c>
      <c r="M884" s="7">
        <f>350*9/35.31</f>
        <v>89.209855564995749</v>
      </c>
      <c r="N884" s="7">
        <v>0</v>
      </c>
      <c r="O884" s="7">
        <f t="shared" si="149"/>
        <v>188.33191730387992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7">
        <f t="shared" si="151"/>
        <v>0</v>
      </c>
      <c r="W884" s="25">
        <v>5691</v>
      </c>
      <c r="X884" s="8"/>
    </row>
    <row r="885" spans="2:24">
      <c r="B885" s="24" t="s">
        <v>19</v>
      </c>
      <c r="C885" s="22">
        <f>10.48+2.3</f>
        <v>12.780000000000001</v>
      </c>
      <c r="D885" s="22">
        <v>2.2999999999999998</v>
      </c>
      <c r="E885" s="5">
        <f>C885-D885</f>
        <v>10.48</v>
      </c>
      <c r="F885" s="12">
        <v>36</v>
      </c>
      <c r="G885" s="7">
        <f>350*6/35.31</f>
        <v>59.473237043330499</v>
      </c>
      <c r="H885" s="7">
        <f>350*6/35.31</f>
        <v>59.473237043330499</v>
      </c>
      <c r="I885" s="7">
        <v>0</v>
      </c>
      <c r="J885" s="7">
        <v>0</v>
      </c>
      <c r="K885" s="7">
        <v>0</v>
      </c>
      <c r="L885" s="7">
        <v>0</v>
      </c>
      <c r="M885" s="7">
        <f>350*8/35.31</f>
        <v>79.297649391107328</v>
      </c>
      <c r="N885" s="7">
        <v>0</v>
      </c>
      <c r="O885" s="7">
        <f t="shared" si="149"/>
        <v>198.24412347776831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0</v>
      </c>
      <c r="V885" s="7">
        <f t="shared" si="151"/>
        <v>0</v>
      </c>
      <c r="W885" s="22">
        <v>1666</v>
      </c>
      <c r="X885" s="8"/>
    </row>
    <row r="886" spans="2:24">
      <c r="B886" s="24" t="s">
        <v>20</v>
      </c>
      <c r="C886" s="22">
        <v>12</v>
      </c>
      <c r="D886" s="22">
        <v>2</v>
      </c>
      <c r="E886" s="5">
        <f>C886-D886</f>
        <v>10</v>
      </c>
      <c r="F886" s="12"/>
      <c r="G886" s="7">
        <f>350*7/35.31</f>
        <v>69.385443217218921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f>350*7/35.31</f>
        <v>69.385443217218921</v>
      </c>
      <c r="N886" s="7">
        <f>350*10/35.31</f>
        <v>99.122061738884156</v>
      </c>
      <c r="O886" s="7">
        <f t="shared" si="149"/>
        <v>237.892948173322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  <c r="V886" s="7">
        <f t="shared" si="151"/>
        <v>0</v>
      </c>
      <c r="W886" s="22">
        <v>245</v>
      </c>
      <c r="X886" s="8"/>
    </row>
    <row r="888" spans="2:24">
      <c r="B888" s="1" t="s">
        <v>294</v>
      </c>
    </row>
    <row r="889" spans="2:24" ht="15" customHeight="1">
      <c r="B889" s="94" t="s">
        <v>0</v>
      </c>
      <c r="C889" s="94" t="s">
        <v>121</v>
      </c>
      <c r="D889" s="94" t="s">
        <v>97</v>
      </c>
      <c r="E889" s="94" t="s">
        <v>98</v>
      </c>
      <c r="F889" s="94" t="s">
        <v>99</v>
      </c>
      <c r="G889" s="101" t="s">
        <v>100</v>
      </c>
      <c r="H889" s="101" t="s">
        <v>8</v>
      </c>
      <c r="I889" s="110"/>
      <c r="J889" s="110"/>
      <c r="K889" s="111"/>
    </row>
    <row r="890" spans="2:24">
      <c r="B890" s="95"/>
      <c r="C890" s="95"/>
      <c r="D890" s="95"/>
      <c r="E890" s="95"/>
      <c r="F890" s="95"/>
      <c r="G890" s="102"/>
      <c r="H890" s="102"/>
      <c r="I890" s="112"/>
      <c r="J890" s="112"/>
      <c r="K890" s="113"/>
    </row>
    <row r="891" spans="2:24">
      <c r="B891" s="23" t="s">
        <v>15</v>
      </c>
      <c r="C891" s="22" t="s">
        <v>101</v>
      </c>
      <c r="D891" s="22"/>
      <c r="E891" s="5">
        <v>0</v>
      </c>
      <c r="F891" s="5">
        <v>0</v>
      </c>
      <c r="G891" s="14">
        <v>0</v>
      </c>
      <c r="H891" s="107" t="s">
        <v>295</v>
      </c>
      <c r="I891" s="108"/>
      <c r="J891" s="108"/>
      <c r="K891" s="109"/>
    </row>
    <row r="892" spans="2:24">
      <c r="B892" s="23" t="s">
        <v>18</v>
      </c>
      <c r="C892" s="22" t="s">
        <v>101</v>
      </c>
      <c r="D892" s="22" t="s">
        <v>101</v>
      </c>
      <c r="E892" s="5">
        <v>0</v>
      </c>
      <c r="F892" s="5">
        <v>15</v>
      </c>
      <c r="G892" s="14">
        <v>9</v>
      </c>
      <c r="H892" s="107" t="s">
        <v>296</v>
      </c>
      <c r="I892" s="108"/>
      <c r="J892" s="108"/>
      <c r="K892" s="109"/>
    </row>
    <row r="893" spans="2:24">
      <c r="B893" s="23" t="s">
        <v>221</v>
      </c>
      <c r="C893" s="22" t="s">
        <v>101</v>
      </c>
      <c r="D893" s="22"/>
      <c r="E893" s="5">
        <v>0</v>
      </c>
      <c r="F893" s="5">
        <v>13</v>
      </c>
      <c r="G893" s="14">
        <v>0</v>
      </c>
      <c r="H893" s="107" t="s">
        <v>289</v>
      </c>
      <c r="I893" s="108"/>
      <c r="J893" s="108"/>
      <c r="K893" s="109"/>
    </row>
    <row r="894" spans="2:24">
      <c r="B894" s="24" t="s">
        <v>19</v>
      </c>
      <c r="C894" s="22" t="s">
        <v>101</v>
      </c>
      <c r="D894" s="22" t="s">
        <v>112</v>
      </c>
      <c r="E894" s="5">
        <v>0</v>
      </c>
      <c r="F894" s="5">
        <v>16</v>
      </c>
      <c r="G894" s="14">
        <v>0</v>
      </c>
      <c r="H894" s="107" t="s">
        <v>297</v>
      </c>
      <c r="I894" s="108"/>
      <c r="J894" s="108"/>
      <c r="K894" s="109"/>
    </row>
    <row r="896" spans="2:24">
      <c r="B896" s="1" t="s">
        <v>298</v>
      </c>
    </row>
    <row r="897" spans="2:24">
      <c r="B897" s="94" t="s">
        <v>0</v>
      </c>
      <c r="C897" s="94" t="s">
        <v>1</v>
      </c>
      <c r="D897" s="94" t="s">
        <v>2</v>
      </c>
      <c r="E897" s="94" t="s">
        <v>3</v>
      </c>
      <c r="F897" s="94" t="s">
        <v>93</v>
      </c>
      <c r="G897" s="96" t="s">
        <v>5</v>
      </c>
      <c r="H897" s="97"/>
      <c r="I897" s="97"/>
      <c r="J897" s="97"/>
      <c r="K897" s="97"/>
      <c r="L897" s="97"/>
      <c r="M897" s="97"/>
      <c r="N897" s="97"/>
      <c r="O897" s="98"/>
      <c r="P897" s="96" t="s">
        <v>6</v>
      </c>
      <c r="Q897" s="97"/>
      <c r="R897" s="97"/>
      <c r="S897" s="97"/>
      <c r="T897" s="97"/>
      <c r="U897" s="97"/>
      <c r="V897" s="98"/>
      <c r="W897" s="99" t="s">
        <v>7</v>
      </c>
      <c r="X897" s="94" t="s">
        <v>8</v>
      </c>
    </row>
    <row r="898" spans="2:24">
      <c r="B898" s="95"/>
      <c r="C898" s="95"/>
      <c r="D898" s="95"/>
      <c r="E898" s="95"/>
      <c r="F898" s="95"/>
      <c r="G898" s="2" t="s">
        <v>9</v>
      </c>
      <c r="H898" s="3" t="s">
        <v>10</v>
      </c>
      <c r="I898" s="3" t="s">
        <v>23</v>
      </c>
      <c r="J898" s="3" t="s">
        <v>22</v>
      </c>
      <c r="K898" s="3" t="s">
        <v>21</v>
      </c>
      <c r="L898" s="3" t="s">
        <v>25</v>
      </c>
      <c r="M898" s="3" t="s">
        <v>11</v>
      </c>
      <c r="N898" s="3" t="s">
        <v>24</v>
      </c>
      <c r="O898" s="3" t="s">
        <v>12</v>
      </c>
      <c r="P898" s="2" t="s">
        <v>9</v>
      </c>
      <c r="Q898" s="3" t="s">
        <v>10</v>
      </c>
      <c r="R898" s="3" t="s">
        <v>22</v>
      </c>
      <c r="S898" s="3" t="s">
        <v>21</v>
      </c>
      <c r="T898" s="3" t="s">
        <v>11</v>
      </c>
      <c r="U898" s="3" t="s">
        <v>42</v>
      </c>
      <c r="V898" s="3" t="s">
        <v>13</v>
      </c>
      <c r="W898" s="100"/>
      <c r="X898" s="95"/>
    </row>
    <row r="899" spans="2:24">
      <c r="B899" s="23" t="s">
        <v>14</v>
      </c>
      <c r="C899" s="5">
        <v>18</v>
      </c>
      <c r="D899" s="5">
        <v>4</v>
      </c>
      <c r="E899" s="5">
        <f>C899-D899</f>
        <v>14</v>
      </c>
      <c r="F899" s="12"/>
      <c r="G899" s="7">
        <f>350*5/35.31</f>
        <v>49.561030869442078</v>
      </c>
      <c r="H899" s="7">
        <f>350*4/35.31</f>
        <v>39.648824695553664</v>
      </c>
      <c r="I899" s="7">
        <v>0</v>
      </c>
      <c r="J899" s="7">
        <v>0</v>
      </c>
      <c r="K899" s="7">
        <f>350*14/35.31</f>
        <v>138.77088643443784</v>
      </c>
      <c r="L899" s="7">
        <v>0</v>
      </c>
      <c r="M899" s="7">
        <f>350*3/35.31</f>
        <v>29.73661852166525</v>
      </c>
      <c r="N899" s="7">
        <v>0</v>
      </c>
      <c r="O899" s="7">
        <f t="shared" ref="O899:O906" si="152">SUM(G899:N899)</f>
        <v>257.71736052109884</v>
      </c>
      <c r="P899" s="7">
        <f>350/35.31</f>
        <v>9.912206173888416</v>
      </c>
      <c r="Q899" s="7">
        <f>350*2/35.31</f>
        <v>19.824412347776832</v>
      </c>
      <c r="R899" s="7">
        <v>0</v>
      </c>
      <c r="S899" s="7">
        <f>350*5/35.31</f>
        <v>49.561030869442078</v>
      </c>
      <c r="T899" s="7">
        <f>350*6/35.31</f>
        <v>59.473237043330499</v>
      </c>
      <c r="U899" s="7">
        <v>0</v>
      </c>
      <c r="V899" s="7">
        <f>SUM(P899:U899)</f>
        <v>138.77088643443784</v>
      </c>
      <c r="W899" s="22">
        <v>220</v>
      </c>
      <c r="X899" s="8"/>
    </row>
    <row r="900" spans="2:24">
      <c r="B900" s="23" t="s">
        <v>15</v>
      </c>
      <c r="C900" s="22">
        <v>16</v>
      </c>
      <c r="D900" s="22">
        <v>2</v>
      </c>
      <c r="E900" s="5">
        <f>C900-D900</f>
        <v>14</v>
      </c>
      <c r="F900" s="12">
        <v>2</v>
      </c>
      <c r="G900" s="6">
        <f>350*12/35.31</f>
        <v>118.946474086661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f>350*9/35.31</f>
        <v>89.209855564995749</v>
      </c>
      <c r="N900" s="6">
        <f>350*10/35.31</f>
        <v>99.122061738884156</v>
      </c>
      <c r="O900" s="7">
        <f t="shared" si="152"/>
        <v>307.27839139054089</v>
      </c>
      <c r="P900" s="7">
        <v>0</v>
      </c>
      <c r="Q900" s="7">
        <v>0</v>
      </c>
      <c r="R900" s="7">
        <v>0</v>
      </c>
      <c r="S900" s="7">
        <v>0</v>
      </c>
      <c r="T900" s="7">
        <f>350*4/35.31</f>
        <v>39.648824695553664</v>
      </c>
      <c r="U900" s="7">
        <v>0</v>
      </c>
      <c r="V900" s="7">
        <f>SUM(P900:U900)</f>
        <v>39.648824695553664</v>
      </c>
      <c r="W900" s="22">
        <v>1985</v>
      </c>
      <c r="X900" s="8"/>
    </row>
    <row r="901" spans="2:24">
      <c r="B901" s="23" t="s">
        <v>16</v>
      </c>
      <c r="C901" s="22">
        <v>8</v>
      </c>
      <c r="D901" s="22">
        <v>2</v>
      </c>
      <c r="E901" s="5">
        <f>C901-D901</f>
        <v>6</v>
      </c>
      <c r="F901" s="12"/>
      <c r="G901" s="6">
        <f>1700/35.31</f>
        <v>48.145001416029451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f>900/35.31</f>
        <v>25.488530161427356</v>
      </c>
      <c r="N901" s="6">
        <v>0</v>
      </c>
      <c r="O901" s="7">
        <f t="shared" si="152"/>
        <v>73.633531577456807</v>
      </c>
      <c r="P901" s="7">
        <f>350/35.31</f>
        <v>9.912206173888416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  <c r="V901" s="7">
        <f>SUM(P901:U901)</f>
        <v>9.912206173888416</v>
      </c>
      <c r="W901" s="22">
        <v>522</v>
      </c>
      <c r="X901" s="8"/>
    </row>
    <row r="902" spans="2:24">
      <c r="B902" s="23" t="s">
        <v>221</v>
      </c>
      <c r="C902" s="22">
        <v>12</v>
      </c>
      <c r="D902" s="22">
        <v>4</v>
      </c>
      <c r="E902" s="5">
        <f t="shared" ref="E902:E904" si="153">C902-D902</f>
        <v>8</v>
      </c>
      <c r="F902" s="13">
        <v>10</v>
      </c>
      <c r="G902" s="7">
        <f>350*5/35.31</f>
        <v>49.561030869442078</v>
      </c>
      <c r="H902" s="7">
        <f>350*6/35.31</f>
        <v>59.473237043330499</v>
      </c>
      <c r="I902" s="7">
        <v>0</v>
      </c>
      <c r="J902" s="7">
        <v>0</v>
      </c>
      <c r="K902" s="7">
        <v>0</v>
      </c>
      <c r="L902" s="7">
        <v>0</v>
      </c>
      <c r="M902" s="7">
        <f>350*5/35.31</f>
        <v>49.561030869442078</v>
      </c>
      <c r="N902" s="7">
        <v>0</v>
      </c>
      <c r="O902" s="7">
        <f t="shared" si="152"/>
        <v>158.59529878221466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7">
        <f t="shared" ref="V902:V906" si="154">SUM(P902:U902)</f>
        <v>0</v>
      </c>
      <c r="W902" s="22">
        <v>1130</v>
      </c>
      <c r="X902" s="8"/>
    </row>
    <row r="903" spans="2:24">
      <c r="B903" s="23" t="s">
        <v>277</v>
      </c>
      <c r="C903" s="22">
        <v>10</v>
      </c>
      <c r="D903" s="22">
        <v>3</v>
      </c>
      <c r="E903" s="5">
        <f t="shared" si="153"/>
        <v>7</v>
      </c>
      <c r="F903" s="12"/>
      <c r="G903" s="7">
        <f>350*4/35.31</f>
        <v>39.648824695553664</v>
      </c>
      <c r="H903" s="7">
        <f>350*4/35.31</f>
        <v>39.648824695553664</v>
      </c>
      <c r="I903" s="7">
        <v>0</v>
      </c>
      <c r="J903" s="7">
        <v>0</v>
      </c>
      <c r="K903" s="7">
        <f>350*5/35.31</f>
        <v>49.561030869442078</v>
      </c>
      <c r="L903" s="7">
        <v>0</v>
      </c>
      <c r="M903" s="7">
        <f>350*10/35.31</f>
        <v>99.122061738884156</v>
      </c>
      <c r="N903" s="7">
        <v>0</v>
      </c>
      <c r="O903" s="7">
        <f t="shared" si="152"/>
        <v>227.98074199943358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  <c r="V903" s="7">
        <f t="shared" si="154"/>
        <v>0</v>
      </c>
      <c r="W903" s="22">
        <v>450</v>
      </c>
      <c r="X903" s="8"/>
    </row>
    <row r="904" spans="2:24">
      <c r="B904" s="23" t="s">
        <v>18</v>
      </c>
      <c r="C904" s="22">
        <v>12</v>
      </c>
      <c r="D904" s="22">
        <v>2</v>
      </c>
      <c r="E904" s="5">
        <f t="shared" si="153"/>
        <v>10</v>
      </c>
      <c r="F904" s="12"/>
      <c r="G904" s="7">
        <f>350*8/35.31</f>
        <v>79.297649391107328</v>
      </c>
      <c r="H904" s="7">
        <v>0</v>
      </c>
      <c r="I904" s="7">
        <v>0</v>
      </c>
      <c r="J904" s="7">
        <f>350*3/35.31</f>
        <v>29.73661852166525</v>
      </c>
      <c r="K904" s="7">
        <v>0</v>
      </c>
      <c r="L904" s="7">
        <v>0</v>
      </c>
      <c r="M904" s="7">
        <f>350*12/35.31</f>
        <v>118.946474086661</v>
      </c>
      <c r="N904" s="7">
        <v>0</v>
      </c>
      <c r="O904" s="7">
        <f t="shared" si="152"/>
        <v>227.98074199943358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  <c r="U904" s="7">
        <v>0</v>
      </c>
      <c r="V904" s="7">
        <f t="shared" si="154"/>
        <v>0</v>
      </c>
      <c r="W904" s="22">
        <v>1134</v>
      </c>
      <c r="X904" s="8"/>
    </row>
    <row r="905" spans="2:24">
      <c r="B905" s="24" t="s">
        <v>19</v>
      </c>
      <c r="C905" s="22">
        <v>15.7</v>
      </c>
      <c r="D905" s="22">
        <v>3</v>
      </c>
      <c r="E905" s="5">
        <f>C905-D905</f>
        <v>12.7</v>
      </c>
      <c r="F905" s="12"/>
      <c r="G905" s="7">
        <f>350*5/35.31</f>
        <v>49.561030869442078</v>
      </c>
      <c r="H905" s="7">
        <f>350*7/35.31</f>
        <v>69.385443217218921</v>
      </c>
      <c r="I905" s="7">
        <v>0</v>
      </c>
      <c r="J905" s="7">
        <v>0</v>
      </c>
      <c r="K905" s="7">
        <v>0</v>
      </c>
      <c r="L905" s="7">
        <v>0</v>
      </c>
      <c r="M905" s="7">
        <f>350*8/35.31</f>
        <v>79.297649391107328</v>
      </c>
      <c r="N905" s="7">
        <v>0</v>
      </c>
      <c r="O905" s="7">
        <f t="shared" si="152"/>
        <v>198.24412347776831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7">
        <f t="shared" si="154"/>
        <v>0</v>
      </c>
      <c r="W905" s="22">
        <v>1229</v>
      </c>
      <c r="X905" s="8"/>
    </row>
    <row r="906" spans="2:24">
      <c r="B906" s="24" t="s">
        <v>20</v>
      </c>
      <c r="C906" s="22">
        <v>9</v>
      </c>
      <c r="D906" s="22">
        <v>3</v>
      </c>
      <c r="E906" s="5">
        <f>C906-D906</f>
        <v>6</v>
      </c>
      <c r="F906" s="12"/>
      <c r="G906" s="7">
        <v>0</v>
      </c>
      <c r="H906" s="7">
        <v>0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0</v>
      </c>
      <c r="O906" s="7">
        <f t="shared" si="152"/>
        <v>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0</v>
      </c>
      <c r="V906" s="7">
        <f t="shared" si="154"/>
        <v>0</v>
      </c>
      <c r="W906" s="22">
        <v>645</v>
      </c>
      <c r="X906" s="8" t="s">
        <v>299</v>
      </c>
    </row>
    <row r="908" spans="2:24">
      <c r="B908" s="1" t="s">
        <v>300</v>
      </c>
    </row>
    <row r="909" spans="2:24">
      <c r="B909" s="94" t="s">
        <v>0</v>
      </c>
      <c r="C909" s="94" t="s">
        <v>121</v>
      </c>
      <c r="D909" s="94" t="s">
        <v>97</v>
      </c>
      <c r="E909" s="94" t="s">
        <v>98</v>
      </c>
      <c r="F909" s="94" t="s">
        <v>99</v>
      </c>
      <c r="G909" s="101" t="s">
        <v>100</v>
      </c>
      <c r="H909" s="101" t="s">
        <v>8</v>
      </c>
      <c r="I909" s="110"/>
      <c r="J909" s="110"/>
      <c r="K909" s="111"/>
    </row>
    <row r="910" spans="2:24">
      <c r="B910" s="95"/>
      <c r="C910" s="95"/>
      <c r="D910" s="95"/>
      <c r="E910" s="95"/>
      <c r="F910" s="95"/>
      <c r="G910" s="102"/>
      <c r="H910" s="102"/>
      <c r="I910" s="112"/>
      <c r="J910" s="112"/>
      <c r="K910" s="113"/>
    </row>
    <row r="911" spans="2:24">
      <c r="B911" s="23" t="s">
        <v>15</v>
      </c>
      <c r="C911" s="22" t="s">
        <v>101</v>
      </c>
      <c r="D911" s="22"/>
      <c r="E911" s="5">
        <v>0</v>
      </c>
      <c r="F911" s="5">
        <v>17</v>
      </c>
      <c r="G911" s="14">
        <v>0</v>
      </c>
      <c r="H911" s="107" t="s">
        <v>301</v>
      </c>
      <c r="I911" s="108"/>
      <c r="J911" s="108"/>
      <c r="K911" s="109"/>
    </row>
    <row r="912" spans="2:24">
      <c r="B912" s="23" t="s">
        <v>18</v>
      </c>
      <c r="C912" s="22" t="s">
        <v>101</v>
      </c>
      <c r="D912" s="22" t="s">
        <v>112</v>
      </c>
      <c r="E912" s="5">
        <v>15</v>
      </c>
      <c r="F912" s="5">
        <v>0</v>
      </c>
      <c r="G912" s="14">
        <v>0</v>
      </c>
      <c r="H912" s="107" t="s">
        <v>302</v>
      </c>
      <c r="I912" s="108"/>
      <c r="J912" s="108"/>
      <c r="K912" s="109"/>
    </row>
    <row r="913" spans="2:24">
      <c r="B913" s="23" t="s">
        <v>221</v>
      </c>
      <c r="C913" s="22" t="s">
        <v>101</v>
      </c>
      <c r="D913" s="22"/>
      <c r="E913" s="5">
        <v>0</v>
      </c>
      <c r="F913" s="5">
        <v>8</v>
      </c>
      <c r="G913" s="14">
        <v>0</v>
      </c>
      <c r="H913" s="107" t="s">
        <v>289</v>
      </c>
      <c r="I913" s="108"/>
      <c r="J913" s="108"/>
      <c r="K913" s="109"/>
    </row>
    <row r="914" spans="2:24">
      <c r="B914" s="24" t="s">
        <v>19</v>
      </c>
      <c r="C914" s="22" t="s">
        <v>101</v>
      </c>
      <c r="D914" s="22" t="s">
        <v>112</v>
      </c>
      <c r="E914" s="5">
        <v>0</v>
      </c>
      <c r="F914" s="5">
        <v>11</v>
      </c>
      <c r="G914" s="14">
        <v>0</v>
      </c>
      <c r="H914" s="107" t="s">
        <v>303</v>
      </c>
      <c r="I914" s="108"/>
      <c r="J914" s="108"/>
      <c r="K914" s="109"/>
    </row>
    <row r="917" spans="2:24">
      <c r="B917" s="1" t="s">
        <v>304</v>
      </c>
    </row>
    <row r="918" spans="2:24">
      <c r="B918" s="94" t="s">
        <v>0</v>
      </c>
      <c r="C918" s="94" t="s">
        <v>1</v>
      </c>
      <c r="D918" s="94" t="s">
        <v>2</v>
      </c>
      <c r="E918" s="94" t="s">
        <v>3</v>
      </c>
      <c r="F918" s="94" t="s">
        <v>93</v>
      </c>
      <c r="G918" s="96" t="s">
        <v>5</v>
      </c>
      <c r="H918" s="97"/>
      <c r="I918" s="97"/>
      <c r="J918" s="97"/>
      <c r="K918" s="97"/>
      <c r="L918" s="97"/>
      <c r="M918" s="97"/>
      <c r="N918" s="97"/>
      <c r="O918" s="98"/>
      <c r="P918" s="96" t="s">
        <v>6</v>
      </c>
      <c r="Q918" s="97"/>
      <c r="R918" s="97"/>
      <c r="S918" s="97"/>
      <c r="T918" s="97"/>
      <c r="U918" s="97"/>
      <c r="V918" s="98"/>
      <c r="W918" s="99" t="s">
        <v>7</v>
      </c>
      <c r="X918" s="94" t="s">
        <v>8</v>
      </c>
    </row>
    <row r="919" spans="2:24">
      <c r="B919" s="95"/>
      <c r="C919" s="95"/>
      <c r="D919" s="95"/>
      <c r="E919" s="95"/>
      <c r="F919" s="95"/>
      <c r="G919" s="2" t="s">
        <v>9</v>
      </c>
      <c r="H919" s="3" t="s">
        <v>10</v>
      </c>
      <c r="I919" s="3" t="s">
        <v>23</v>
      </c>
      <c r="J919" s="3" t="s">
        <v>22</v>
      </c>
      <c r="K919" s="3" t="s">
        <v>21</v>
      </c>
      <c r="L919" s="3" t="s">
        <v>25</v>
      </c>
      <c r="M919" s="3" t="s">
        <v>11</v>
      </c>
      <c r="N919" s="3" t="s">
        <v>24</v>
      </c>
      <c r="O919" s="3" t="s">
        <v>12</v>
      </c>
      <c r="P919" s="2" t="s">
        <v>9</v>
      </c>
      <c r="Q919" s="3" t="s">
        <v>10</v>
      </c>
      <c r="R919" s="3" t="s">
        <v>22</v>
      </c>
      <c r="S919" s="3" t="s">
        <v>21</v>
      </c>
      <c r="T919" s="3" t="s">
        <v>11</v>
      </c>
      <c r="U919" s="3" t="s">
        <v>42</v>
      </c>
      <c r="V919" s="3" t="s">
        <v>13</v>
      </c>
      <c r="W919" s="100"/>
      <c r="X919" s="95"/>
    </row>
    <row r="920" spans="2:24">
      <c r="B920" s="23" t="s">
        <v>14</v>
      </c>
      <c r="C920" s="5">
        <v>19</v>
      </c>
      <c r="D920" s="5">
        <v>5</v>
      </c>
      <c r="E920" s="5">
        <f>C920-D920</f>
        <v>14</v>
      </c>
      <c r="F920" s="12">
        <v>30</v>
      </c>
      <c r="G920" s="7">
        <f>350*5/35.31</f>
        <v>49.561030869442078</v>
      </c>
      <c r="H920" s="7">
        <f>350*5/35.31</f>
        <v>49.561030869442078</v>
      </c>
      <c r="I920" s="7">
        <v>0</v>
      </c>
      <c r="J920" s="7">
        <v>0</v>
      </c>
      <c r="K920" s="7">
        <f>350*14/35.31</f>
        <v>138.77088643443784</v>
      </c>
      <c r="L920" s="7">
        <v>0</v>
      </c>
      <c r="M920" s="7">
        <f>350*4/35.31</f>
        <v>39.648824695553664</v>
      </c>
      <c r="N920" s="7">
        <v>0</v>
      </c>
      <c r="O920" s="7">
        <f>SUM(G920:N920)</f>
        <v>277.54177286887568</v>
      </c>
      <c r="P920" s="7">
        <f>350*7/35.31</f>
        <v>69.385443217218921</v>
      </c>
      <c r="Q920" s="7">
        <v>0</v>
      </c>
      <c r="R920" s="7">
        <v>0</v>
      </c>
      <c r="S920" s="7">
        <f>350*6/35.31</f>
        <v>59.473237043330499</v>
      </c>
      <c r="T920" s="7">
        <f>350*4/35.31</f>
        <v>39.648824695553664</v>
      </c>
      <c r="U920" s="7">
        <v>0</v>
      </c>
      <c r="V920" s="7">
        <f>SUM(P920:U920)</f>
        <v>168.50750495610308</v>
      </c>
      <c r="W920" s="22">
        <v>645</v>
      </c>
      <c r="X920" s="8"/>
    </row>
    <row r="921" spans="2:24">
      <c r="B921" s="23" t="s">
        <v>15</v>
      </c>
      <c r="C921" s="22">
        <v>18</v>
      </c>
      <c r="D921" s="22">
        <v>3</v>
      </c>
      <c r="E921" s="5">
        <f>C921-D921</f>
        <v>15</v>
      </c>
      <c r="F921" s="12">
        <v>7</v>
      </c>
      <c r="G921" s="6">
        <f>350*10/35.31</f>
        <v>99.122061738884156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f>350*11/35.31</f>
        <v>109.03426791277258</v>
      </c>
      <c r="N921" s="6">
        <f>350*15/35.31</f>
        <v>148.68309260832623</v>
      </c>
      <c r="O921" s="7">
        <f t="shared" ref="O921:O924" si="155">SUM(G921:N921)</f>
        <v>356.83942225998294</v>
      </c>
      <c r="P921" s="7">
        <v>0</v>
      </c>
      <c r="Q921" s="7">
        <v>0</v>
      </c>
      <c r="R921" s="7">
        <v>0</v>
      </c>
      <c r="S921" s="7">
        <v>0</v>
      </c>
      <c r="T921" s="7">
        <f>350*4/35.31</f>
        <v>39.648824695553664</v>
      </c>
      <c r="U921" s="7">
        <v>0</v>
      </c>
      <c r="V921" s="7">
        <f>SUM(P921:U921)</f>
        <v>39.648824695553664</v>
      </c>
      <c r="W921" s="22">
        <v>1546</v>
      </c>
      <c r="X921" s="8"/>
    </row>
    <row r="922" spans="2:24">
      <c r="B922" s="23" t="s">
        <v>16</v>
      </c>
      <c r="C922" s="22">
        <v>8</v>
      </c>
      <c r="D922" s="22">
        <v>2</v>
      </c>
      <c r="E922" s="5">
        <f>C922-D922</f>
        <v>6</v>
      </c>
      <c r="F922" s="12">
        <v>3</v>
      </c>
      <c r="G922" s="6">
        <f>1650/35.31</f>
        <v>46.728971962616818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f>850/35.31</f>
        <v>24.072500708014726</v>
      </c>
      <c r="N922" s="6">
        <v>0</v>
      </c>
      <c r="O922" s="7">
        <f>SUM(G922:N922)</f>
        <v>70.80147267063154</v>
      </c>
      <c r="P922" s="7">
        <f>2100/35.31</f>
        <v>59.473237043330499</v>
      </c>
      <c r="Q922" s="7">
        <v>0</v>
      </c>
      <c r="R922" s="7">
        <v>0</v>
      </c>
      <c r="S922" s="7">
        <v>0</v>
      </c>
      <c r="T922" s="7">
        <v>0</v>
      </c>
      <c r="U922" s="7">
        <v>0</v>
      </c>
      <c r="V922" s="7">
        <f>SUM(P922:U922)</f>
        <v>59.473237043330499</v>
      </c>
      <c r="W922" s="22">
        <v>665</v>
      </c>
      <c r="X922" s="8"/>
    </row>
    <row r="923" spans="2:24">
      <c r="B923" s="23" t="s">
        <v>221</v>
      </c>
      <c r="C923" s="22">
        <v>10</v>
      </c>
      <c r="D923" s="22">
        <v>2</v>
      </c>
      <c r="E923" s="5">
        <f t="shared" ref="E923:E925" si="156">C923-D923</f>
        <v>8</v>
      </c>
      <c r="F923" s="13">
        <v>18</v>
      </c>
      <c r="G923" s="7">
        <f>350*4/35.31</f>
        <v>39.648824695553664</v>
      </c>
      <c r="H923" s="7">
        <f>350*5/35.31</f>
        <v>49.561030869442078</v>
      </c>
      <c r="I923" s="7">
        <v>0</v>
      </c>
      <c r="J923" s="7">
        <v>0</v>
      </c>
      <c r="K923" s="7">
        <v>0</v>
      </c>
      <c r="L923" s="7">
        <v>0</v>
      </c>
      <c r="M923" s="7">
        <f>350*5/35.31</f>
        <v>49.561030869442078</v>
      </c>
      <c r="N923" s="7">
        <v>0</v>
      </c>
      <c r="O923" s="7">
        <f>SUM(G923:N923)</f>
        <v>138.77088643443781</v>
      </c>
      <c r="P923" s="7">
        <v>0</v>
      </c>
      <c r="Q923" s="7">
        <v>0</v>
      </c>
      <c r="R923" s="7">
        <v>0</v>
      </c>
      <c r="S923" s="7">
        <v>0</v>
      </c>
      <c r="T923" s="7">
        <v>0</v>
      </c>
      <c r="U923" s="7">
        <v>0</v>
      </c>
      <c r="V923" s="7">
        <f t="shared" ref="V923:V926" si="157">SUM(P923:U923)</f>
        <v>0</v>
      </c>
      <c r="W923" s="22">
        <v>850</v>
      </c>
      <c r="X923" s="8"/>
    </row>
    <row r="924" spans="2:24">
      <c r="B924" s="23" t="s">
        <v>277</v>
      </c>
      <c r="C924" s="22">
        <v>10</v>
      </c>
      <c r="D924" s="22">
        <v>8</v>
      </c>
      <c r="E924" s="5">
        <f t="shared" si="156"/>
        <v>2</v>
      </c>
      <c r="F924" s="12"/>
      <c r="G924" s="7">
        <f>350/35.31</f>
        <v>9.912206173888416</v>
      </c>
      <c r="H924" s="7">
        <f>350/35.31</f>
        <v>9.912206173888416</v>
      </c>
      <c r="I924" s="7">
        <v>0</v>
      </c>
      <c r="J924" s="7">
        <v>0</v>
      </c>
      <c r="K924" s="7">
        <f>350/35.31</f>
        <v>9.912206173888416</v>
      </c>
      <c r="L924" s="7">
        <v>0</v>
      </c>
      <c r="M924" s="7">
        <f>350*1/35.31</f>
        <v>9.912206173888416</v>
      </c>
      <c r="N924" s="7">
        <f>350/35.31</f>
        <v>9.912206173888416</v>
      </c>
      <c r="O924" s="7">
        <f t="shared" si="155"/>
        <v>49.561030869442078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7">
        <f t="shared" si="157"/>
        <v>0</v>
      </c>
      <c r="W924" s="22">
        <v>763</v>
      </c>
      <c r="X924" s="8" t="s">
        <v>305</v>
      </c>
    </row>
    <row r="925" spans="2:24">
      <c r="B925" s="23" t="s">
        <v>18</v>
      </c>
      <c r="C925" s="22">
        <v>15</v>
      </c>
      <c r="D925" s="22">
        <v>3</v>
      </c>
      <c r="E925" s="5">
        <f t="shared" si="156"/>
        <v>12</v>
      </c>
      <c r="F925" s="12"/>
      <c r="G925" s="7">
        <f>350*8/35.31</f>
        <v>79.297649391107328</v>
      </c>
      <c r="H925" s="7">
        <f>350*7/35.31</f>
        <v>69.385443217218921</v>
      </c>
      <c r="I925" s="7">
        <v>0</v>
      </c>
      <c r="J925" s="7">
        <v>0</v>
      </c>
      <c r="K925" s="7">
        <v>0</v>
      </c>
      <c r="L925" s="7">
        <v>0</v>
      </c>
      <c r="M925" s="7">
        <f>350*10/35.31</f>
        <v>99.122061738884156</v>
      </c>
      <c r="N925" s="7">
        <v>0</v>
      </c>
      <c r="O925" s="7">
        <f>SUM(G925:N925)</f>
        <v>247.80515434721042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7">
        <f t="shared" si="157"/>
        <v>0</v>
      </c>
      <c r="W925" s="22">
        <v>929</v>
      </c>
      <c r="X925" s="8"/>
    </row>
    <row r="926" spans="2:24">
      <c r="B926" s="24" t="s">
        <v>19</v>
      </c>
      <c r="C926" s="22">
        <f>13.12+2.5</f>
        <v>15.62</v>
      </c>
      <c r="D926" s="22">
        <v>2.5</v>
      </c>
      <c r="E926" s="5">
        <f>C926-D926</f>
        <v>13.12</v>
      </c>
      <c r="F926" s="12">
        <v>21</v>
      </c>
      <c r="G926" s="7">
        <f>350*10/35.31</f>
        <v>99.122061738884156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7">
        <f>350*11/35.31</f>
        <v>109.03426791277258</v>
      </c>
      <c r="N926" s="7">
        <v>0</v>
      </c>
      <c r="O926" s="7">
        <f>SUM(G926:N926)</f>
        <v>208.15632965165673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7">
        <f t="shared" si="157"/>
        <v>0</v>
      </c>
      <c r="W926" s="22">
        <v>1872</v>
      </c>
      <c r="X926" s="8"/>
    </row>
    <row r="927" spans="2:24">
      <c r="B927" s="24" t="s">
        <v>20</v>
      </c>
      <c r="C927" s="22"/>
      <c r="D927" s="22"/>
      <c r="E927" s="5"/>
      <c r="F927" s="12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22"/>
      <c r="X927" s="8" t="s">
        <v>306</v>
      </c>
    </row>
    <row r="929" spans="2:24">
      <c r="B929" s="1" t="s">
        <v>307</v>
      </c>
    </row>
    <row r="930" spans="2:24">
      <c r="B930" s="94" t="s">
        <v>0</v>
      </c>
      <c r="C930" s="94" t="s">
        <v>121</v>
      </c>
      <c r="D930" s="94" t="s">
        <v>97</v>
      </c>
      <c r="E930" s="94" t="s">
        <v>98</v>
      </c>
      <c r="F930" s="94" t="s">
        <v>99</v>
      </c>
      <c r="G930" s="101" t="s">
        <v>100</v>
      </c>
      <c r="H930" s="101" t="s">
        <v>8</v>
      </c>
      <c r="I930" s="110"/>
      <c r="J930" s="110"/>
      <c r="K930" s="111"/>
    </row>
    <row r="931" spans="2:24">
      <c r="B931" s="95"/>
      <c r="C931" s="95"/>
      <c r="D931" s="95"/>
      <c r="E931" s="95"/>
      <c r="F931" s="95"/>
      <c r="G931" s="102"/>
      <c r="H931" s="102"/>
      <c r="I931" s="112"/>
      <c r="J931" s="112"/>
      <c r="K931" s="113"/>
    </row>
    <row r="932" spans="2:24">
      <c r="B932" s="23" t="s">
        <v>15</v>
      </c>
      <c r="C932" s="22" t="s">
        <v>101</v>
      </c>
      <c r="D932" s="22"/>
      <c r="E932" s="5">
        <v>0</v>
      </c>
      <c r="F932" s="5">
        <v>21</v>
      </c>
      <c r="G932" s="14">
        <v>0</v>
      </c>
      <c r="H932" s="107" t="s">
        <v>308</v>
      </c>
      <c r="I932" s="108"/>
      <c r="J932" s="108"/>
      <c r="K932" s="109"/>
    </row>
    <row r="933" spans="2:24">
      <c r="B933" s="23" t="s">
        <v>18</v>
      </c>
      <c r="C933" s="22" t="s">
        <v>101</v>
      </c>
      <c r="D933" s="22" t="s">
        <v>112</v>
      </c>
      <c r="E933" s="5">
        <v>0</v>
      </c>
      <c r="F933" s="5">
        <v>6</v>
      </c>
      <c r="G933" s="14">
        <v>0</v>
      </c>
      <c r="H933" s="107" t="s">
        <v>309</v>
      </c>
      <c r="I933" s="108"/>
      <c r="J933" s="108"/>
      <c r="K933" s="109"/>
    </row>
    <row r="934" spans="2:24">
      <c r="B934" s="23" t="s">
        <v>310</v>
      </c>
      <c r="C934" s="22"/>
      <c r="D934" s="22"/>
      <c r="E934" s="5">
        <v>0</v>
      </c>
      <c r="F934" s="5">
        <v>0</v>
      </c>
      <c r="G934" s="14">
        <v>6</v>
      </c>
      <c r="H934" s="107" t="s">
        <v>311</v>
      </c>
      <c r="I934" s="108"/>
      <c r="J934" s="108"/>
      <c r="K934" s="109"/>
    </row>
    <row r="935" spans="2:24">
      <c r="B935" s="23" t="s">
        <v>221</v>
      </c>
      <c r="C935" s="22" t="s">
        <v>101</v>
      </c>
      <c r="D935" s="22"/>
      <c r="E935" s="5">
        <v>0</v>
      </c>
      <c r="F935" s="5">
        <v>10</v>
      </c>
      <c r="G935" s="14">
        <v>0</v>
      </c>
      <c r="H935" s="107" t="s">
        <v>312</v>
      </c>
      <c r="I935" s="108"/>
      <c r="J935" s="108"/>
      <c r="K935" s="109"/>
    </row>
    <row r="936" spans="2:24">
      <c r="B936" s="24" t="s">
        <v>19</v>
      </c>
      <c r="C936" s="22" t="s">
        <v>101</v>
      </c>
      <c r="D936" s="22" t="s">
        <v>112</v>
      </c>
      <c r="E936" s="5">
        <v>0</v>
      </c>
      <c r="F936" s="5">
        <v>14</v>
      </c>
      <c r="G936" s="14">
        <v>0</v>
      </c>
      <c r="H936" s="107" t="s">
        <v>312</v>
      </c>
      <c r="I936" s="108"/>
      <c r="J936" s="108"/>
      <c r="K936" s="109"/>
    </row>
    <row r="939" spans="2:24">
      <c r="B939" s="1" t="s">
        <v>313</v>
      </c>
    </row>
    <row r="940" spans="2:24">
      <c r="B940" s="94" t="s">
        <v>0</v>
      </c>
      <c r="C940" s="94" t="s">
        <v>1</v>
      </c>
      <c r="D940" s="94" t="s">
        <v>2</v>
      </c>
      <c r="E940" s="94" t="s">
        <v>3</v>
      </c>
      <c r="F940" s="94" t="s">
        <v>93</v>
      </c>
      <c r="G940" s="96" t="s">
        <v>5</v>
      </c>
      <c r="H940" s="97"/>
      <c r="I940" s="97"/>
      <c r="J940" s="97"/>
      <c r="K940" s="97"/>
      <c r="L940" s="97"/>
      <c r="M940" s="97"/>
      <c r="N940" s="97"/>
      <c r="O940" s="98"/>
      <c r="P940" s="96" t="s">
        <v>6</v>
      </c>
      <c r="Q940" s="97"/>
      <c r="R940" s="97"/>
      <c r="S940" s="97"/>
      <c r="T940" s="97"/>
      <c r="U940" s="97"/>
      <c r="V940" s="98"/>
      <c r="W940" s="99" t="s">
        <v>7</v>
      </c>
      <c r="X940" s="94" t="s">
        <v>8</v>
      </c>
    </row>
    <row r="941" spans="2:24">
      <c r="B941" s="95"/>
      <c r="C941" s="95"/>
      <c r="D941" s="95"/>
      <c r="E941" s="95"/>
      <c r="F941" s="95"/>
      <c r="G941" s="2" t="s">
        <v>9</v>
      </c>
      <c r="H941" s="3" t="s">
        <v>10</v>
      </c>
      <c r="I941" s="3" t="s">
        <v>23</v>
      </c>
      <c r="J941" s="3" t="s">
        <v>22</v>
      </c>
      <c r="K941" s="3" t="s">
        <v>21</v>
      </c>
      <c r="L941" s="3" t="s">
        <v>25</v>
      </c>
      <c r="M941" s="3" t="s">
        <v>11</v>
      </c>
      <c r="N941" s="3" t="s">
        <v>24</v>
      </c>
      <c r="O941" s="3" t="s">
        <v>12</v>
      </c>
      <c r="P941" s="2" t="s">
        <v>9</v>
      </c>
      <c r="Q941" s="3" t="s">
        <v>10</v>
      </c>
      <c r="R941" s="3" t="s">
        <v>22</v>
      </c>
      <c r="S941" s="3" t="s">
        <v>21</v>
      </c>
      <c r="T941" s="3" t="s">
        <v>11</v>
      </c>
      <c r="U941" s="3" t="s">
        <v>42</v>
      </c>
      <c r="V941" s="3" t="s">
        <v>13</v>
      </c>
      <c r="W941" s="100"/>
      <c r="X941" s="95"/>
    </row>
    <row r="942" spans="2:24">
      <c r="B942" s="23" t="s">
        <v>14</v>
      </c>
      <c r="C942" s="5">
        <v>17</v>
      </c>
      <c r="D942" s="5">
        <v>2</v>
      </c>
      <c r="E942" s="5">
        <f>C942-D942</f>
        <v>15</v>
      </c>
      <c r="F942" s="12">
        <v>50</v>
      </c>
      <c r="G942" s="7">
        <f>350*5/35.31</f>
        <v>49.561030869442078</v>
      </c>
      <c r="H942" s="7">
        <f>350*6/35.31</f>
        <v>59.473237043330499</v>
      </c>
      <c r="I942" s="7">
        <v>0</v>
      </c>
      <c r="J942" s="7">
        <v>0</v>
      </c>
      <c r="K942" s="7">
        <f>350*14/35.31</f>
        <v>138.77088643443784</v>
      </c>
      <c r="L942" s="7">
        <v>0</v>
      </c>
      <c r="M942" s="7">
        <f>350*4/35.31</f>
        <v>39.648824695553664</v>
      </c>
      <c r="N942" s="7">
        <v>0</v>
      </c>
      <c r="O942" s="7">
        <f>SUM(G942:N942)</f>
        <v>287.4539790427641</v>
      </c>
      <c r="P942" s="7">
        <f>350*9/35.31</f>
        <v>89.209855564995749</v>
      </c>
      <c r="Q942" s="7">
        <f>350*4/35.31</f>
        <v>39.648824695553664</v>
      </c>
      <c r="R942" s="7">
        <v>0</v>
      </c>
      <c r="S942" s="7">
        <f>350*7/35.31</f>
        <v>69.385443217218921</v>
      </c>
      <c r="T942" s="7">
        <f>350*9/35.31</f>
        <v>89.209855564995749</v>
      </c>
      <c r="U942" s="7">
        <v>0</v>
      </c>
      <c r="V942" s="7">
        <f>SUM(P942:U942)</f>
        <v>287.4539790427641</v>
      </c>
      <c r="W942" s="22">
        <v>420</v>
      </c>
      <c r="X942" s="8"/>
    </row>
    <row r="943" spans="2:24">
      <c r="B943" s="23" t="s">
        <v>15</v>
      </c>
      <c r="C943" s="22">
        <v>19</v>
      </c>
      <c r="D943" s="22">
        <v>1</v>
      </c>
      <c r="E943" s="5">
        <f>C943-D943</f>
        <v>18</v>
      </c>
      <c r="F943" s="12">
        <v>12</v>
      </c>
      <c r="G943" s="6">
        <f>350*15/35.31</f>
        <v>148.68309260832623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f>350*12/35.31</f>
        <v>118.946474086661</v>
      </c>
      <c r="N943" s="6">
        <f>350*14/35.31</f>
        <v>138.77088643443784</v>
      </c>
      <c r="O943" s="7">
        <f t="shared" ref="O943" si="158">SUM(G943:N943)</f>
        <v>406.4004531294251</v>
      </c>
      <c r="P943" s="7">
        <v>0</v>
      </c>
      <c r="Q943" s="7">
        <v>0</v>
      </c>
      <c r="R943" s="7">
        <v>0</v>
      </c>
      <c r="S943" s="7">
        <v>0</v>
      </c>
      <c r="T943" s="7">
        <f>350*10/35.31</f>
        <v>99.122061738884156</v>
      </c>
      <c r="U943" s="7">
        <v>0</v>
      </c>
      <c r="V943" s="7">
        <f>SUM(P943:U943)</f>
        <v>99.122061738884156</v>
      </c>
      <c r="W943" s="22">
        <v>2290</v>
      </c>
      <c r="X943" s="8"/>
    </row>
    <row r="944" spans="2:24">
      <c r="B944" s="23" t="s">
        <v>16</v>
      </c>
      <c r="C944" s="22">
        <v>8</v>
      </c>
      <c r="D944" s="22">
        <v>3</v>
      </c>
      <c r="E944" s="5">
        <f>C944-D944</f>
        <v>5</v>
      </c>
      <c r="F944" s="12">
        <v>2</v>
      </c>
      <c r="G944" s="6">
        <f>1500/35.31</f>
        <v>42.480883602378924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f>700/35.31</f>
        <v>19.824412347776832</v>
      </c>
      <c r="N944" s="6">
        <v>0</v>
      </c>
      <c r="O944" s="7">
        <f>SUM(G944:N944)</f>
        <v>62.305295950155752</v>
      </c>
      <c r="P944" s="7">
        <f>1750/35.31</f>
        <v>49.561030869442078</v>
      </c>
      <c r="Q944" s="7">
        <v>0</v>
      </c>
      <c r="R944" s="7">
        <v>0</v>
      </c>
      <c r="S944" s="7">
        <v>0</v>
      </c>
      <c r="T944" s="7">
        <v>0</v>
      </c>
      <c r="U944" s="7">
        <v>0</v>
      </c>
      <c r="V944" s="7">
        <f>SUM(P944:U944)</f>
        <v>49.561030869442078</v>
      </c>
      <c r="W944" s="22">
        <v>765</v>
      </c>
      <c r="X944" s="8"/>
    </row>
    <row r="945" spans="2:24">
      <c r="B945" s="23" t="s">
        <v>221</v>
      </c>
      <c r="C945" s="22">
        <v>10</v>
      </c>
      <c r="D945" s="22">
        <v>4</v>
      </c>
      <c r="E945" s="5">
        <f t="shared" ref="E945:E947" si="159">C945-D945</f>
        <v>6</v>
      </c>
      <c r="F945" s="13">
        <v>12</v>
      </c>
      <c r="G945" s="7">
        <f>350*6/35.31</f>
        <v>59.473237043330499</v>
      </c>
      <c r="H945" s="7">
        <f>350*2/35.31</f>
        <v>19.824412347776832</v>
      </c>
      <c r="I945" s="7">
        <v>0</v>
      </c>
      <c r="J945" s="7">
        <v>0</v>
      </c>
      <c r="K945" s="7">
        <v>0</v>
      </c>
      <c r="L945" s="7">
        <v>0</v>
      </c>
      <c r="M945" s="7">
        <f>350*5/35.31</f>
        <v>49.561030869442078</v>
      </c>
      <c r="N945" s="7">
        <v>0</v>
      </c>
      <c r="O945" s="7">
        <f>SUM(G945:N945)</f>
        <v>128.85868026054942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f t="shared" ref="V945:V948" si="160">SUM(P945:U945)</f>
        <v>0</v>
      </c>
      <c r="W945" s="22">
        <v>1020</v>
      </c>
      <c r="X945" s="8"/>
    </row>
    <row r="946" spans="2:24">
      <c r="B946" s="23" t="s">
        <v>277</v>
      </c>
      <c r="C946" s="22">
        <v>0</v>
      </c>
      <c r="D946" s="22">
        <v>0</v>
      </c>
      <c r="E946" s="5">
        <f t="shared" si="159"/>
        <v>0</v>
      </c>
      <c r="F946" s="12"/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f t="shared" ref="O946" si="161">SUM(G946:N946)</f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7">
        <f t="shared" si="160"/>
        <v>0</v>
      </c>
      <c r="W946" s="22">
        <v>1410</v>
      </c>
      <c r="X946" s="8" t="s">
        <v>305</v>
      </c>
    </row>
    <row r="947" spans="2:24">
      <c r="B947" s="23" t="s">
        <v>18</v>
      </c>
      <c r="C947" s="22">
        <v>11</v>
      </c>
      <c r="D947" s="22">
        <v>6</v>
      </c>
      <c r="E947" s="5">
        <f t="shared" si="159"/>
        <v>5</v>
      </c>
      <c r="F947" s="12"/>
      <c r="G947" s="7">
        <f>350*4/35.31</f>
        <v>39.648824695553664</v>
      </c>
      <c r="H947" s="7">
        <f>350*5/35.31</f>
        <v>49.561030869442078</v>
      </c>
      <c r="I947" s="7">
        <v>0</v>
      </c>
      <c r="J947" s="7">
        <v>0</v>
      </c>
      <c r="K947" s="7">
        <v>0</v>
      </c>
      <c r="L947" s="7">
        <v>0</v>
      </c>
      <c r="M947" s="7">
        <f>350*6/35.31</f>
        <v>59.473237043330499</v>
      </c>
      <c r="N947" s="7">
        <v>0</v>
      </c>
      <c r="O947" s="7">
        <f>SUM(G947:N947)</f>
        <v>148.68309260832623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f t="shared" si="160"/>
        <v>0</v>
      </c>
      <c r="W947" s="22">
        <v>818</v>
      </c>
      <c r="X947" s="8"/>
    </row>
    <row r="948" spans="2:24">
      <c r="B948" s="24" t="s">
        <v>19</v>
      </c>
      <c r="C948" s="22">
        <v>12.06</v>
      </c>
      <c r="D948" s="22">
        <v>2</v>
      </c>
      <c r="E948" s="5">
        <f>C948-D948</f>
        <v>10.06</v>
      </c>
      <c r="F948" s="12">
        <v>16</v>
      </c>
      <c r="G948" s="7">
        <f>350*6/35.31</f>
        <v>59.473237043330499</v>
      </c>
      <c r="H948" s="7">
        <f>350*6/35.31</f>
        <v>59.473237043330499</v>
      </c>
      <c r="I948" s="7">
        <v>0</v>
      </c>
      <c r="J948" s="7">
        <v>0</v>
      </c>
      <c r="K948" s="7">
        <v>0</v>
      </c>
      <c r="L948" s="7">
        <v>0</v>
      </c>
      <c r="M948" s="7">
        <f>350*7/35.31</f>
        <v>69.385443217218921</v>
      </c>
      <c r="N948" s="7">
        <v>0</v>
      </c>
      <c r="O948" s="7">
        <f>SUM(G948:N948)</f>
        <v>188.33191730387992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  <c r="U948" s="7">
        <v>0</v>
      </c>
      <c r="V948" s="7">
        <f t="shared" si="160"/>
        <v>0</v>
      </c>
      <c r="W948" s="22">
        <v>896</v>
      </c>
      <c r="X948" s="8"/>
    </row>
    <row r="949" spans="2:24">
      <c r="B949" s="24" t="s">
        <v>20</v>
      </c>
      <c r="C949" s="22"/>
      <c r="D949" s="22"/>
      <c r="E949" s="5"/>
      <c r="F949" s="12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22"/>
      <c r="X949" s="8" t="s">
        <v>314</v>
      </c>
    </row>
    <row r="951" spans="2:24">
      <c r="B951" s="1" t="s">
        <v>315</v>
      </c>
    </row>
    <row r="952" spans="2:24">
      <c r="B952" s="94" t="s">
        <v>0</v>
      </c>
      <c r="C952" s="94" t="s">
        <v>121</v>
      </c>
      <c r="D952" s="94" t="s">
        <v>97</v>
      </c>
      <c r="E952" s="94" t="s">
        <v>98</v>
      </c>
      <c r="F952" s="94" t="s">
        <v>99</v>
      </c>
      <c r="G952" s="101" t="s">
        <v>100</v>
      </c>
      <c r="H952" s="101" t="s">
        <v>8</v>
      </c>
      <c r="I952" s="110"/>
      <c r="J952" s="110"/>
      <c r="K952" s="111"/>
    </row>
    <row r="953" spans="2:24">
      <c r="B953" s="95"/>
      <c r="C953" s="95"/>
      <c r="D953" s="95"/>
      <c r="E953" s="95"/>
      <c r="F953" s="95"/>
      <c r="G953" s="102"/>
      <c r="H953" s="102"/>
      <c r="I953" s="112"/>
      <c r="J953" s="112"/>
      <c r="K953" s="113"/>
    </row>
    <row r="954" spans="2:24">
      <c r="B954" s="23" t="s">
        <v>15</v>
      </c>
      <c r="C954" s="22" t="s">
        <v>101</v>
      </c>
      <c r="D954" s="22"/>
      <c r="E954" s="5">
        <v>0</v>
      </c>
      <c r="F954" s="5">
        <v>14</v>
      </c>
      <c r="G954" s="14">
        <v>0</v>
      </c>
      <c r="H954" s="107" t="s">
        <v>316</v>
      </c>
      <c r="I954" s="108"/>
      <c r="J954" s="108"/>
      <c r="K954" s="109"/>
    </row>
    <row r="955" spans="2:24">
      <c r="B955" s="23" t="s">
        <v>18</v>
      </c>
      <c r="C955" s="22" t="s">
        <v>101</v>
      </c>
      <c r="D955" s="22" t="s">
        <v>112</v>
      </c>
      <c r="E955" s="5">
        <v>2</v>
      </c>
      <c r="F955" s="5">
        <v>6</v>
      </c>
      <c r="G955" s="14">
        <v>0</v>
      </c>
      <c r="H955" s="107" t="s">
        <v>317</v>
      </c>
      <c r="I955" s="108"/>
      <c r="J955" s="108"/>
      <c r="K955" s="109"/>
    </row>
    <row r="956" spans="2:24">
      <c r="B956" s="23" t="s">
        <v>310</v>
      </c>
      <c r="C956" s="22"/>
      <c r="D956" s="22"/>
      <c r="E956" s="5">
        <v>0</v>
      </c>
      <c r="F956" s="5">
        <v>0</v>
      </c>
      <c r="G956" s="14">
        <v>6</v>
      </c>
      <c r="H956" s="107" t="s">
        <v>311</v>
      </c>
      <c r="I956" s="108"/>
      <c r="J956" s="108"/>
      <c r="K956" s="109"/>
    </row>
    <row r="957" spans="2:24">
      <c r="B957" s="23" t="s">
        <v>221</v>
      </c>
      <c r="C957" s="22" t="s">
        <v>101</v>
      </c>
      <c r="D957" s="22"/>
      <c r="E957" s="5">
        <v>0</v>
      </c>
      <c r="F957" s="5">
        <v>15</v>
      </c>
      <c r="G957" s="14">
        <v>0</v>
      </c>
      <c r="H957" s="107" t="s">
        <v>318</v>
      </c>
      <c r="I957" s="108"/>
      <c r="J957" s="108"/>
      <c r="K957" s="109"/>
    </row>
    <row r="958" spans="2:24">
      <c r="B958" s="24" t="s">
        <v>19</v>
      </c>
      <c r="C958" s="22" t="s">
        <v>112</v>
      </c>
      <c r="D958" s="22" t="s">
        <v>112</v>
      </c>
      <c r="E958" s="5">
        <v>0</v>
      </c>
      <c r="F958" s="5">
        <v>0</v>
      </c>
      <c r="G958" s="14">
        <v>0</v>
      </c>
      <c r="H958" s="107"/>
      <c r="I958" s="108"/>
      <c r="J958" s="108"/>
      <c r="K958" s="109"/>
    </row>
    <row r="961" spans="2:24">
      <c r="B961" s="1" t="s">
        <v>319</v>
      </c>
    </row>
    <row r="962" spans="2:24">
      <c r="B962" s="94" t="s">
        <v>0</v>
      </c>
      <c r="C962" s="94" t="s">
        <v>1</v>
      </c>
      <c r="D962" s="94" t="s">
        <v>2</v>
      </c>
      <c r="E962" s="94" t="s">
        <v>3</v>
      </c>
      <c r="F962" s="94" t="s">
        <v>93</v>
      </c>
      <c r="G962" s="96" t="s">
        <v>5</v>
      </c>
      <c r="H962" s="97"/>
      <c r="I962" s="97"/>
      <c r="J962" s="97"/>
      <c r="K962" s="97"/>
      <c r="L962" s="97"/>
      <c r="M962" s="97"/>
      <c r="N962" s="97"/>
      <c r="O962" s="98"/>
      <c r="P962" s="96" t="s">
        <v>6</v>
      </c>
      <c r="Q962" s="97"/>
      <c r="R962" s="97"/>
      <c r="S962" s="97"/>
      <c r="T962" s="97"/>
      <c r="U962" s="97"/>
      <c r="V962" s="98"/>
      <c r="W962" s="99" t="s">
        <v>7</v>
      </c>
      <c r="X962" s="94" t="s">
        <v>8</v>
      </c>
    </row>
    <row r="963" spans="2:24">
      <c r="B963" s="95"/>
      <c r="C963" s="95"/>
      <c r="D963" s="95"/>
      <c r="E963" s="95"/>
      <c r="F963" s="95"/>
      <c r="G963" s="2" t="s">
        <v>9</v>
      </c>
      <c r="H963" s="3" t="s">
        <v>10</v>
      </c>
      <c r="I963" s="3" t="s">
        <v>23</v>
      </c>
      <c r="J963" s="3" t="s">
        <v>22</v>
      </c>
      <c r="K963" s="3" t="s">
        <v>21</v>
      </c>
      <c r="L963" s="3" t="s">
        <v>25</v>
      </c>
      <c r="M963" s="3" t="s">
        <v>11</v>
      </c>
      <c r="N963" s="3" t="s">
        <v>24</v>
      </c>
      <c r="O963" s="3" t="s">
        <v>12</v>
      </c>
      <c r="P963" s="2" t="s">
        <v>9</v>
      </c>
      <c r="Q963" s="3" t="s">
        <v>10</v>
      </c>
      <c r="R963" s="3" t="s">
        <v>22</v>
      </c>
      <c r="S963" s="3" t="s">
        <v>21</v>
      </c>
      <c r="T963" s="3" t="s">
        <v>11</v>
      </c>
      <c r="U963" s="3" t="s">
        <v>42</v>
      </c>
      <c r="V963" s="3" t="s">
        <v>13</v>
      </c>
      <c r="W963" s="100"/>
      <c r="X963" s="95"/>
    </row>
    <row r="964" spans="2:24">
      <c r="B964" s="23" t="s">
        <v>14</v>
      </c>
      <c r="C964" s="5">
        <v>17</v>
      </c>
      <c r="D964" s="5">
        <v>2</v>
      </c>
      <c r="E964" s="5">
        <f>C964-D964</f>
        <v>15</v>
      </c>
      <c r="F964" s="12">
        <v>24</v>
      </c>
      <c r="G964" s="7">
        <f>350*6/35.31</f>
        <v>59.473237043330499</v>
      </c>
      <c r="H964" s="7">
        <f>350*5/35.31</f>
        <v>49.561030869442078</v>
      </c>
      <c r="I964" s="7">
        <v>0</v>
      </c>
      <c r="J964" s="7">
        <v>0</v>
      </c>
      <c r="K964" s="7">
        <f>350*15/35.31</f>
        <v>148.68309260832623</v>
      </c>
      <c r="L964" s="7">
        <v>0</v>
      </c>
      <c r="M964" s="7">
        <f>350*4/35.31</f>
        <v>39.648824695553664</v>
      </c>
      <c r="N964" s="7">
        <v>0</v>
      </c>
      <c r="O964" s="7">
        <f>SUM(G964:N964)</f>
        <v>297.36618521665253</v>
      </c>
      <c r="P964" s="7">
        <f>350*7/35.31</f>
        <v>69.385443217218921</v>
      </c>
      <c r="Q964" s="7">
        <f>350*6/35.31</f>
        <v>59.473237043330499</v>
      </c>
      <c r="R964" s="7">
        <v>0</v>
      </c>
      <c r="S964" s="7">
        <f>350*5/35.31</f>
        <v>49.561030869442078</v>
      </c>
      <c r="T964" s="7">
        <f>350*14/35.31</f>
        <v>138.77088643443784</v>
      </c>
      <c r="U964" s="7">
        <v>0</v>
      </c>
      <c r="V964" s="7">
        <f>SUM(P964:U964)</f>
        <v>317.19059756442937</v>
      </c>
      <c r="W964" s="22">
        <v>550</v>
      </c>
      <c r="X964" s="8"/>
    </row>
    <row r="965" spans="2:24">
      <c r="B965" s="23" t="s">
        <v>15</v>
      </c>
      <c r="C965" s="22">
        <v>17</v>
      </c>
      <c r="D965" s="22">
        <v>5</v>
      </c>
      <c r="E965" s="5">
        <f>C965-D965</f>
        <v>12</v>
      </c>
      <c r="F965" s="12">
        <v>24</v>
      </c>
      <c r="G965" s="6">
        <f>350*10/35.31</f>
        <v>99.122061738884156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f>350*8/35.31</f>
        <v>79.297649391107328</v>
      </c>
      <c r="N965" s="6">
        <f>350*10/35.31</f>
        <v>99.122061738884156</v>
      </c>
      <c r="O965" s="7">
        <f>SUM(G965:N965)</f>
        <v>277.54177286887563</v>
      </c>
      <c r="P965" s="7">
        <v>0</v>
      </c>
      <c r="Q965" s="7">
        <v>0</v>
      </c>
      <c r="R965" s="7">
        <v>0</v>
      </c>
      <c r="S965" s="7">
        <v>0</v>
      </c>
      <c r="T965" s="7">
        <f>350*9/35.31</f>
        <v>89.209855564995749</v>
      </c>
      <c r="U965" s="7">
        <v>0</v>
      </c>
      <c r="V965" s="7">
        <f>SUM(P965:U965)</f>
        <v>89.209855564995749</v>
      </c>
      <c r="W965" s="22">
        <v>1900</v>
      </c>
      <c r="X965" s="8"/>
    </row>
    <row r="966" spans="2:24">
      <c r="B966" s="23" t="s">
        <v>16</v>
      </c>
      <c r="C966" s="22">
        <v>8</v>
      </c>
      <c r="D966" s="22">
        <v>2</v>
      </c>
      <c r="E966" s="5">
        <f>C966-D966</f>
        <v>6</v>
      </c>
      <c r="F966" s="12"/>
      <c r="G966" s="6">
        <f>1750/35.31</f>
        <v>49.561030869442078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f>850/35.31</f>
        <v>24.072500708014726</v>
      </c>
      <c r="N966" s="6">
        <v>0</v>
      </c>
      <c r="O966" s="7">
        <f>SUM(G966:N966)</f>
        <v>73.633531577456807</v>
      </c>
      <c r="P966" s="7">
        <f>1400/35.31</f>
        <v>39.648824695553664</v>
      </c>
      <c r="Q966" s="7">
        <v>0</v>
      </c>
      <c r="R966" s="7">
        <v>0</v>
      </c>
      <c r="S966" s="7">
        <v>0</v>
      </c>
      <c r="T966" s="7">
        <v>0</v>
      </c>
      <c r="U966" s="7">
        <v>0</v>
      </c>
      <c r="V966" s="7">
        <f>SUM(P966:U966)</f>
        <v>39.648824695553664</v>
      </c>
      <c r="W966" s="22">
        <v>585</v>
      </c>
      <c r="X966" s="8" t="s">
        <v>320</v>
      </c>
    </row>
    <row r="967" spans="2:24">
      <c r="B967" s="23" t="s">
        <v>221</v>
      </c>
      <c r="C967" s="22">
        <v>14</v>
      </c>
      <c r="D967" s="22">
        <v>8</v>
      </c>
      <c r="E967" s="5">
        <f t="shared" ref="E967:E970" si="162">C967-D967</f>
        <v>6</v>
      </c>
      <c r="F967" s="13">
        <v>16</v>
      </c>
      <c r="G967" s="7">
        <f>350*4/35.31</f>
        <v>39.648824695553664</v>
      </c>
      <c r="H967" s="7">
        <f>350*1/35.31</f>
        <v>9.912206173888416</v>
      </c>
      <c r="I967" s="7">
        <v>0</v>
      </c>
      <c r="J967" s="7">
        <v>0</v>
      </c>
      <c r="K967" s="7">
        <v>0</v>
      </c>
      <c r="L967" s="7">
        <v>0</v>
      </c>
      <c r="M967" s="7">
        <f>350*4/35.31</f>
        <v>39.648824695553664</v>
      </c>
      <c r="N967" s="7">
        <v>0</v>
      </c>
      <c r="O967" s="7">
        <f>SUM(G967:N967)</f>
        <v>89.209855564995735</v>
      </c>
      <c r="P967" s="7">
        <v>0</v>
      </c>
      <c r="Q967" s="7">
        <v>0</v>
      </c>
      <c r="R967" s="7">
        <v>0</v>
      </c>
      <c r="S967" s="7">
        <v>0</v>
      </c>
      <c r="T967" s="7">
        <v>0</v>
      </c>
      <c r="U967" s="7">
        <v>0</v>
      </c>
      <c r="V967" s="7">
        <f t="shared" ref="V967:V971" si="163">SUM(P967:U967)</f>
        <v>0</v>
      </c>
      <c r="W967" s="22">
        <v>960</v>
      </c>
      <c r="X967" s="8" t="s">
        <v>321</v>
      </c>
    </row>
    <row r="968" spans="2:24">
      <c r="B968" s="23" t="s">
        <v>17</v>
      </c>
      <c r="C968" s="22">
        <v>0</v>
      </c>
      <c r="D968" s="22">
        <v>0</v>
      </c>
      <c r="E968" s="5">
        <f t="shared" si="162"/>
        <v>0</v>
      </c>
      <c r="F968" s="12"/>
      <c r="G968" s="7">
        <v>0</v>
      </c>
      <c r="H968" s="7">
        <v>0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 s="7">
        <v>0</v>
      </c>
      <c r="O968" s="7">
        <f>SUM(G968:N968)</f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7">
        <f t="shared" si="163"/>
        <v>0</v>
      </c>
      <c r="W968" s="22">
        <v>240</v>
      </c>
      <c r="X968" s="8"/>
    </row>
    <row r="969" spans="2:24">
      <c r="B969" s="23" t="s">
        <v>277</v>
      </c>
      <c r="C969" s="22">
        <v>0</v>
      </c>
      <c r="D969" s="22">
        <v>0</v>
      </c>
      <c r="E969" s="5">
        <f t="shared" si="162"/>
        <v>0</v>
      </c>
      <c r="F969" s="12">
        <v>20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0</v>
      </c>
      <c r="M969" s="7">
        <v>0</v>
      </c>
      <c r="N969" s="7">
        <v>0</v>
      </c>
      <c r="O969" s="7">
        <f t="shared" ref="O969" si="164">SUM(G969:N969)</f>
        <v>0</v>
      </c>
      <c r="P969" s="7">
        <v>0</v>
      </c>
      <c r="Q969" s="7">
        <v>0</v>
      </c>
      <c r="R969" s="7">
        <v>0</v>
      </c>
      <c r="S969" s="7">
        <v>0</v>
      </c>
      <c r="T969" s="7">
        <v>0</v>
      </c>
      <c r="U969" s="7">
        <v>0</v>
      </c>
      <c r="V969" s="7">
        <f t="shared" si="163"/>
        <v>0</v>
      </c>
      <c r="W969" s="22">
        <v>850</v>
      </c>
      <c r="X969" s="8" t="s">
        <v>305</v>
      </c>
    </row>
    <row r="970" spans="2:24">
      <c r="B970" s="23" t="s">
        <v>18</v>
      </c>
      <c r="C970" s="22">
        <v>11</v>
      </c>
      <c r="D970" s="22">
        <v>2</v>
      </c>
      <c r="E970" s="5">
        <f t="shared" si="162"/>
        <v>9</v>
      </c>
      <c r="F970" s="12"/>
      <c r="G970" s="7">
        <f>350*5/35.31</f>
        <v>49.561030869442078</v>
      </c>
      <c r="H970" s="7">
        <f>350*5/35.31</f>
        <v>49.561030869442078</v>
      </c>
      <c r="I970" s="7">
        <v>0</v>
      </c>
      <c r="J970" s="7">
        <v>0</v>
      </c>
      <c r="K970" s="7">
        <v>0</v>
      </c>
      <c r="L970" s="7">
        <v>0</v>
      </c>
      <c r="M970" s="7">
        <f>350*9/35.31</f>
        <v>89.209855564995749</v>
      </c>
      <c r="N970" s="7">
        <v>0</v>
      </c>
      <c r="O970" s="7">
        <f>SUM(G970:N970)</f>
        <v>188.33191730387989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7">
        <f t="shared" si="163"/>
        <v>0</v>
      </c>
      <c r="W970" s="22">
        <v>1128</v>
      </c>
      <c r="X970" s="8"/>
    </row>
    <row r="971" spans="2:24">
      <c r="B971" s="24" t="s">
        <v>19</v>
      </c>
      <c r="C971" s="22">
        <v>19</v>
      </c>
      <c r="D971" s="22">
        <v>4</v>
      </c>
      <c r="E971" s="5">
        <f>C971-D971</f>
        <v>15</v>
      </c>
      <c r="F971" s="12"/>
      <c r="G971" s="7">
        <f>350*5/35.31</f>
        <v>49.561030869442078</v>
      </c>
      <c r="H971" s="7">
        <f>350*6/35.31</f>
        <v>59.473237043330499</v>
      </c>
      <c r="I971" s="7">
        <v>0</v>
      </c>
      <c r="J971" s="7">
        <v>0</v>
      </c>
      <c r="K971" s="7">
        <v>0</v>
      </c>
      <c r="L971" s="7">
        <v>0</v>
      </c>
      <c r="M971" s="7">
        <f>350*6/35.31</f>
        <v>59.473237043330499</v>
      </c>
      <c r="N971" s="7">
        <v>0</v>
      </c>
      <c r="O971" s="7">
        <f>SUM(G971:N971)</f>
        <v>168.50750495610308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  <c r="U971" s="7">
        <v>0</v>
      </c>
      <c r="V971" s="7">
        <f t="shared" si="163"/>
        <v>0</v>
      </c>
      <c r="W971" s="22">
        <v>1498</v>
      </c>
      <c r="X971" s="8" t="s">
        <v>322</v>
      </c>
    </row>
    <row r="972" spans="2:24">
      <c r="B972" s="24" t="s">
        <v>20</v>
      </c>
      <c r="C972" s="22"/>
      <c r="D972" s="22"/>
      <c r="E972" s="5"/>
      <c r="F972" s="12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22"/>
      <c r="X972" s="8" t="s">
        <v>314</v>
      </c>
    </row>
    <row r="974" spans="2:24">
      <c r="B974" s="1" t="s">
        <v>323</v>
      </c>
    </row>
    <row r="975" spans="2:24">
      <c r="B975" s="94" t="s">
        <v>0</v>
      </c>
      <c r="C975" s="94" t="s">
        <v>121</v>
      </c>
      <c r="D975" s="94" t="s">
        <v>97</v>
      </c>
      <c r="E975" s="94" t="s">
        <v>98</v>
      </c>
      <c r="F975" s="94" t="s">
        <v>99</v>
      </c>
      <c r="G975" s="101" t="s">
        <v>100</v>
      </c>
      <c r="H975" s="101" t="s">
        <v>8</v>
      </c>
      <c r="I975" s="110"/>
      <c r="J975" s="110"/>
      <c r="K975" s="111"/>
    </row>
    <row r="976" spans="2:24">
      <c r="B976" s="95"/>
      <c r="C976" s="95"/>
      <c r="D976" s="95"/>
      <c r="E976" s="95"/>
      <c r="F976" s="95"/>
      <c r="G976" s="102"/>
      <c r="H976" s="102"/>
      <c r="I976" s="112"/>
      <c r="J976" s="112"/>
      <c r="K976" s="113"/>
    </row>
    <row r="977" spans="2:24">
      <c r="B977" s="23" t="s">
        <v>15</v>
      </c>
      <c r="C977" s="22" t="s">
        <v>112</v>
      </c>
      <c r="D977" s="22"/>
      <c r="E977" s="5">
        <v>0</v>
      </c>
      <c r="F977" s="5">
        <v>0</v>
      </c>
      <c r="G977" s="14">
        <v>0</v>
      </c>
      <c r="H977" s="107" t="s">
        <v>83</v>
      </c>
      <c r="I977" s="108"/>
      <c r="J977" s="108"/>
      <c r="K977" s="109"/>
    </row>
    <row r="978" spans="2:24">
      <c r="B978" s="23" t="s">
        <v>18</v>
      </c>
      <c r="C978" s="22" t="s">
        <v>101</v>
      </c>
      <c r="D978" s="22" t="s">
        <v>112</v>
      </c>
      <c r="E978" s="5">
        <v>0</v>
      </c>
      <c r="F978" s="5">
        <v>10</v>
      </c>
      <c r="G978" s="14">
        <v>0</v>
      </c>
      <c r="H978" s="107" t="s">
        <v>324</v>
      </c>
      <c r="I978" s="108"/>
      <c r="J978" s="108"/>
      <c r="K978" s="109"/>
    </row>
    <row r="979" spans="2:24">
      <c r="B979" s="23" t="s">
        <v>17</v>
      </c>
      <c r="C979" s="22" t="s">
        <v>101</v>
      </c>
      <c r="D979" s="22"/>
      <c r="E979" s="5">
        <v>0</v>
      </c>
      <c r="F979" s="5">
        <v>9</v>
      </c>
      <c r="G979" s="14">
        <v>0</v>
      </c>
      <c r="H979" s="107" t="s">
        <v>325</v>
      </c>
      <c r="I979" s="108"/>
      <c r="J979" s="108"/>
      <c r="K979" s="109"/>
    </row>
    <row r="980" spans="2:24">
      <c r="B980" s="23" t="s">
        <v>310</v>
      </c>
      <c r="C980" s="22"/>
      <c r="D980" s="22"/>
      <c r="E980" s="5">
        <v>0</v>
      </c>
      <c r="F980" s="5">
        <v>0</v>
      </c>
      <c r="G980" s="14">
        <v>5</v>
      </c>
      <c r="H980" s="107" t="s">
        <v>326</v>
      </c>
      <c r="I980" s="108"/>
      <c r="J980" s="108"/>
      <c r="K980" s="109"/>
    </row>
    <row r="981" spans="2:24">
      <c r="B981" s="23" t="s">
        <v>221</v>
      </c>
      <c r="C981" s="22" t="s">
        <v>101</v>
      </c>
      <c r="D981" s="22"/>
      <c r="E981" s="5">
        <v>0</v>
      </c>
      <c r="F981" s="5">
        <v>4</v>
      </c>
      <c r="G981" s="14">
        <v>0</v>
      </c>
      <c r="H981" s="107" t="s">
        <v>318</v>
      </c>
      <c r="I981" s="108"/>
      <c r="J981" s="108"/>
      <c r="K981" s="109"/>
    </row>
    <row r="982" spans="2:24">
      <c r="B982" s="24" t="s">
        <v>19</v>
      </c>
      <c r="C982" s="22" t="s">
        <v>101</v>
      </c>
      <c r="D982" s="22" t="s">
        <v>112</v>
      </c>
      <c r="E982" s="5">
        <v>0</v>
      </c>
      <c r="F982" s="5">
        <v>11</v>
      </c>
      <c r="G982" s="14">
        <v>0</v>
      </c>
      <c r="H982" s="107" t="s">
        <v>318</v>
      </c>
      <c r="I982" s="108"/>
      <c r="J982" s="108"/>
      <c r="K982" s="109"/>
    </row>
    <row r="985" spans="2:24">
      <c r="B985" s="1" t="s">
        <v>327</v>
      </c>
    </row>
    <row r="986" spans="2:24">
      <c r="B986" s="94" t="s">
        <v>0</v>
      </c>
      <c r="C986" s="94" t="s">
        <v>1</v>
      </c>
      <c r="D986" s="94" t="s">
        <v>2</v>
      </c>
      <c r="E986" s="94" t="s">
        <v>3</v>
      </c>
      <c r="F986" s="94" t="s">
        <v>93</v>
      </c>
      <c r="G986" s="96" t="s">
        <v>5</v>
      </c>
      <c r="H986" s="97"/>
      <c r="I986" s="97"/>
      <c r="J986" s="97"/>
      <c r="K986" s="97"/>
      <c r="L986" s="97"/>
      <c r="M986" s="97"/>
      <c r="N986" s="97"/>
      <c r="O986" s="98"/>
      <c r="P986" s="96" t="s">
        <v>6</v>
      </c>
      <c r="Q986" s="97"/>
      <c r="R986" s="97"/>
      <c r="S986" s="97"/>
      <c r="T986" s="97"/>
      <c r="U986" s="97"/>
      <c r="V986" s="98"/>
      <c r="W986" s="99" t="s">
        <v>7</v>
      </c>
      <c r="X986" s="94" t="s">
        <v>8</v>
      </c>
    </row>
    <row r="987" spans="2:24">
      <c r="B987" s="95"/>
      <c r="C987" s="95"/>
      <c r="D987" s="95"/>
      <c r="E987" s="95"/>
      <c r="F987" s="95"/>
      <c r="G987" s="2" t="s">
        <v>9</v>
      </c>
      <c r="H987" s="3" t="s">
        <v>10</v>
      </c>
      <c r="I987" s="3" t="s">
        <v>23</v>
      </c>
      <c r="J987" s="3" t="s">
        <v>22</v>
      </c>
      <c r="K987" s="3" t="s">
        <v>21</v>
      </c>
      <c r="L987" s="3" t="s">
        <v>25</v>
      </c>
      <c r="M987" s="3" t="s">
        <v>11</v>
      </c>
      <c r="N987" s="3" t="s">
        <v>24</v>
      </c>
      <c r="O987" s="3" t="s">
        <v>12</v>
      </c>
      <c r="P987" s="2" t="s">
        <v>9</v>
      </c>
      <c r="Q987" s="3" t="s">
        <v>10</v>
      </c>
      <c r="R987" s="3" t="s">
        <v>22</v>
      </c>
      <c r="S987" s="3" t="s">
        <v>21</v>
      </c>
      <c r="T987" s="3" t="s">
        <v>11</v>
      </c>
      <c r="U987" s="3" t="s">
        <v>328</v>
      </c>
      <c r="V987" s="3" t="s">
        <v>13</v>
      </c>
      <c r="W987" s="100"/>
      <c r="X987" s="95"/>
    </row>
    <row r="988" spans="2:24">
      <c r="B988" s="23" t="s">
        <v>14</v>
      </c>
      <c r="C988" s="5">
        <v>18</v>
      </c>
      <c r="D988" s="5">
        <v>4</v>
      </c>
      <c r="E988" s="5">
        <f>C988-D988</f>
        <v>14</v>
      </c>
      <c r="F988" s="12">
        <v>29</v>
      </c>
      <c r="G988" s="7">
        <f>350*5/35.31</f>
        <v>49.561030869442078</v>
      </c>
      <c r="H988" s="7">
        <f>350*6/35.31</f>
        <v>59.473237043330499</v>
      </c>
      <c r="I988" s="7">
        <v>0</v>
      </c>
      <c r="J988" s="7">
        <v>0</v>
      </c>
      <c r="K988" s="7">
        <f>350*14/35.31</f>
        <v>138.77088643443784</v>
      </c>
      <c r="L988" s="7">
        <v>0</v>
      </c>
      <c r="M988" s="7">
        <f>350*4/35.31</f>
        <v>39.648824695553664</v>
      </c>
      <c r="N988" s="7">
        <v>0</v>
      </c>
      <c r="O988" s="7">
        <f>SUM(G988:N988)</f>
        <v>287.4539790427641</v>
      </c>
      <c r="P988" s="7">
        <f>350*4/35.31</f>
        <v>39.648824695553664</v>
      </c>
      <c r="Q988" s="7">
        <f>350*5/35.31</f>
        <v>49.561030869442078</v>
      </c>
      <c r="R988" s="7">
        <v>0</v>
      </c>
      <c r="S988" s="7">
        <f>350*4/35.31</f>
        <v>39.648824695553664</v>
      </c>
      <c r="T988" s="7">
        <f>350*10/35.31</f>
        <v>99.122061738884156</v>
      </c>
      <c r="U988" s="7">
        <f>350*19/35.31</f>
        <v>188.33191730387992</v>
      </c>
      <c r="V988" s="7">
        <f>SUM(P988:U988)</f>
        <v>416.31265930331347</v>
      </c>
      <c r="W988" s="22">
        <v>1000</v>
      </c>
      <c r="X988" s="8"/>
    </row>
    <row r="989" spans="2:24">
      <c r="B989" s="23" t="s">
        <v>15</v>
      </c>
      <c r="C989" s="22">
        <v>6</v>
      </c>
      <c r="D989" s="22">
        <v>0</v>
      </c>
      <c r="E989" s="5">
        <f>C989-D989</f>
        <v>6</v>
      </c>
      <c r="F989" s="12"/>
      <c r="G989" s="6">
        <f>350*3/35.31</f>
        <v>29.73661852166525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f>350*2/35.31</f>
        <v>19.824412347776832</v>
      </c>
      <c r="N989" s="6">
        <f>350*5/35.31</f>
        <v>49.561030869442078</v>
      </c>
      <c r="O989" s="7">
        <f>SUM(G989:N989)</f>
        <v>99.122061738884156</v>
      </c>
      <c r="P989" s="7">
        <v>0</v>
      </c>
      <c r="Q989" s="7">
        <v>0</v>
      </c>
      <c r="R989" s="7">
        <v>0</v>
      </c>
      <c r="S989" s="7">
        <v>0</v>
      </c>
      <c r="T989" s="7">
        <f>350*6/35.31</f>
        <v>59.473237043330499</v>
      </c>
      <c r="U989" s="7">
        <v>0</v>
      </c>
      <c r="V989" s="7">
        <f>SUM(P989:U989)</f>
        <v>59.473237043330499</v>
      </c>
      <c r="W989" s="22">
        <v>1629</v>
      </c>
      <c r="X989" s="8"/>
    </row>
    <row r="990" spans="2:24">
      <c r="B990" s="23" t="s">
        <v>16</v>
      </c>
      <c r="C990" s="22">
        <v>6.5</v>
      </c>
      <c r="D990" s="22">
        <v>1.5</v>
      </c>
      <c r="E990" s="5">
        <f>C990-D990</f>
        <v>5</v>
      </c>
      <c r="F990" s="12">
        <v>11</v>
      </c>
      <c r="G990" s="6">
        <f>1400/35.31</f>
        <v>39.648824695553664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f>700/35.31</f>
        <v>19.824412347776832</v>
      </c>
      <c r="N990" s="6">
        <v>0</v>
      </c>
      <c r="O990" s="7">
        <f>SUM(G990:N990)</f>
        <v>59.473237043330499</v>
      </c>
      <c r="P990" s="7">
        <f>350/35.31</f>
        <v>9.912206173888416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7">
        <f>SUM(P990:U990)</f>
        <v>9.912206173888416</v>
      </c>
      <c r="W990" s="22">
        <v>655</v>
      </c>
      <c r="X990" s="8" t="s">
        <v>329</v>
      </c>
    </row>
    <row r="991" spans="2:24">
      <c r="B991" s="23" t="s">
        <v>221</v>
      </c>
      <c r="C991" s="22">
        <v>14</v>
      </c>
      <c r="D991" s="22">
        <v>4</v>
      </c>
      <c r="E991" s="5">
        <f t="shared" ref="E991:E994" si="165">C991-D991</f>
        <v>10</v>
      </c>
      <c r="F991" s="13">
        <v>10</v>
      </c>
      <c r="G991" s="7">
        <f>350*7/35.31</f>
        <v>69.385443217218921</v>
      </c>
      <c r="H991" s="7">
        <f>350*2/35.31</f>
        <v>19.824412347776832</v>
      </c>
      <c r="I991" s="7">
        <v>0</v>
      </c>
      <c r="J991" s="7">
        <v>0</v>
      </c>
      <c r="K991" s="7">
        <v>0</v>
      </c>
      <c r="L991" s="7">
        <v>0</v>
      </c>
      <c r="M991" s="7">
        <f>350*6/35.31</f>
        <v>59.473237043330499</v>
      </c>
      <c r="N991" s="7">
        <v>0</v>
      </c>
      <c r="O991" s="7">
        <f>SUM(G991:N991)</f>
        <v>148.68309260832626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7">
        <f t="shared" ref="V991:V995" si="166">SUM(P991:U991)</f>
        <v>0</v>
      </c>
      <c r="W991" s="22">
        <v>1690</v>
      </c>
      <c r="X991" s="8"/>
    </row>
    <row r="992" spans="2:24">
      <c r="B992" s="23" t="s">
        <v>17</v>
      </c>
      <c r="C992" s="22">
        <v>0</v>
      </c>
      <c r="D992" s="22">
        <v>0</v>
      </c>
      <c r="E992" s="5">
        <f t="shared" si="165"/>
        <v>0</v>
      </c>
      <c r="F992" s="12"/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  <c r="O992" s="7">
        <f>SUM(G992:N992)</f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7">
        <f t="shared" si="166"/>
        <v>0</v>
      </c>
      <c r="W992" s="22">
        <v>240</v>
      </c>
      <c r="X992" s="8"/>
    </row>
    <row r="993" spans="2:24">
      <c r="B993" s="23" t="s">
        <v>277</v>
      </c>
      <c r="C993" s="22">
        <v>0</v>
      </c>
      <c r="D993" s="22">
        <v>0</v>
      </c>
      <c r="E993" s="5">
        <f t="shared" si="165"/>
        <v>0</v>
      </c>
      <c r="F993" s="12"/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f t="shared" ref="O993" si="167">SUM(G993:N993)</f>
        <v>0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  <c r="U993" s="7">
        <v>0</v>
      </c>
      <c r="V993" s="7">
        <f t="shared" si="166"/>
        <v>0</v>
      </c>
      <c r="W993" s="22">
        <v>315</v>
      </c>
      <c r="X993" s="8" t="s">
        <v>305</v>
      </c>
    </row>
    <row r="994" spans="2:24">
      <c r="B994" s="23" t="s">
        <v>18</v>
      </c>
      <c r="C994" s="22">
        <v>13</v>
      </c>
      <c r="D994" s="22">
        <v>3</v>
      </c>
      <c r="E994" s="5">
        <f t="shared" si="165"/>
        <v>10</v>
      </c>
      <c r="F994" s="12">
        <v>27</v>
      </c>
      <c r="G994" s="7">
        <f>350*7/35.31</f>
        <v>69.385443217218921</v>
      </c>
      <c r="H994" s="7">
        <v>0</v>
      </c>
      <c r="I994" s="7">
        <v>0</v>
      </c>
      <c r="J994" s="7">
        <v>0</v>
      </c>
      <c r="K994" s="7">
        <v>0</v>
      </c>
      <c r="L994" s="7">
        <v>0</v>
      </c>
      <c r="M994" s="7">
        <f>350*10/35.31</f>
        <v>99.122061738884156</v>
      </c>
      <c r="N994" s="7">
        <v>0</v>
      </c>
      <c r="O994" s="7">
        <f>SUM(G994:N994)</f>
        <v>168.50750495610308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0</v>
      </c>
      <c r="V994" s="7">
        <f t="shared" si="166"/>
        <v>0</v>
      </c>
      <c r="W994" s="22">
        <v>1304</v>
      </c>
      <c r="X994" s="8"/>
    </row>
    <row r="995" spans="2:24">
      <c r="B995" s="24" t="s">
        <v>19</v>
      </c>
      <c r="C995" s="22">
        <v>0</v>
      </c>
      <c r="D995" s="22">
        <v>0</v>
      </c>
      <c r="E995" s="5">
        <f>C995-D995</f>
        <v>0</v>
      </c>
      <c r="F995" s="12"/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f>SUM(G995:N995)</f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7">
        <f t="shared" si="166"/>
        <v>0</v>
      </c>
      <c r="W995" s="22">
        <v>821</v>
      </c>
      <c r="X995" s="8" t="s">
        <v>322</v>
      </c>
    </row>
    <row r="996" spans="2:24">
      <c r="B996" s="24" t="s">
        <v>20</v>
      </c>
      <c r="C996" s="22"/>
      <c r="D996" s="22"/>
      <c r="E996" s="5"/>
      <c r="F996" s="12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22"/>
      <c r="X996" s="8" t="s">
        <v>314</v>
      </c>
    </row>
    <row r="998" spans="2:24">
      <c r="B998" s="1" t="s">
        <v>330</v>
      </c>
    </row>
    <row r="999" spans="2:24">
      <c r="B999" s="94" t="s">
        <v>0</v>
      </c>
      <c r="C999" s="94" t="s">
        <v>121</v>
      </c>
      <c r="D999" s="94" t="s">
        <v>97</v>
      </c>
      <c r="E999" s="94" t="s">
        <v>98</v>
      </c>
      <c r="F999" s="94" t="s">
        <v>99</v>
      </c>
      <c r="G999" s="101" t="s">
        <v>100</v>
      </c>
      <c r="H999" s="101" t="s">
        <v>8</v>
      </c>
      <c r="I999" s="110"/>
      <c r="J999" s="110"/>
      <c r="K999" s="111"/>
    </row>
    <row r="1000" spans="2:24">
      <c r="B1000" s="95"/>
      <c r="C1000" s="95"/>
      <c r="D1000" s="95"/>
      <c r="E1000" s="95"/>
      <c r="F1000" s="95"/>
      <c r="G1000" s="102"/>
      <c r="H1000" s="102"/>
      <c r="I1000" s="112"/>
      <c r="J1000" s="112"/>
      <c r="K1000" s="113"/>
    </row>
    <row r="1001" spans="2:24">
      <c r="B1001" s="23" t="s">
        <v>15</v>
      </c>
      <c r="C1001" s="22" t="s">
        <v>101</v>
      </c>
      <c r="D1001" s="22"/>
      <c r="E1001" s="5">
        <v>0</v>
      </c>
      <c r="F1001" s="5">
        <v>16</v>
      </c>
      <c r="G1001" s="14">
        <v>0</v>
      </c>
      <c r="H1001" s="107" t="s">
        <v>331</v>
      </c>
      <c r="I1001" s="108"/>
      <c r="J1001" s="108"/>
      <c r="K1001" s="109"/>
    </row>
    <row r="1002" spans="2:24">
      <c r="B1002" s="23" t="s">
        <v>18</v>
      </c>
      <c r="C1002" s="22" t="s">
        <v>101</v>
      </c>
      <c r="D1002" s="22" t="s">
        <v>112</v>
      </c>
      <c r="E1002" s="5">
        <v>0</v>
      </c>
      <c r="F1002" s="5">
        <v>10</v>
      </c>
      <c r="G1002" s="14">
        <v>0</v>
      </c>
      <c r="H1002" s="107" t="s">
        <v>332</v>
      </c>
      <c r="I1002" s="108"/>
      <c r="J1002" s="108"/>
      <c r="K1002" s="109"/>
    </row>
    <row r="1003" spans="2:24">
      <c r="B1003" s="23" t="s">
        <v>17</v>
      </c>
      <c r="C1003" s="22" t="s">
        <v>101</v>
      </c>
      <c r="D1003" s="22"/>
      <c r="E1003" s="5">
        <v>0</v>
      </c>
      <c r="F1003" s="5">
        <v>5</v>
      </c>
      <c r="G1003" s="14">
        <v>0</v>
      </c>
      <c r="H1003" s="107" t="s">
        <v>333</v>
      </c>
      <c r="I1003" s="108"/>
      <c r="J1003" s="108"/>
      <c r="K1003" s="109"/>
    </row>
    <row r="1004" spans="2:24">
      <c r="B1004" s="23" t="s">
        <v>310</v>
      </c>
      <c r="C1004" s="22"/>
      <c r="D1004" s="22"/>
      <c r="E1004" s="5">
        <v>0</v>
      </c>
      <c r="F1004" s="5">
        <v>0</v>
      </c>
      <c r="G1004" s="14">
        <v>8</v>
      </c>
      <c r="H1004" s="107" t="s">
        <v>334</v>
      </c>
      <c r="I1004" s="108"/>
      <c r="J1004" s="108"/>
      <c r="K1004" s="109"/>
    </row>
    <row r="1005" spans="2:24">
      <c r="B1005" s="23" t="s">
        <v>221</v>
      </c>
      <c r="C1005" s="22" t="s">
        <v>101</v>
      </c>
      <c r="D1005" s="22"/>
      <c r="E1005" s="5">
        <v>0</v>
      </c>
      <c r="F1005" s="5">
        <v>5</v>
      </c>
      <c r="G1005" s="14">
        <v>0</v>
      </c>
      <c r="H1005" s="107" t="s">
        <v>335</v>
      </c>
      <c r="I1005" s="108"/>
      <c r="J1005" s="108"/>
      <c r="K1005" s="109"/>
    </row>
    <row r="1006" spans="2:24">
      <c r="B1006" s="24" t="s">
        <v>19</v>
      </c>
      <c r="C1006" s="22" t="s">
        <v>101</v>
      </c>
      <c r="D1006" s="22" t="s">
        <v>101</v>
      </c>
      <c r="E1006" s="5">
        <v>0</v>
      </c>
      <c r="F1006" s="5">
        <v>7</v>
      </c>
      <c r="G1006" s="14">
        <v>22</v>
      </c>
      <c r="H1006" s="107" t="s">
        <v>336</v>
      </c>
      <c r="I1006" s="108"/>
      <c r="J1006" s="108"/>
      <c r="K1006" s="109"/>
    </row>
    <row r="1009" spans="2:24">
      <c r="B1009" s="1" t="s">
        <v>337</v>
      </c>
    </row>
    <row r="1010" spans="2:24">
      <c r="B1010" s="94" t="s">
        <v>0</v>
      </c>
      <c r="C1010" s="94" t="s">
        <v>1</v>
      </c>
      <c r="D1010" s="94" t="s">
        <v>2</v>
      </c>
      <c r="E1010" s="94" t="s">
        <v>3</v>
      </c>
      <c r="F1010" s="94" t="s">
        <v>93</v>
      </c>
      <c r="G1010" s="96" t="s">
        <v>5</v>
      </c>
      <c r="H1010" s="97"/>
      <c r="I1010" s="97"/>
      <c r="J1010" s="97"/>
      <c r="K1010" s="97"/>
      <c r="L1010" s="97"/>
      <c r="M1010" s="97"/>
      <c r="N1010" s="97"/>
      <c r="O1010" s="98"/>
      <c r="P1010" s="96" t="s">
        <v>6</v>
      </c>
      <c r="Q1010" s="97"/>
      <c r="R1010" s="97"/>
      <c r="S1010" s="97"/>
      <c r="T1010" s="97"/>
      <c r="U1010" s="97"/>
      <c r="V1010" s="98"/>
      <c r="W1010" s="99" t="s">
        <v>7</v>
      </c>
      <c r="X1010" s="94" t="s">
        <v>8</v>
      </c>
    </row>
    <row r="1011" spans="2:24">
      <c r="B1011" s="95"/>
      <c r="C1011" s="95"/>
      <c r="D1011" s="95"/>
      <c r="E1011" s="95"/>
      <c r="F1011" s="95"/>
      <c r="G1011" s="2" t="s">
        <v>9</v>
      </c>
      <c r="H1011" s="3" t="s">
        <v>10</v>
      </c>
      <c r="I1011" s="3" t="s">
        <v>23</v>
      </c>
      <c r="J1011" s="3" t="s">
        <v>22</v>
      </c>
      <c r="K1011" s="3" t="s">
        <v>21</v>
      </c>
      <c r="L1011" s="3" t="s">
        <v>25</v>
      </c>
      <c r="M1011" s="3" t="s">
        <v>11</v>
      </c>
      <c r="N1011" s="3" t="s">
        <v>24</v>
      </c>
      <c r="O1011" s="3" t="s">
        <v>12</v>
      </c>
      <c r="P1011" s="2" t="s">
        <v>9</v>
      </c>
      <c r="Q1011" s="3" t="s">
        <v>10</v>
      </c>
      <c r="R1011" s="3" t="s">
        <v>22</v>
      </c>
      <c r="S1011" s="3" t="s">
        <v>21</v>
      </c>
      <c r="T1011" s="3" t="s">
        <v>11</v>
      </c>
      <c r="U1011" s="3" t="s">
        <v>328</v>
      </c>
      <c r="V1011" s="3" t="s">
        <v>13</v>
      </c>
      <c r="W1011" s="100"/>
      <c r="X1011" s="95"/>
    </row>
    <row r="1012" spans="2:24">
      <c r="B1012" s="23" t="s">
        <v>14</v>
      </c>
      <c r="C1012" s="5">
        <v>20</v>
      </c>
      <c r="D1012" s="5">
        <v>12</v>
      </c>
      <c r="E1012" s="5">
        <f>C1012-D1012</f>
        <v>8</v>
      </c>
      <c r="F1012" s="12">
        <v>29</v>
      </c>
      <c r="G1012" s="7">
        <f>350*2/35.31</f>
        <v>19.824412347776832</v>
      </c>
      <c r="H1012" s="7">
        <f>350*3/35.31</f>
        <v>29.73661852166525</v>
      </c>
      <c r="I1012" s="7">
        <v>0</v>
      </c>
      <c r="J1012" s="7">
        <v>0</v>
      </c>
      <c r="K1012" s="7">
        <f>350*7/35.31</f>
        <v>69.385443217218921</v>
      </c>
      <c r="L1012" s="7">
        <v>0</v>
      </c>
      <c r="M1012" s="7">
        <f>350*2/35.31</f>
        <v>19.824412347776832</v>
      </c>
      <c r="N1012" s="7">
        <v>0</v>
      </c>
      <c r="O1012" s="7">
        <f>SUM(G1012:N1012)</f>
        <v>138.77088643443784</v>
      </c>
      <c r="P1012" s="7">
        <v>0</v>
      </c>
      <c r="Q1012" s="7">
        <f>350*3/35.31</f>
        <v>29.73661852166525</v>
      </c>
      <c r="R1012" s="7">
        <v>0</v>
      </c>
      <c r="S1012" s="7">
        <f>350*11/35.31</f>
        <v>109.03426791277258</v>
      </c>
      <c r="T1012" s="7">
        <f>350*2/35.31</f>
        <v>19.824412347776832</v>
      </c>
      <c r="U1012" s="7">
        <f>350*2/35.31</f>
        <v>19.824412347776832</v>
      </c>
      <c r="V1012" s="7">
        <f>SUM(P1012:U1012)</f>
        <v>178.41971112999153</v>
      </c>
      <c r="W1012" s="22">
        <v>260</v>
      </c>
      <c r="X1012" s="8" t="s">
        <v>338</v>
      </c>
    </row>
    <row r="1013" spans="2:24">
      <c r="B1013" s="23" t="s">
        <v>15</v>
      </c>
      <c r="C1013" s="22">
        <v>16</v>
      </c>
      <c r="D1013" s="22">
        <v>3</v>
      </c>
      <c r="E1013" s="5">
        <f>C1013-D1013</f>
        <v>13</v>
      </c>
      <c r="F1013" s="12"/>
      <c r="G1013" s="6">
        <f>350*12/35.31</f>
        <v>118.946474086661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f>350*10/35.31</f>
        <v>99.122061738884156</v>
      </c>
      <c r="N1013" s="6">
        <f>350*12/35.31</f>
        <v>118.946474086661</v>
      </c>
      <c r="O1013" s="7">
        <f>SUM(G1013:N1013)</f>
        <v>337.01500991220615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f>350*11/35.31</f>
        <v>109.03426791277258</v>
      </c>
      <c r="V1013" s="7">
        <f>SUM(P1013:U1013)</f>
        <v>109.03426791277258</v>
      </c>
      <c r="W1013" s="22">
        <v>1936</v>
      </c>
      <c r="X1013" s="8"/>
    </row>
    <row r="1014" spans="2:24">
      <c r="B1014" s="23" t="s">
        <v>16</v>
      </c>
      <c r="C1014" s="22">
        <v>9</v>
      </c>
      <c r="D1014" s="22">
        <v>2</v>
      </c>
      <c r="E1014" s="5">
        <f>C1014-D1014</f>
        <v>7</v>
      </c>
      <c r="F1014" s="12"/>
      <c r="G1014" s="6">
        <f>1750/35.31</f>
        <v>49.561030869442078</v>
      </c>
      <c r="H1014" s="6">
        <v>0</v>
      </c>
      <c r="I1014" s="6">
        <v>0</v>
      </c>
      <c r="J1014" s="6">
        <v>0</v>
      </c>
      <c r="K1014" s="6">
        <v>0</v>
      </c>
      <c r="L1014" s="6">
        <v>0</v>
      </c>
      <c r="M1014" s="6">
        <f>750/35.31</f>
        <v>21.240441801189462</v>
      </c>
      <c r="N1014" s="6">
        <v>0</v>
      </c>
      <c r="O1014" s="7">
        <f>SUM(G1014:N1014)</f>
        <v>70.80147267063154</v>
      </c>
      <c r="P1014" s="7">
        <f>1400/35.31</f>
        <v>39.648824695553664</v>
      </c>
      <c r="Q1014" s="7">
        <v>0</v>
      </c>
      <c r="R1014" s="7">
        <v>0</v>
      </c>
      <c r="S1014" s="7">
        <v>0</v>
      </c>
      <c r="T1014" s="7">
        <v>0</v>
      </c>
      <c r="U1014" s="7">
        <v>0</v>
      </c>
      <c r="V1014" s="7">
        <f>SUM(P1014:U1014)</f>
        <v>39.648824695553664</v>
      </c>
      <c r="W1014" s="22">
        <v>1092</v>
      </c>
      <c r="X1014" s="8"/>
    </row>
    <row r="1015" spans="2:24">
      <c r="B1015" s="23" t="s">
        <v>221</v>
      </c>
      <c r="C1015" s="22">
        <v>21</v>
      </c>
      <c r="D1015" s="22">
        <v>5</v>
      </c>
      <c r="E1015" s="5">
        <f t="shared" ref="E1015:E1018" si="168">C1015-D1015</f>
        <v>16</v>
      </c>
      <c r="F1015" s="13">
        <v>4</v>
      </c>
      <c r="G1015" s="7">
        <f>350*12/35.31</f>
        <v>118.946474086661</v>
      </c>
      <c r="H1015" s="7">
        <f>350*3/35.31</f>
        <v>29.73661852166525</v>
      </c>
      <c r="I1015" s="7">
        <v>0</v>
      </c>
      <c r="J1015" s="7">
        <v>0</v>
      </c>
      <c r="K1015" s="7">
        <v>0</v>
      </c>
      <c r="L1015" s="7">
        <v>0</v>
      </c>
      <c r="M1015" s="7">
        <f>350*8/35.31</f>
        <v>79.297649391107328</v>
      </c>
      <c r="N1015" s="7">
        <v>0</v>
      </c>
      <c r="O1015" s="7">
        <f>SUM(G1015:N1015)</f>
        <v>227.98074199943358</v>
      </c>
      <c r="P1015" s="7">
        <f>350*8/35.31</f>
        <v>79.297649391107328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7">
        <f>SUM(P1015:U1015)</f>
        <v>79.297649391107328</v>
      </c>
      <c r="W1015" s="22">
        <v>1480</v>
      </c>
      <c r="X1015" s="8"/>
    </row>
    <row r="1016" spans="2:24">
      <c r="B1016" s="23" t="s">
        <v>17</v>
      </c>
      <c r="C1016" s="22">
        <v>0</v>
      </c>
      <c r="D1016" s="22">
        <v>0</v>
      </c>
      <c r="E1016" s="5">
        <f t="shared" si="168"/>
        <v>0</v>
      </c>
      <c r="F1016" s="12"/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  <c r="N1016" s="7">
        <v>0</v>
      </c>
      <c r="O1016" s="7">
        <f>SUM(G1016:N1016)</f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f t="shared" ref="V1016:V1019" si="169">SUM(P1016:U1016)</f>
        <v>0</v>
      </c>
      <c r="W1016" s="22">
        <v>394</v>
      </c>
      <c r="X1016" s="8"/>
    </row>
    <row r="1017" spans="2:24">
      <c r="B1017" s="23" t="s">
        <v>277</v>
      </c>
      <c r="C1017" s="22">
        <v>0</v>
      </c>
      <c r="D1017" s="22">
        <v>0</v>
      </c>
      <c r="E1017" s="5">
        <f t="shared" si="168"/>
        <v>0</v>
      </c>
      <c r="F1017" s="12"/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f t="shared" ref="O1017" si="170">SUM(G1017:N1017)</f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f t="shared" si="169"/>
        <v>0</v>
      </c>
      <c r="W1017" s="22">
        <v>570</v>
      </c>
      <c r="X1017" s="8" t="s">
        <v>305</v>
      </c>
    </row>
    <row r="1018" spans="2:24">
      <c r="B1018" s="23" t="s">
        <v>18</v>
      </c>
      <c r="C1018" s="22">
        <v>13</v>
      </c>
      <c r="D1018" s="22">
        <v>2</v>
      </c>
      <c r="E1018" s="5">
        <f t="shared" si="168"/>
        <v>11</v>
      </c>
      <c r="F1018" s="12">
        <v>10</v>
      </c>
      <c r="G1018" s="7">
        <f>350*8/35.31</f>
        <v>79.297649391107328</v>
      </c>
      <c r="H1018" s="7">
        <v>0</v>
      </c>
      <c r="I1018" s="7">
        <v>0</v>
      </c>
      <c r="J1018" s="7">
        <v>0</v>
      </c>
      <c r="K1018" s="7">
        <v>0</v>
      </c>
      <c r="L1018" s="7">
        <v>0</v>
      </c>
      <c r="M1018" s="7">
        <f>350*11/35.31</f>
        <v>109.03426791277258</v>
      </c>
      <c r="N1018" s="7">
        <v>0</v>
      </c>
      <c r="O1018" s="7">
        <f>SUM(G1018:N1018)</f>
        <v>188.33191730387989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7">
        <f t="shared" si="169"/>
        <v>0</v>
      </c>
      <c r="W1018" s="22">
        <v>1616</v>
      </c>
      <c r="X1018" s="8"/>
    </row>
    <row r="1019" spans="2:24">
      <c r="B1019" s="24" t="s">
        <v>19</v>
      </c>
      <c r="C1019" s="22">
        <v>0</v>
      </c>
      <c r="D1019" s="22">
        <v>0</v>
      </c>
      <c r="E1019" s="5">
        <f>C1019-D1019</f>
        <v>0</v>
      </c>
      <c r="F1019" s="12"/>
      <c r="G1019" s="7">
        <v>0</v>
      </c>
      <c r="H1019" s="7">
        <v>0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f>SUM(G1019:N1019)</f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v>0</v>
      </c>
      <c r="U1019" s="7">
        <v>0</v>
      </c>
      <c r="V1019" s="7">
        <f t="shared" si="169"/>
        <v>0</v>
      </c>
      <c r="W1019" s="22">
        <v>848</v>
      </c>
      <c r="X1019" s="8" t="s">
        <v>322</v>
      </c>
    </row>
    <row r="1021" spans="2:24">
      <c r="B1021" s="1" t="s">
        <v>339</v>
      </c>
    </row>
    <row r="1022" spans="2:24">
      <c r="B1022" s="94" t="s">
        <v>0</v>
      </c>
      <c r="C1022" s="94" t="s">
        <v>121</v>
      </c>
      <c r="D1022" s="94" t="s">
        <v>97</v>
      </c>
      <c r="E1022" s="94" t="s">
        <v>98</v>
      </c>
      <c r="F1022" s="94" t="s">
        <v>99</v>
      </c>
      <c r="G1022" s="101" t="s">
        <v>100</v>
      </c>
      <c r="H1022" s="101" t="s">
        <v>8</v>
      </c>
      <c r="I1022" s="110"/>
      <c r="J1022" s="110"/>
      <c r="K1022" s="111"/>
    </row>
    <row r="1023" spans="2:24">
      <c r="B1023" s="95"/>
      <c r="C1023" s="95"/>
      <c r="D1023" s="95"/>
      <c r="E1023" s="95"/>
      <c r="F1023" s="95"/>
      <c r="G1023" s="102"/>
      <c r="H1023" s="102"/>
      <c r="I1023" s="112"/>
      <c r="J1023" s="112"/>
      <c r="K1023" s="113"/>
    </row>
    <row r="1024" spans="2:24">
      <c r="B1024" s="23" t="s">
        <v>15</v>
      </c>
      <c r="C1024" s="22" t="s">
        <v>101</v>
      </c>
      <c r="D1024" s="22"/>
      <c r="E1024" s="5">
        <v>0</v>
      </c>
      <c r="F1024" s="5">
        <v>19</v>
      </c>
      <c r="G1024" s="14">
        <v>0</v>
      </c>
      <c r="H1024" s="107" t="s">
        <v>340</v>
      </c>
      <c r="I1024" s="108"/>
      <c r="J1024" s="108"/>
      <c r="K1024" s="109"/>
    </row>
    <row r="1025" spans="2:24">
      <c r="B1025" s="23" t="s">
        <v>18</v>
      </c>
      <c r="C1025" s="22" t="s">
        <v>101</v>
      </c>
      <c r="D1025" s="22" t="s">
        <v>112</v>
      </c>
      <c r="E1025" s="5">
        <v>0</v>
      </c>
      <c r="F1025" s="5">
        <v>15</v>
      </c>
      <c r="G1025" s="14">
        <v>0</v>
      </c>
      <c r="H1025" s="107" t="s">
        <v>341</v>
      </c>
      <c r="I1025" s="108"/>
      <c r="J1025" s="108"/>
      <c r="K1025" s="109"/>
    </row>
    <row r="1026" spans="2:24">
      <c r="B1026" s="23" t="s">
        <v>17</v>
      </c>
      <c r="C1026" s="22" t="s">
        <v>101</v>
      </c>
      <c r="D1026" s="22"/>
      <c r="E1026" s="5">
        <v>0</v>
      </c>
      <c r="F1026" s="5">
        <v>11</v>
      </c>
      <c r="G1026" s="14">
        <v>0</v>
      </c>
      <c r="H1026" s="107" t="s">
        <v>342</v>
      </c>
      <c r="I1026" s="108"/>
      <c r="J1026" s="108"/>
      <c r="K1026" s="109"/>
    </row>
    <row r="1027" spans="2:24">
      <c r="B1027" s="23" t="s">
        <v>310</v>
      </c>
      <c r="C1027" s="22"/>
      <c r="D1027" s="22"/>
      <c r="E1027" s="5">
        <v>0</v>
      </c>
      <c r="F1027" s="5">
        <v>0</v>
      </c>
      <c r="G1027" s="14">
        <v>7</v>
      </c>
      <c r="H1027" s="107" t="s">
        <v>343</v>
      </c>
      <c r="I1027" s="108"/>
      <c r="J1027" s="108"/>
      <c r="K1027" s="109"/>
    </row>
    <row r="1028" spans="2:24">
      <c r="B1028" s="23" t="s">
        <v>221</v>
      </c>
      <c r="C1028" s="22" t="s">
        <v>101</v>
      </c>
      <c r="D1028" s="22"/>
      <c r="E1028" s="5">
        <v>0</v>
      </c>
      <c r="F1028" s="5">
        <v>13</v>
      </c>
      <c r="G1028" s="14">
        <v>0</v>
      </c>
      <c r="H1028" s="107" t="s">
        <v>344</v>
      </c>
      <c r="I1028" s="108"/>
      <c r="J1028" s="108"/>
      <c r="K1028" s="109"/>
    </row>
    <row r="1029" spans="2:24">
      <c r="B1029" s="24" t="s">
        <v>19</v>
      </c>
      <c r="C1029" s="22" t="s">
        <v>101</v>
      </c>
      <c r="D1029" s="22" t="s">
        <v>112</v>
      </c>
      <c r="E1029" s="5">
        <v>0</v>
      </c>
      <c r="F1029" s="5">
        <v>7</v>
      </c>
      <c r="G1029" s="14">
        <v>0</v>
      </c>
      <c r="H1029" s="107" t="s">
        <v>345</v>
      </c>
      <c r="I1029" s="108"/>
      <c r="J1029" s="108"/>
      <c r="K1029" s="109"/>
    </row>
    <row r="1032" spans="2:24">
      <c r="B1032" s="1" t="s">
        <v>346</v>
      </c>
    </row>
    <row r="1033" spans="2:24" ht="15" customHeight="1">
      <c r="B1033" s="94" t="s">
        <v>0</v>
      </c>
      <c r="C1033" s="94" t="s">
        <v>1</v>
      </c>
      <c r="D1033" s="94" t="s">
        <v>2</v>
      </c>
      <c r="E1033" s="94" t="s">
        <v>3</v>
      </c>
      <c r="F1033" s="94" t="s">
        <v>93</v>
      </c>
      <c r="G1033" s="96" t="s">
        <v>5</v>
      </c>
      <c r="H1033" s="97"/>
      <c r="I1033" s="97"/>
      <c r="J1033" s="97"/>
      <c r="K1033" s="97"/>
      <c r="L1033" s="97"/>
      <c r="M1033" s="97"/>
      <c r="N1033" s="97"/>
      <c r="O1033" s="98"/>
      <c r="P1033" s="96" t="s">
        <v>6</v>
      </c>
      <c r="Q1033" s="97"/>
      <c r="R1033" s="97"/>
      <c r="S1033" s="97"/>
      <c r="T1033" s="97"/>
      <c r="U1033" s="97"/>
      <c r="V1033" s="98"/>
      <c r="W1033" s="99" t="s">
        <v>7</v>
      </c>
      <c r="X1033" s="94" t="s">
        <v>8</v>
      </c>
    </row>
    <row r="1034" spans="2:24">
      <c r="B1034" s="95"/>
      <c r="C1034" s="95"/>
      <c r="D1034" s="95"/>
      <c r="E1034" s="95"/>
      <c r="F1034" s="95"/>
      <c r="G1034" s="2" t="s">
        <v>9</v>
      </c>
      <c r="H1034" s="3" t="s">
        <v>10</v>
      </c>
      <c r="I1034" s="3" t="s">
        <v>23</v>
      </c>
      <c r="J1034" s="3" t="s">
        <v>22</v>
      </c>
      <c r="K1034" s="3" t="s">
        <v>21</v>
      </c>
      <c r="L1034" s="3" t="s">
        <v>25</v>
      </c>
      <c r="M1034" s="3" t="s">
        <v>11</v>
      </c>
      <c r="N1034" s="3" t="s">
        <v>24</v>
      </c>
      <c r="O1034" s="3" t="s">
        <v>12</v>
      </c>
      <c r="P1034" s="2" t="s">
        <v>9</v>
      </c>
      <c r="Q1034" s="3" t="s">
        <v>10</v>
      </c>
      <c r="R1034" s="3" t="s">
        <v>22</v>
      </c>
      <c r="S1034" s="3" t="s">
        <v>21</v>
      </c>
      <c r="T1034" s="3" t="s">
        <v>11</v>
      </c>
      <c r="U1034" s="3" t="s">
        <v>328</v>
      </c>
      <c r="V1034" s="3" t="s">
        <v>13</v>
      </c>
      <c r="W1034" s="100"/>
      <c r="X1034" s="95"/>
    </row>
    <row r="1035" spans="2:24">
      <c r="B1035" s="23" t="s">
        <v>14</v>
      </c>
      <c r="C1035" s="5">
        <v>18</v>
      </c>
      <c r="D1035" s="5">
        <v>3</v>
      </c>
      <c r="E1035" s="5">
        <f>C1035-D1035</f>
        <v>15</v>
      </c>
      <c r="F1035" s="12"/>
      <c r="G1035" s="7">
        <f>350*6/35.31</f>
        <v>59.473237043330499</v>
      </c>
      <c r="H1035" s="7">
        <f>350*6/35.31</f>
        <v>59.473237043330499</v>
      </c>
      <c r="I1035" s="7">
        <v>0</v>
      </c>
      <c r="J1035" s="7">
        <v>0</v>
      </c>
      <c r="K1035" s="7">
        <f>350*13/35.31</f>
        <v>128.85868026054942</v>
      </c>
      <c r="L1035" s="7">
        <v>0</v>
      </c>
      <c r="M1035" s="7">
        <f>350*4/35.31</f>
        <v>39.648824695553664</v>
      </c>
      <c r="N1035" s="7">
        <v>0</v>
      </c>
      <c r="O1035" s="7">
        <f>SUM(G1035:N1035)</f>
        <v>287.4539790427641</v>
      </c>
      <c r="P1035" s="7">
        <f>350*3/35.31</f>
        <v>29.73661852166525</v>
      </c>
      <c r="Q1035" s="7">
        <f>350*4/35.31</f>
        <v>39.648824695553664</v>
      </c>
      <c r="R1035" s="7">
        <v>0</v>
      </c>
      <c r="S1035" s="7">
        <f>350*8/35.31</f>
        <v>79.297649391107328</v>
      </c>
      <c r="T1035" s="7">
        <f>350*6/35.31</f>
        <v>59.473237043330499</v>
      </c>
      <c r="U1035" s="7">
        <f>350*2/35.31</f>
        <v>19.824412347776832</v>
      </c>
      <c r="V1035" s="7">
        <f>SUM(P1035:U1035)</f>
        <v>227.9807419994336</v>
      </c>
      <c r="W1035" s="22">
        <v>1090</v>
      </c>
      <c r="X1035" s="8"/>
    </row>
    <row r="1036" spans="2:24">
      <c r="B1036" s="23" t="s">
        <v>15</v>
      </c>
      <c r="C1036" s="22">
        <v>17</v>
      </c>
      <c r="D1036" s="22">
        <v>5</v>
      </c>
      <c r="E1036" s="5">
        <f>C1036-D1036</f>
        <v>12</v>
      </c>
      <c r="F1036" s="12"/>
      <c r="G1036" s="6">
        <f>350*10/35.31</f>
        <v>99.122061738884156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f>350*8/35.31</f>
        <v>79.297649391107328</v>
      </c>
      <c r="N1036" s="6">
        <f>350*12/35.31</f>
        <v>118.946474086661</v>
      </c>
      <c r="O1036" s="7">
        <f>SUM(G1036:N1036)</f>
        <v>297.36618521665247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  <c r="U1036" s="7">
        <f>350*10/35.31</f>
        <v>99.122061738884156</v>
      </c>
      <c r="V1036" s="7">
        <f>SUM(P1036:U1036)</f>
        <v>99.122061738884156</v>
      </c>
      <c r="W1036" s="22">
        <v>2485</v>
      </c>
      <c r="X1036" s="8"/>
    </row>
    <row r="1037" spans="2:24">
      <c r="B1037" s="23" t="s">
        <v>16</v>
      </c>
      <c r="C1037" s="22">
        <v>11</v>
      </c>
      <c r="D1037" s="22">
        <v>2</v>
      </c>
      <c r="E1037" s="5">
        <f>C1037-D1037</f>
        <v>9</v>
      </c>
      <c r="F1037" s="12"/>
      <c r="G1037" s="6">
        <f>1800/35.31</f>
        <v>50.977060322854712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f>800/35.31</f>
        <v>22.656471254602096</v>
      </c>
      <c r="N1037" s="6">
        <v>0</v>
      </c>
      <c r="O1037" s="7">
        <f>SUM(G1037:N1037)</f>
        <v>73.633531577456807</v>
      </c>
      <c r="P1037" s="7">
        <v>0</v>
      </c>
      <c r="Q1037" s="7">
        <v>0</v>
      </c>
      <c r="R1037" s="7">
        <v>0</v>
      </c>
      <c r="S1037" s="7">
        <v>0</v>
      </c>
      <c r="T1037" s="7">
        <v>0</v>
      </c>
      <c r="U1037" s="7">
        <v>0</v>
      </c>
      <c r="V1037" s="7">
        <f>SUM(P1037:U1037)</f>
        <v>0</v>
      </c>
      <c r="W1037" s="22">
        <v>552</v>
      </c>
      <c r="X1037" s="8"/>
    </row>
    <row r="1038" spans="2:24">
      <c r="B1038" s="23" t="s">
        <v>221</v>
      </c>
      <c r="C1038" s="22">
        <v>8</v>
      </c>
      <c r="D1038" s="22">
        <v>2</v>
      </c>
      <c r="E1038" s="5">
        <f t="shared" ref="E1038:E1041" si="171">C1038-D1038</f>
        <v>6</v>
      </c>
      <c r="F1038" s="13">
        <v>16</v>
      </c>
      <c r="G1038" s="7">
        <f>350*4/35.31</f>
        <v>39.648824695553664</v>
      </c>
      <c r="H1038" s="7">
        <f>350*1/35.31</f>
        <v>9.912206173888416</v>
      </c>
      <c r="I1038" s="7">
        <v>0</v>
      </c>
      <c r="J1038" s="7">
        <v>0</v>
      </c>
      <c r="K1038" s="7">
        <v>0</v>
      </c>
      <c r="L1038" s="7">
        <v>0</v>
      </c>
      <c r="M1038" s="7">
        <f>350*3/35.31</f>
        <v>29.73661852166525</v>
      </c>
      <c r="N1038" s="7">
        <v>0</v>
      </c>
      <c r="O1038" s="7">
        <f>SUM(G1038:N1038)</f>
        <v>79.297649391107328</v>
      </c>
      <c r="P1038" s="7">
        <f>350*1/35.31</f>
        <v>9.912206173888416</v>
      </c>
      <c r="Q1038" s="7">
        <v>0</v>
      </c>
      <c r="R1038" s="7">
        <v>0</v>
      </c>
      <c r="S1038" s="7">
        <v>0</v>
      </c>
      <c r="T1038" s="7">
        <v>0</v>
      </c>
      <c r="U1038" s="7">
        <v>0</v>
      </c>
      <c r="V1038" s="7">
        <f>SUM(P1038:U1038)</f>
        <v>9.912206173888416</v>
      </c>
      <c r="W1038" s="22">
        <v>1380</v>
      </c>
      <c r="X1038" s="8"/>
    </row>
    <row r="1039" spans="2:24">
      <c r="B1039" s="23" t="s">
        <v>17</v>
      </c>
      <c r="C1039" s="22">
        <v>0</v>
      </c>
      <c r="D1039" s="22">
        <v>0</v>
      </c>
      <c r="E1039" s="5">
        <f t="shared" si="171"/>
        <v>0</v>
      </c>
      <c r="F1039" s="12"/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f>SUM(G1039:N1039)</f>
        <v>0</v>
      </c>
      <c r="P1039" s="7">
        <v>0</v>
      </c>
      <c r="Q1039" s="7">
        <v>0</v>
      </c>
      <c r="R1039" s="7">
        <v>0</v>
      </c>
      <c r="S1039" s="7">
        <v>0</v>
      </c>
      <c r="T1039" s="7">
        <v>0</v>
      </c>
      <c r="U1039" s="7">
        <v>0</v>
      </c>
      <c r="V1039" s="7">
        <f t="shared" ref="V1039:V1042" si="172">SUM(P1039:U1039)</f>
        <v>0</v>
      </c>
      <c r="W1039" s="22">
        <v>393</v>
      </c>
      <c r="X1039" s="8"/>
    </row>
    <row r="1040" spans="2:24">
      <c r="B1040" s="23" t="s">
        <v>277</v>
      </c>
      <c r="C1040" s="22">
        <v>0</v>
      </c>
      <c r="D1040" s="22">
        <v>0</v>
      </c>
      <c r="E1040" s="5">
        <f t="shared" si="171"/>
        <v>0</v>
      </c>
      <c r="F1040" s="12"/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f t="shared" ref="O1040" si="173">SUM(G1040:N1040)</f>
        <v>0</v>
      </c>
      <c r="P1040" s="7">
        <f>350*4/35.31</f>
        <v>39.648824695553664</v>
      </c>
      <c r="Q1040" s="7">
        <v>0</v>
      </c>
      <c r="R1040" s="7">
        <v>0</v>
      </c>
      <c r="S1040" s="7">
        <v>0</v>
      </c>
      <c r="T1040" s="7">
        <v>0</v>
      </c>
      <c r="U1040" s="7">
        <v>0</v>
      </c>
      <c r="V1040" s="7">
        <f t="shared" si="172"/>
        <v>39.648824695553664</v>
      </c>
      <c r="W1040" s="22">
        <v>225</v>
      </c>
      <c r="X1040" s="8" t="s">
        <v>305</v>
      </c>
    </row>
    <row r="1041" spans="2:24">
      <c r="B1041" s="23" t="s">
        <v>18</v>
      </c>
      <c r="C1041" s="22">
        <v>12</v>
      </c>
      <c r="D1041" s="22">
        <v>3</v>
      </c>
      <c r="E1041" s="5">
        <f t="shared" si="171"/>
        <v>9</v>
      </c>
      <c r="F1041" s="12">
        <v>10</v>
      </c>
      <c r="G1041" s="7">
        <f>350*7/35.31</f>
        <v>69.385443217218921</v>
      </c>
      <c r="H1041" s="7">
        <v>0</v>
      </c>
      <c r="I1041" s="7">
        <v>0</v>
      </c>
      <c r="J1041" s="7">
        <v>0</v>
      </c>
      <c r="K1041" s="7">
        <v>0</v>
      </c>
      <c r="L1041" s="7">
        <v>0</v>
      </c>
      <c r="M1041" s="7">
        <f>350*10/35.31</f>
        <v>99.122061738884156</v>
      </c>
      <c r="N1041" s="7">
        <v>0</v>
      </c>
      <c r="O1041" s="7">
        <f>SUM(G1041:N1041)</f>
        <v>168.50750495610308</v>
      </c>
      <c r="P1041" s="7">
        <v>0</v>
      </c>
      <c r="Q1041" s="7">
        <v>0</v>
      </c>
      <c r="R1041" s="7">
        <v>0</v>
      </c>
      <c r="S1041" s="7">
        <v>0</v>
      </c>
      <c r="T1041" s="7">
        <v>0</v>
      </c>
      <c r="U1041" s="7">
        <v>0</v>
      </c>
      <c r="V1041" s="7">
        <f t="shared" si="172"/>
        <v>0</v>
      </c>
      <c r="W1041" s="22">
        <v>1001</v>
      </c>
      <c r="X1041" s="8"/>
    </row>
    <row r="1042" spans="2:24">
      <c r="B1042" s="24" t="s">
        <v>19</v>
      </c>
      <c r="C1042" s="22">
        <v>0</v>
      </c>
      <c r="D1042" s="22">
        <v>0</v>
      </c>
      <c r="E1042" s="5">
        <f>C1042-D1042</f>
        <v>0</v>
      </c>
      <c r="F1042" s="12"/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  <c r="O1042" s="7">
        <f>SUM(G1042:N1042)</f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7">
        <f t="shared" si="172"/>
        <v>0</v>
      </c>
      <c r="W1042" s="22">
        <v>722</v>
      </c>
      <c r="X1042" s="8" t="s">
        <v>322</v>
      </c>
    </row>
    <row r="1044" spans="2:24">
      <c r="B1044" s="1" t="s">
        <v>347</v>
      </c>
    </row>
    <row r="1045" spans="2:24" ht="15" customHeight="1">
      <c r="B1045" s="94" t="s">
        <v>0</v>
      </c>
      <c r="C1045" s="94" t="s">
        <v>121</v>
      </c>
      <c r="D1045" s="94" t="s">
        <v>97</v>
      </c>
      <c r="E1045" s="94" t="s">
        <v>98</v>
      </c>
      <c r="F1045" s="94" t="s">
        <v>99</v>
      </c>
      <c r="G1045" s="101" t="s">
        <v>100</v>
      </c>
      <c r="H1045" s="101" t="s">
        <v>8</v>
      </c>
      <c r="I1045" s="110"/>
      <c r="J1045" s="110"/>
      <c r="K1045" s="111"/>
    </row>
    <row r="1046" spans="2:24">
      <c r="B1046" s="95"/>
      <c r="C1046" s="95"/>
      <c r="D1046" s="95"/>
      <c r="E1046" s="95"/>
      <c r="F1046" s="95"/>
      <c r="G1046" s="102"/>
      <c r="H1046" s="102"/>
      <c r="I1046" s="112"/>
      <c r="J1046" s="112"/>
      <c r="K1046" s="113"/>
    </row>
    <row r="1047" spans="2:24">
      <c r="B1047" s="23" t="s">
        <v>15</v>
      </c>
      <c r="C1047" s="22" t="s">
        <v>101</v>
      </c>
      <c r="D1047" s="22"/>
      <c r="E1047" s="5">
        <v>0</v>
      </c>
      <c r="F1047" s="5">
        <v>23</v>
      </c>
      <c r="G1047" s="14">
        <v>0</v>
      </c>
      <c r="H1047" s="107" t="s">
        <v>348</v>
      </c>
      <c r="I1047" s="108"/>
      <c r="J1047" s="108"/>
      <c r="K1047" s="109"/>
    </row>
    <row r="1048" spans="2:24">
      <c r="B1048" s="23" t="s">
        <v>18</v>
      </c>
      <c r="C1048" s="22" t="s">
        <v>101</v>
      </c>
      <c r="D1048" s="22" t="s">
        <v>112</v>
      </c>
      <c r="E1048" s="5">
        <v>10</v>
      </c>
      <c r="F1048" s="5">
        <v>0</v>
      </c>
      <c r="G1048" s="14">
        <v>0</v>
      </c>
      <c r="H1048" s="107" t="s">
        <v>349</v>
      </c>
      <c r="I1048" s="108"/>
      <c r="J1048" s="108"/>
      <c r="K1048" s="109"/>
    </row>
    <row r="1049" spans="2:24">
      <c r="B1049" s="23" t="s">
        <v>17</v>
      </c>
      <c r="C1049" s="22" t="s">
        <v>101</v>
      </c>
      <c r="D1049" s="22"/>
      <c r="E1049" s="5">
        <v>0</v>
      </c>
      <c r="F1049" s="5">
        <v>8</v>
      </c>
      <c r="G1049" s="14">
        <v>0</v>
      </c>
      <c r="H1049" s="107" t="s">
        <v>350</v>
      </c>
      <c r="I1049" s="108"/>
      <c r="J1049" s="108"/>
      <c r="K1049" s="109"/>
    </row>
    <row r="1050" spans="2:24">
      <c r="B1050" s="23" t="s">
        <v>221</v>
      </c>
      <c r="C1050" s="22" t="s">
        <v>101</v>
      </c>
      <c r="D1050" s="22"/>
      <c r="E1050" s="5">
        <v>0</v>
      </c>
      <c r="F1050" s="5">
        <v>18</v>
      </c>
      <c r="G1050" s="14">
        <v>0</v>
      </c>
      <c r="H1050" s="107" t="s">
        <v>344</v>
      </c>
      <c r="I1050" s="108"/>
      <c r="J1050" s="108"/>
      <c r="K1050" s="109"/>
    </row>
    <row r="1051" spans="2:24">
      <c r="B1051" s="24" t="s">
        <v>19</v>
      </c>
      <c r="C1051" s="22" t="s">
        <v>101</v>
      </c>
      <c r="D1051" s="22" t="s">
        <v>112</v>
      </c>
      <c r="E1051" s="5">
        <v>0</v>
      </c>
      <c r="F1051" s="5">
        <v>8</v>
      </c>
      <c r="G1051" s="14">
        <v>0</v>
      </c>
      <c r="H1051" s="107" t="s">
        <v>345</v>
      </c>
      <c r="I1051" s="108"/>
      <c r="J1051" s="108"/>
      <c r="K1051" s="109"/>
    </row>
    <row r="1054" spans="2:24">
      <c r="B1054" s="1" t="s">
        <v>351</v>
      </c>
    </row>
    <row r="1055" spans="2:24">
      <c r="B1055" s="94" t="s">
        <v>0</v>
      </c>
      <c r="C1055" s="94" t="s">
        <v>1</v>
      </c>
      <c r="D1055" s="94" t="s">
        <v>2</v>
      </c>
      <c r="E1055" s="94" t="s">
        <v>3</v>
      </c>
      <c r="F1055" s="94" t="s">
        <v>93</v>
      </c>
      <c r="G1055" s="96" t="s">
        <v>5</v>
      </c>
      <c r="H1055" s="97"/>
      <c r="I1055" s="97"/>
      <c r="J1055" s="97"/>
      <c r="K1055" s="97"/>
      <c r="L1055" s="97"/>
      <c r="M1055" s="97"/>
      <c r="N1055" s="97"/>
      <c r="O1055" s="98"/>
      <c r="P1055" s="96" t="s">
        <v>6</v>
      </c>
      <c r="Q1055" s="97"/>
      <c r="R1055" s="97"/>
      <c r="S1055" s="97"/>
      <c r="T1055" s="97"/>
      <c r="U1055" s="97"/>
      <c r="V1055" s="98"/>
      <c r="W1055" s="99" t="s">
        <v>7</v>
      </c>
      <c r="X1055" s="94" t="s">
        <v>8</v>
      </c>
    </row>
    <row r="1056" spans="2:24">
      <c r="B1056" s="95"/>
      <c r="C1056" s="95"/>
      <c r="D1056" s="95"/>
      <c r="E1056" s="95"/>
      <c r="F1056" s="95"/>
      <c r="G1056" s="2" t="s">
        <v>9</v>
      </c>
      <c r="H1056" s="3" t="s">
        <v>10</v>
      </c>
      <c r="I1056" s="3" t="s">
        <v>23</v>
      </c>
      <c r="J1056" s="3" t="s">
        <v>22</v>
      </c>
      <c r="K1056" s="3" t="s">
        <v>21</v>
      </c>
      <c r="L1056" s="3" t="s">
        <v>25</v>
      </c>
      <c r="M1056" s="3" t="s">
        <v>11</v>
      </c>
      <c r="N1056" s="3" t="s">
        <v>24</v>
      </c>
      <c r="O1056" s="3" t="s">
        <v>12</v>
      </c>
      <c r="P1056" s="2" t="s">
        <v>9</v>
      </c>
      <c r="Q1056" s="3" t="s">
        <v>10</v>
      </c>
      <c r="R1056" s="3" t="s">
        <v>22</v>
      </c>
      <c r="S1056" s="3" t="s">
        <v>21</v>
      </c>
      <c r="T1056" s="3" t="s">
        <v>11</v>
      </c>
      <c r="U1056" s="3" t="s">
        <v>328</v>
      </c>
      <c r="V1056" s="3" t="s">
        <v>13</v>
      </c>
      <c r="W1056" s="100"/>
      <c r="X1056" s="95"/>
    </row>
    <row r="1057" spans="2:24">
      <c r="B1057" s="23" t="s">
        <v>14</v>
      </c>
      <c r="C1057" s="5">
        <v>17</v>
      </c>
      <c r="D1057" s="5">
        <v>4</v>
      </c>
      <c r="E1057" s="5">
        <f>C1057-D1057</f>
        <v>13</v>
      </c>
      <c r="F1057" s="12"/>
      <c r="G1057" s="7">
        <f>350*4/35.31</f>
        <v>39.648824695553664</v>
      </c>
      <c r="H1057" s="7">
        <f>350*4/35.31</f>
        <v>39.648824695553664</v>
      </c>
      <c r="I1057" s="7">
        <v>0</v>
      </c>
      <c r="J1057" s="7">
        <v>0</v>
      </c>
      <c r="K1057" s="7">
        <f>350*10/35.31</f>
        <v>99.122061738884156</v>
      </c>
      <c r="L1057" s="7">
        <v>0</v>
      </c>
      <c r="M1057" s="7">
        <f>350*3/35.31</f>
        <v>29.73661852166525</v>
      </c>
      <c r="N1057" s="7">
        <v>0</v>
      </c>
      <c r="O1057" s="7">
        <f t="shared" ref="O1057:O1064" si="174">SUM(G1057:N1057)</f>
        <v>208.15632965165673</v>
      </c>
      <c r="P1057" s="7">
        <f>350*13/35.31</f>
        <v>128.85868026054942</v>
      </c>
      <c r="Q1057" s="7">
        <f>350*2/35.31</f>
        <v>19.824412347776832</v>
      </c>
      <c r="R1057" s="7">
        <v>0</v>
      </c>
      <c r="S1057" s="7">
        <f>350*2/35.31</f>
        <v>19.824412347776832</v>
      </c>
      <c r="T1057" s="7">
        <f>350*16/35.31</f>
        <v>158.59529878221466</v>
      </c>
      <c r="U1057" s="7">
        <v>0</v>
      </c>
      <c r="V1057" s="7">
        <f>SUM(P1057:U1057)</f>
        <v>327.10280373831779</v>
      </c>
      <c r="W1057" s="22">
        <v>395</v>
      </c>
      <c r="X1057" s="8"/>
    </row>
    <row r="1058" spans="2:24">
      <c r="B1058" s="23" t="s">
        <v>15</v>
      </c>
      <c r="C1058" s="22">
        <v>13</v>
      </c>
      <c r="D1058" s="22">
        <v>3</v>
      </c>
      <c r="E1058" s="5">
        <f>C1058-D1058</f>
        <v>10</v>
      </c>
      <c r="F1058" s="12"/>
      <c r="G1058" s="6">
        <f>350*9/35.31</f>
        <v>89.209855564995749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f>350*8/35.31</f>
        <v>79.297649391107328</v>
      </c>
      <c r="N1058" s="6">
        <f>350*10/35.31</f>
        <v>99.122061738884156</v>
      </c>
      <c r="O1058" s="7">
        <f>SUM(G1058:N1058)</f>
        <v>267.62956669498726</v>
      </c>
      <c r="P1058" s="7">
        <v>0</v>
      </c>
      <c r="Q1058" s="7">
        <v>0</v>
      </c>
      <c r="R1058" s="7">
        <v>0</v>
      </c>
      <c r="S1058" s="7">
        <v>0</v>
      </c>
      <c r="T1058" s="7">
        <f>350*15/35.31</f>
        <v>148.68309260832623</v>
      </c>
      <c r="U1058" s="7">
        <v>0</v>
      </c>
      <c r="V1058" s="7">
        <f>SUM(P1058:U1058)</f>
        <v>148.68309260832623</v>
      </c>
      <c r="W1058" s="22">
        <v>1985</v>
      </c>
      <c r="X1058" s="8"/>
    </row>
    <row r="1059" spans="2:24">
      <c r="B1059" s="23" t="s">
        <v>16</v>
      </c>
      <c r="C1059" s="22">
        <v>7</v>
      </c>
      <c r="D1059" s="22">
        <v>1</v>
      </c>
      <c r="E1059" s="5">
        <f>C1059-D1059</f>
        <v>6</v>
      </c>
      <c r="F1059" s="12"/>
      <c r="G1059" s="6">
        <f>1400/35.31</f>
        <v>39.648824695553664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f>400/35.31</f>
        <v>11.328235627301048</v>
      </c>
      <c r="N1059" s="6">
        <v>0</v>
      </c>
      <c r="O1059" s="7">
        <f t="shared" si="174"/>
        <v>50.977060322854712</v>
      </c>
      <c r="P1059" s="7">
        <f>350*4/35.31</f>
        <v>39.648824695553664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7">
        <f>SUM(P1059:U1059)</f>
        <v>39.648824695553664</v>
      </c>
      <c r="W1059" s="22">
        <v>460</v>
      </c>
      <c r="X1059" s="8" t="s">
        <v>352</v>
      </c>
    </row>
    <row r="1060" spans="2:24">
      <c r="B1060" s="23" t="s">
        <v>221</v>
      </c>
      <c r="C1060" s="22">
        <v>17</v>
      </c>
      <c r="D1060" s="22">
        <v>4</v>
      </c>
      <c r="E1060" s="5">
        <f t="shared" ref="E1060:E1063" si="175">C1060-D1060</f>
        <v>13</v>
      </c>
      <c r="F1060" s="13"/>
      <c r="G1060" s="7">
        <f>350*9/35.31</f>
        <v>89.209855564995749</v>
      </c>
      <c r="H1060" s="7">
        <f>350*2/35.31</f>
        <v>19.824412347776832</v>
      </c>
      <c r="I1060" s="7">
        <v>0</v>
      </c>
      <c r="J1060" s="7">
        <v>0</v>
      </c>
      <c r="K1060" s="7">
        <v>0</v>
      </c>
      <c r="L1060" s="7">
        <v>0</v>
      </c>
      <c r="M1060" s="7">
        <f>350*7/35.31</f>
        <v>69.385443217218921</v>
      </c>
      <c r="N1060" s="7">
        <v>0</v>
      </c>
      <c r="O1060" s="7">
        <f t="shared" si="174"/>
        <v>178.4197111299915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7">
        <f>SUM(P1060:U1060)</f>
        <v>0</v>
      </c>
      <c r="W1060" s="22">
        <v>940</v>
      </c>
      <c r="X1060" s="8"/>
    </row>
    <row r="1061" spans="2:24">
      <c r="B1061" s="23" t="s">
        <v>17</v>
      </c>
      <c r="C1061" s="22">
        <v>0</v>
      </c>
      <c r="D1061" s="22">
        <v>0</v>
      </c>
      <c r="E1061" s="5">
        <f t="shared" si="175"/>
        <v>0</v>
      </c>
      <c r="F1061" s="12"/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f t="shared" si="174"/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7">
        <f t="shared" ref="V1061:V1064" si="176">SUM(P1061:U1061)</f>
        <v>0</v>
      </c>
      <c r="W1061" s="22">
        <v>410</v>
      </c>
      <c r="X1061" s="8"/>
    </row>
    <row r="1062" spans="2:24">
      <c r="B1062" s="23" t="s">
        <v>277</v>
      </c>
      <c r="C1062" s="22">
        <v>10</v>
      </c>
      <c r="D1062" s="22">
        <v>6</v>
      </c>
      <c r="E1062" s="5">
        <f t="shared" si="175"/>
        <v>4</v>
      </c>
      <c r="F1062" s="12"/>
      <c r="G1062" s="7">
        <f>350*2/35.31</f>
        <v>19.824412347776832</v>
      </c>
      <c r="H1062" s="7">
        <f>350*2/35.31</f>
        <v>19.824412347776832</v>
      </c>
      <c r="I1062" s="7">
        <v>0</v>
      </c>
      <c r="J1062" s="7">
        <v>0</v>
      </c>
      <c r="K1062" s="7">
        <f>350*2/35.31</f>
        <v>19.824412347776832</v>
      </c>
      <c r="L1062" s="7">
        <v>0</v>
      </c>
      <c r="M1062" s="7">
        <v>0</v>
      </c>
      <c r="N1062" s="7">
        <f>350*3/35.31</f>
        <v>29.73661852166525</v>
      </c>
      <c r="O1062" s="7">
        <f t="shared" si="174"/>
        <v>89.209855564995749</v>
      </c>
      <c r="P1062" s="7">
        <v>0</v>
      </c>
      <c r="Q1062" s="7">
        <v>0</v>
      </c>
      <c r="R1062" s="7">
        <v>0</v>
      </c>
      <c r="S1062" s="7">
        <v>0</v>
      </c>
      <c r="T1062" s="7">
        <v>0</v>
      </c>
      <c r="U1062" s="7">
        <v>0</v>
      </c>
      <c r="V1062" s="7">
        <f t="shared" si="176"/>
        <v>0</v>
      </c>
      <c r="W1062" s="22">
        <v>280</v>
      </c>
      <c r="X1062" s="8"/>
    </row>
    <row r="1063" spans="2:24">
      <c r="B1063" s="23" t="s">
        <v>18</v>
      </c>
      <c r="C1063" s="22">
        <v>10</v>
      </c>
      <c r="D1063" s="22">
        <v>4</v>
      </c>
      <c r="E1063" s="5">
        <f t="shared" si="175"/>
        <v>6</v>
      </c>
      <c r="F1063" s="12">
        <v>22</v>
      </c>
      <c r="G1063" s="7">
        <f>350*4/35.31</f>
        <v>39.648824695553664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f>350*7/35.31</f>
        <v>69.385443217218921</v>
      </c>
      <c r="N1063" s="7">
        <v>0</v>
      </c>
      <c r="O1063" s="7">
        <f t="shared" si="174"/>
        <v>109.03426791277258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f t="shared" si="176"/>
        <v>0</v>
      </c>
      <c r="W1063" s="25">
        <v>1928</v>
      </c>
      <c r="X1063" s="8"/>
    </row>
    <row r="1064" spans="2:24">
      <c r="B1064" s="24" t="s">
        <v>19</v>
      </c>
      <c r="C1064" s="22">
        <v>16</v>
      </c>
      <c r="D1064" s="22">
        <v>2</v>
      </c>
      <c r="E1064" s="5">
        <f>C1064-D1064</f>
        <v>14</v>
      </c>
      <c r="F1064" s="12">
        <v>15</v>
      </c>
      <c r="G1064" s="7">
        <f>350*5/35.31</f>
        <v>49.561030869442078</v>
      </c>
      <c r="H1064" s="7">
        <f>350*6/35.31</f>
        <v>59.473237043330499</v>
      </c>
      <c r="I1064" s="7">
        <v>0</v>
      </c>
      <c r="J1064" s="7">
        <v>0</v>
      </c>
      <c r="K1064" s="7">
        <v>0</v>
      </c>
      <c r="L1064" s="7">
        <v>0</v>
      </c>
      <c r="M1064" s="7">
        <f>350*6/35.31</f>
        <v>59.473237043330499</v>
      </c>
      <c r="N1064" s="7">
        <v>0</v>
      </c>
      <c r="O1064" s="7">
        <f t="shared" si="174"/>
        <v>168.50750495610308</v>
      </c>
      <c r="P1064" s="7">
        <v>0</v>
      </c>
      <c r="Q1064" s="7">
        <v>0</v>
      </c>
      <c r="R1064" s="7">
        <v>0</v>
      </c>
      <c r="S1064" s="7">
        <v>0</v>
      </c>
      <c r="T1064" s="7">
        <v>0</v>
      </c>
      <c r="U1064" s="7">
        <v>0</v>
      </c>
      <c r="V1064" s="7">
        <f t="shared" si="176"/>
        <v>0</v>
      </c>
      <c r="W1064" s="22">
        <v>1103</v>
      </c>
      <c r="X1064" s="8" t="s">
        <v>322</v>
      </c>
    </row>
    <row r="1066" spans="2:24">
      <c r="B1066" s="1" t="s">
        <v>353</v>
      </c>
    </row>
    <row r="1067" spans="2:24">
      <c r="B1067" s="94" t="s">
        <v>0</v>
      </c>
      <c r="C1067" s="94" t="s">
        <v>121</v>
      </c>
      <c r="D1067" s="94" t="s">
        <v>97</v>
      </c>
      <c r="E1067" s="94" t="s">
        <v>98</v>
      </c>
      <c r="F1067" s="94" t="s">
        <v>99</v>
      </c>
      <c r="G1067" s="101" t="s">
        <v>100</v>
      </c>
      <c r="H1067" s="101" t="s">
        <v>8</v>
      </c>
      <c r="I1067" s="110"/>
      <c r="J1067" s="110"/>
      <c r="K1067" s="111"/>
    </row>
    <row r="1068" spans="2:24">
      <c r="B1068" s="95"/>
      <c r="C1068" s="95"/>
      <c r="D1068" s="95"/>
      <c r="E1068" s="95"/>
      <c r="F1068" s="95"/>
      <c r="G1068" s="102"/>
      <c r="H1068" s="102"/>
      <c r="I1068" s="112"/>
      <c r="J1068" s="112"/>
      <c r="K1068" s="113"/>
    </row>
    <row r="1069" spans="2:24">
      <c r="B1069" s="23" t="s">
        <v>15</v>
      </c>
      <c r="C1069" s="22" t="s">
        <v>101</v>
      </c>
      <c r="D1069" s="22"/>
      <c r="E1069" s="5">
        <v>9</v>
      </c>
      <c r="F1069" s="5">
        <v>2</v>
      </c>
      <c r="G1069" s="14">
        <v>0</v>
      </c>
      <c r="H1069" s="107" t="s">
        <v>354</v>
      </c>
      <c r="I1069" s="108"/>
      <c r="J1069" s="108"/>
      <c r="K1069" s="109"/>
    </row>
    <row r="1070" spans="2:24">
      <c r="B1070" s="23" t="s">
        <v>18</v>
      </c>
      <c r="C1070" s="22" t="s">
        <v>101</v>
      </c>
      <c r="D1070" s="22" t="s">
        <v>112</v>
      </c>
      <c r="E1070" s="5">
        <v>0</v>
      </c>
      <c r="F1070" s="5">
        <v>4</v>
      </c>
      <c r="G1070" s="14">
        <v>0</v>
      </c>
      <c r="H1070" s="107" t="s">
        <v>355</v>
      </c>
      <c r="I1070" s="108"/>
      <c r="J1070" s="108"/>
      <c r="K1070" s="109"/>
    </row>
    <row r="1071" spans="2:24">
      <c r="B1071" s="23" t="s">
        <v>17</v>
      </c>
      <c r="C1071" s="22" t="s">
        <v>101</v>
      </c>
      <c r="D1071" s="22"/>
      <c r="E1071" s="5">
        <v>0</v>
      </c>
      <c r="F1071" s="5">
        <v>13</v>
      </c>
      <c r="G1071" s="14">
        <v>0</v>
      </c>
      <c r="H1071" s="107" t="s">
        <v>356</v>
      </c>
      <c r="I1071" s="108"/>
      <c r="J1071" s="108"/>
      <c r="K1071" s="109"/>
    </row>
    <row r="1072" spans="2:24">
      <c r="B1072" s="23" t="s">
        <v>221</v>
      </c>
      <c r="C1072" s="22" t="s">
        <v>101</v>
      </c>
      <c r="D1072" s="22"/>
      <c r="E1072" s="5">
        <v>0</v>
      </c>
      <c r="F1072" s="5">
        <v>9</v>
      </c>
      <c r="G1072" s="14">
        <v>0</v>
      </c>
      <c r="H1072" s="107" t="s">
        <v>344</v>
      </c>
      <c r="I1072" s="108"/>
      <c r="J1072" s="108"/>
      <c r="K1072" s="109"/>
    </row>
    <row r="1073" spans="2:24">
      <c r="B1073" s="24" t="s">
        <v>19</v>
      </c>
      <c r="C1073" s="22" t="s">
        <v>112</v>
      </c>
      <c r="D1073" s="22" t="s">
        <v>112</v>
      </c>
      <c r="E1073" s="5">
        <v>0</v>
      </c>
      <c r="F1073" s="5">
        <v>0</v>
      </c>
      <c r="G1073" s="14">
        <v>0</v>
      </c>
      <c r="H1073" s="107" t="s">
        <v>357</v>
      </c>
      <c r="I1073" s="108"/>
      <c r="J1073" s="108"/>
      <c r="K1073" s="109"/>
    </row>
    <row r="1076" spans="2:24">
      <c r="B1076" s="1" t="s">
        <v>358</v>
      </c>
    </row>
    <row r="1077" spans="2:24" ht="15" customHeight="1">
      <c r="B1077" s="94" t="s">
        <v>0</v>
      </c>
      <c r="C1077" s="94" t="s">
        <v>1</v>
      </c>
      <c r="D1077" s="94" t="s">
        <v>2</v>
      </c>
      <c r="E1077" s="94" t="s">
        <v>3</v>
      </c>
      <c r="F1077" s="94" t="s">
        <v>93</v>
      </c>
      <c r="G1077" s="96" t="s">
        <v>5</v>
      </c>
      <c r="H1077" s="97"/>
      <c r="I1077" s="97"/>
      <c r="J1077" s="97"/>
      <c r="K1077" s="97"/>
      <c r="L1077" s="97"/>
      <c r="M1077" s="97"/>
      <c r="N1077" s="97"/>
      <c r="O1077" s="98"/>
      <c r="P1077" s="96" t="s">
        <v>6</v>
      </c>
      <c r="Q1077" s="97"/>
      <c r="R1077" s="97"/>
      <c r="S1077" s="97"/>
      <c r="T1077" s="97"/>
      <c r="U1077" s="97"/>
      <c r="V1077" s="98"/>
      <c r="W1077" s="99" t="s">
        <v>7</v>
      </c>
      <c r="X1077" s="94" t="s">
        <v>8</v>
      </c>
    </row>
    <row r="1078" spans="2:24">
      <c r="B1078" s="95"/>
      <c r="C1078" s="95"/>
      <c r="D1078" s="95"/>
      <c r="E1078" s="95"/>
      <c r="F1078" s="95"/>
      <c r="G1078" s="2" t="s">
        <v>9</v>
      </c>
      <c r="H1078" s="3" t="s">
        <v>10</v>
      </c>
      <c r="I1078" s="3" t="s">
        <v>23</v>
      </c>
      <c r="J1078" s="3" t="s">
        <v>22</v>
      </c>
      <c r="K1078" s="3" t="s">
        <v>21</v>
      </c>
      <c r="L1078" s="3" t="s">
        <v>25</v>
      </c>
      <c r="M1078" s="3" t="s">
        <v>11</v>
      </c>
      <c r="N1078" s="3" t="s">
        <v>24</v>
      </c>
      <c r="O1078" s="3" t="s">
        <v>12</v>
      </c>
      <c r="P1078" s="2" t="s">
        <v>9</v>
      </c>
      <c r="Q1078" s="3" t="s">
        <v>10</v>
      </c>
      <c r="R1078" s="3" t="s">
        <v>22</v>
      </c>
      <c r="S1078" s="3" t="s">
        <v>21</v>
      </c>
      <c r="T1078" s="3" t="s">
        <v>11</v>
      </c>
      <c r="U1078" s="3" t="s">
        <v>328</v>
      </c>
      <c r="V1078" s="3" t="s">
        <v>13</v>
      </c>
      <c r="W1078" s="100"/>
      <c r="X1078" s="95"/>
    </row>
    <row r="1079" spans="2:24">
      <c r="B1079" s="23" t="s">
        <v>14</v>
      </c>
      <c r="C1079" s="5">
        <v>8</v>
      </c>
      <c r="D1079" s="5">
        <v>0</v>
      </c>
      <c r="E1079" s="5">
        <f>C1079-D1079</f>
        <v>8</v>
      </c>
      <c r="F1079" s="12"/>
      <c r="G1079" s="7">
        <f>350*3/35.31</f>
        <v>29.73661852166525</v>
      </c>
      <c r="H1079" s="7">
        <f>350*2/35.31</f>
        <v>19.824412347776832</v>
      </c>
      <c r="I1079" s="7">
        <v>0</v>
      </c>
      <c r="J1079" s="7">
        <v>0</v>
      </c>
      <c r="K1079" s="7">
        <f>350*9/35.31</f>
        <v>89.209855564995749</v>
      </c>
      <c r="L1079" s="7">
        <v>0</v>
      </c>
      <c r="M1079" s="7">
        <f>350*2/35.31</f>
        <v>19.824412347776832</v>
      </c>
      <c r="N1079" s="7">
        <v>0</v>
      </c>
      <c r="O1079" s="7">
        <f>SUM(G1079:N1079)</f>
        <v>158.59529878221468</v>
      </c>
      <c r="P1079" s="7">
        <f>350*8/35.31</f>
        <v>79.297649391107328</v>
      </c>
      <c r="Q1079" s="7">
        <v>0</v>
      </c>
      <c r="R1079" s="7">
        <v>0</v>
      </c>
      <c r="S1079" s="7">
        <f>350*12/35.31</f>
        <v>118.946474086661</v>
      </c>
      <c r="T1079" s="7">
        <f>350*7/35.31</f>
        <v>69.385443217218921</v>
      </c>
      <c r="U1079" s="7">
        <v>0</v>
      </c>
      <c r="V1079" s="7">
        <f>SUM(P1079:U1079)</f>
        <v>267.62956669498726</v>
      </c>
      <c r="W1079" s="22">
        <v>870</v>
      </c>
      <c r="X1079" s="8"/>
    </row>
    <row r="1080" spans="2:24">
      <c r="B1080" s="23" t="s">
        <v>15</v>
      </c>
      <c r="C1080" s="22">
        <v>16</v>
      </c>
      <c r="D1080" s="22">
        <v>3</v>
      </c>
      <c r="E1080" s="5">
        <f>C1080-D1080</f>
        <v>13</v>
      </c>
      <c r="F1080" s="12"/>
      <c r="G1080" s="6">
        <f>350*12/35.31</f>
        <v>118.946474086661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f>350*10/35.31</f>
        <v>99.122061738884156</v>
      </c>
      <c r="N1080" s="6">
        <f>350*15/35.31</f>
        <v>148.68309260832623</v>
      </c>
      <c r="O1080" s="7">
        <f>SUM(G1080:N1080)</f>
        <v>366.75162843387136</v>
      </c>
      <c r="P1080" s="7">
        <v>0</v>
      </c>
      <c r="Q1080" s="7">
        <v>0</v>
      </c>
      <c r="R1080" s="7">
        <v>0</v>
      </c>
      <c r="S1080" s="7">
        <v>0</v>
      </c>
      <c r="T1080" s="7">
        <f>350*11/35.31</f>
        <v>109.03426791277258</v>
      </c>
      <c r="U1080" s="7">
        <v>0</v>
      </c>
      <c r="V1080" s="7">
        <f>SUM(P1080:U1080)</f>
        <v>109.03426791277258</v>
      </c>
      <c r="W1080" s="22">
        <v>1717</v>
      </c>
      <c r="X1080" s="8"/>
    </row>
    <row r="1081" spans="2:24">
      <c r="B1081" s="23" t="s">
        <v>16</v>
      </c>
      <c r="C1081" s="22">
        <v>7</v>
      </c>
      <c r="D1081" s="22">
        <v>2</v>
      </c>
      <c r="E1081" s="5">
        <f>C1081-D1081</f>
        <v>5</v>
      </c>
      <c r="F1081" s="12"/>
      <c r="G1081" s="6">
        <f>1450/35.31</f>
        <v>41.064854148966297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f>500/35.31</f>
        <v>14.16029453412631</v>
      </c>
      <c r="N1081" s="6">
        <v>0</v>
      </c>
      <c r="O1081" s="7">
        <f>SUM(G1081:N1081)</f>
        <v>55.225148683092605</v>
      </c>
      <c r="P1081" s="7">
        <f>650/35.31</f>
        <v>18.408382894364202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f>SUM(P1081:U1081)</f>
        <v>18.408382894364202</v>
      </c>
      <c r="W1081" s="22">
        <v>220</v>
      </c>
      <c r="X1081" s="8" t="s">
        <v>359</v>
      </c>
    </row>
    <row r="1082" spans="2:24">
      <c r="B1082" s="23" t="s">
        <v>221</v>
      </c>
      <c r="C1082" s="22">
        <v>9</v>
      </c>
      <c r="D1082" s="22">
        <v>2</v>
      </c>
      <c r="E1082" s="5">
        <f t="shared" ref="E1082:E1085" si="177">C1082-D1082</f>
        <v>7</v>
      </c>
      <c r="F1082" s="13"/>
      <c r="G1082" s="7">
        <f>350*4/35.31</f>
        <v>39.648824695553664</v>
      </c>
      <c r="H1082" s="7">
        <f>350/35.31</f>
        <v>9.912206173888416</v>
      </c>
      <c r="I1082" s="7">
        <v>0</v>
      </c>
      <c r="J1082" s="7">
        <v>0</v>
      </c>
      <c r="K1082" s="7">
        <v>0</v>
      </c>
      <c r="L1082" s="7">
        <v>0</v>
      </c>
      <c r="M1082" s="7">
        <f>350*3/35.31</f>
        <v>29.73661852166525</v>
      </c>
      <c r="N1082" s="7">
        <v>0</v>
      </c>
      <c r="O1082" s="7">
        <f>SUM(G1082:N1082)</f>
        <v>79.297649391107328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f>SUM(P1082:U1082)</f>
        <v>0</v>
      </c>
      <c r="W1082" s="22">
        <v>620</v>
      </c>
      <c r="X1082" s="8"/>
    </row>
    <row r="1083" spans="2:24">
      <c r="B1083" s="23" t="s">
        <v>17</v>
      </c>
      <c r="C1083" s="22">
        <v>0</v>
      </c>
      <c r="D1083" s="22">
        <v>0</v>
      </c>
      <c r="E1083" s="5">
        <f t="shared" si="177"/>
        <v>0</v>
      </c>
      <c r="F1083" s="12"/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f t="shared" ref="O1083:O1084" si="178">SUM(G1083:N1083)</f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7">
        <f t="shared" ref="V1083:V1086" si="179">SUM(P1083:U1083)</f>
        <v>0</v>
      </c>
      <c r="W1083" s="22">
        <v>415</v>
      </c>
      <c r="X1083" s="8"/>
    </row>
    <row r="1084" spans="2:24">
      <c r="B1084" s="23" t="s">
        <v>277</v>
      </c>
      <c r="C1084" s="22">
        <v>10</v>
      </c>
      <c r="D1084" s="22">
        <v>4</v>
      </c>
      <c r="E1084" s="5">
        <f t="shared" si="177"/>
        <v>6</v>
      </c>
      <c r="F1084" s="12"/>
      <c r="G1084" s="7">
        <f>350*2/35.31</f>
        <v>19.824412347776832</v>
      </c>
      <c r="H1084" s="7">
        <f>350*4/35.31</f>
        <v>39.648824695553664</v>
      </c>
      <c r="I1084" s="7">
        <v>0</v>
      </c>
      <c r="J1084" s="7">
        <v>0</v>
      </c>
      <c r="K1084" s="7">
        <f>350*4/35.31</f>
        <v>39.648824695553664</v>
      </c>
      <c r="L1084" s="7">
        <v>0</v>
      </c>
      <c r="M1084" s="7">
        <f>350*2/35.31</f>
        <v>19.824412347776832</v>
      </c>
      <c r="N1084" s="7">
        <f>350*5/35.31</f>
        <v>49.561030869442078</v>
      </c>
      <c r="O1084" s="7">
        <f t="shared" si="178"/>
        <v>168.50750495610305</v>
      </c>
      <c r="P1084" s="7">
        <f>350*2/35.31</f>
        <v>19.824412347776832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f t="shared" si="179"/>
        <v>19.824412347776832</v>
      </c>
      <c r="W1084" s="22">
        <v>535</v>
      </c>
      <c r="X1084" s="8"/>
    </row>
    <row r="1085" spans="2:24">
      <c r="B1085" s="23" t="s">
        <v>18</v>
      </c>
      <c r="C1085" s="22">
        <v>9</v>
      </c>
      <c r="D1085" s="22">
        <v>4</v>
      </c>
      <c r="E1085" s="5">
        <f t="shared" si="177"/>
        <v>5</v>
      </c>
      <c r="F1085" s="12"/>
      <c r="G1085" s="7">
        <f>350*3/35.31</f>
        <v>29.73661852166525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f>350*6/35.31</f>
        <v>59.473237043330499</v>
      </c>
      <c r="N1085" s="7">
        <v>0</v>
      </c>
      <c r="O1085" s="7">
        <f>SUM(G1085:N1085)</f>
        <v>89.209855564995749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f t="shared" si="179"/>
        <v>0</v>
      </c>
      <c r="W1085" s="22">
        <v>863</v>
      </c>
      <c r="X1085" s="8"/>
    </row>
    <row r="1086" spans="2:24">
      <c r="B1086" s="24" t="s">
        <v>19</v>
      </c>
      <c r="C1086" s="22">
        <v>9.1199999999999992</v>
      </c>
      <c r="D1086" s="22">
        <v>1</v>
      </c>
      <c r="E1086" s="5">
        <f>C1086-D1086</f>
        <v>8.1199999999999992</v>
      </c>
      <c r="F1086" s="12"/>
      <c r="G1086" s="7">
        <f>350*5/35.31</f>
        <v>49.561030869442078</v>
      </c>
      <c r="H1086" s="7">
        <f>350*6/35.31</f>
        <v>59.473237043330499</v>
      </c>
      <c r="I1086" s="7">
        <v>0</v>
      </c>
      <c r="J1086" s="7">
        <v>0</v>
      </c>
      <c r="K1086" s="7">
        <v>0</v>
      </c>
      <c r="L1086" s="7">
        <v>0</v>
      </c>
      <c r="M1086" s="7">
        <f>350*6/35.31</f>
        <v>59.473237043330499</v>
      </c>
      <c r="N1086" s="7">
        <v>0</v>
      </c>
      <c r="O1086" s="7">
        <f>SUM(G1086:N1086)</f>
        <v>168.50750495610308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7">
        <f t="shared" si="179"/>
        <v>0</v>
      </c>
      <c r="W1086" s="22">
        <v>1060</v>
      </c>
      <c r="X1086" s="8"/>
    </row>
    <row r="1088" spans="2:24">
      <c r="B1088" s="1" t="s">
        <v>360</v>
      </c>
    </row>
    <row r="1089" spans="2:24" ht="15" customHeight="1">
      <c r="B1089" s="94" t="s">
        <v>0</v>
      </c>
      <c r="C1089" s="94" t="s">
        <v>121</v>
      </c>
      <c r="D1089" s="94" t="s">
        <v>97</v>
      </c>
      <c r="E1089" s="94" t="s">
        <v>98</v>
      </c>
      <c r="F1089" s="94" t="s">
        <v>99</v>
      </c>
      <c r="G1089" s="101" t="s">
        <v>100</v>
      </c>
      <c r="H1089" s="101" t="s">
        <v>8</v>
      </c>
      <c r="I1089" s="110"/>
      <c r="J1089" s="110"/>
      <c r="K1089" s="111"/>
    </row>
    <row r="1090" spans="2:24">
      <c r="B1090" s="95"/>
      <c r="C1090" s="95"/>
      <c r="D1090" s="95"/>
      <c r="E1090" s="95"/>
      <c r="F1090" s="95"/>
      <c r="G1090" s="102"/>
      <c r="H1090" s="102"/>
      <c r="I1090" s="112"/>
      <c r="J1090" s="112"/>
      <c r="K1090" s="113"/>
    </row>
    <row r="1091" spans="2:24">
      <c r="B1091" s="23" t="s">
        <v>15</v>
      </c>
      <c r="C1091" s="22" t="s">
        <v>101</v>
      </c>
      <c r="D1091" s="22"/>
      <c r="E1091" s="5">
        <v>2</v>
      </c>
      <c r="F1091" s="5">
        <v>3</v>
      </c>
      <c r="G1091" s="14">
        <v>0</v>
      </c>
      <c r="H1091" s="107" t="s">
        <v>361</v>
      </c>
      <c r="I1091" s="108"/>
      <c r="J1091" s="108"/>
      <c r="K1091" s="109"/>
    </row>
    <row r="1092" spans="2:24">
      <c r="B1092" s="23" t="s">
        <v>18</v>
      </c>
      <c r="C1092" s="22" t="s">
        <v>101</v>
      </c>
      <c r="D1092" s="22" t="s">
        <v>112</v>
      </c>
      <c r="E1092" s="5">
        <v>0</v>
      </c>
      <c r="F1092" s="5">
        <v>17</v>
      </c>
      <c r="G1092" s="14">
        <v>0</v>
      </c>
      <c r="H1092" s="107" t="s">
        <v>362</v>
      </c>
      <c r="I1092" s="108"/>
      <c r="J1092" s="108"/>
      <c r="K1092" s="109"/>
    </row>
    <row r="1093" spans="2:24">
      <c r="B1093" s="23" t="s">
        <v>17</v>
      </c>
      <c r="C1093" s="22" t="s">
        <v>101</v>
      </c>
      <c r="D1093" s="22"/>
      <c r="E1093" s="5">
        <v>0</v>
      </c>
      <c r="F1093" s="5">
        <v>9</v>
      </c>
      <c r="G1093" s="14">
        <v>0</v>
      </c>
      <c r="H1093" s="107" t="s">
        <v>363</v>
      </c>
      <c r="I1093" s="108"/>
      <c r="J1093" s="108"/>
      <c r="K1093" s="109"/>
    </row>
    <row r="1094" spans="2:24">
      <c r="B1094" s="23" t="s">
        <v>277</v>
      </c>
      <c r="C1094" s="22"/>
      <c r="D1094" s="22"/>
      <c r="E1094" s="5">
        <v>0</v>
      </c>
      <c r="F1094" s="5">
        <v>0</v>
      </c>
      <c r="G1094" s="14">
        <v>8</v>
      </c>
      <c r="H1094" s="107" t="s">
        <v>334</v>
      </c>
      <c r="I1094" s="108"/>
      <c r="J1094" s="108"/>
      <c r="K1094" s="109"/>
    </row>
    <row r="1095" spans="2:24">
      <c r="B1095" s="23" t="s">
        <v>221</v>
      </c>
      <c r="C1095" s="22" t="s">
        <v>112</v>
      </c>
      <c r="D1095" s="22"/>
      <c r="E1095" s="5">
        <v>0</v>
      </c>
      <c r="F1095" s="5">
        <v>0</v>
      </c>
      <c r="G1095" s="14">
        <v>0</v>
      </c>
      <c r="H1095" s="107" t="s">
        <v>364</v>
      </c>
      <c r="I1095" s="108"/>
      <c r="J1095" s="108"/>
      <c r="K1095" s="109"/>
    </row>
    <row r="1096" spans="2:24">
      <c r="B1096" s="24" t="s">
        <v>19</v>
      </c>
      <c r="C1096" s="22" t="s">
        <v>101</v>
      </c>
      <c r="D1096" s="22" t="s">
        <v>112</v>
      </c>
      <c r="E1096" s="5">
        <v>0</v>
      </c>
      <c r="F1096" s="5">
        <v>3</v>
      </c>
      <c r="G1096" s="14">
        <v>0</v>
      </c>
      <c r="H1096" s="107" t="s">
        <v>365</v>
      </c>
      <c r="I1096" s="108"/>
      <c r="J1096" s="108"/>
      <c r="K1096" s="109"/>
    </row>
    <row r="1098" spans="2:24">
      <c r="B1098" s="1" t="s">
        <v>366</v>
      </c>
    </row>
    <row r="1099" spans="2:24">
      <c r="B1099" s="94" t="s">
        <v>0</v>
      </c>
      <c r="C1099" s="94" t="s">
        <v>1</v>
      </c>
      <c r="D1099" s="94" t="s">
        <v>2</v>
      </c>
      <c r="E1099" s="94" t="s">
        <v>3</v>
      </c>
      <c r="F1099" s="94" t="s">
        <v>93</v>
      </c>
      <c r="G1099" s="96" t="s">
        <v>5</v>
      </c>
      <c r="H1099" s="97"/>
      <c r="I1099" s="97"/>
      <c r="J1099" s="97"/>
      <c r="K1099" s="97"/>
      <c r="L1099" s="97"/>
      <c r="M1099" s="97"/>
      <c r="N1099" s="97"/>
      <c r="O1099" s="98"/>
      <c r="P1099" s="96" t="s">
        <v>6</v>
      </c>
      <c r="Q1099" s="97"/>
      <c r="R1099" s="97"/>
      <c r="S1099" s="97"/>
      <c r="T1099" s="97"/>
      <c r="U1099" s="97"/>
      <c r="V1099" s="98"/>
      <c r="W1099" s="99" t="s">
        <v>7</v>
      </c>
      <c r="X1099" s="94" t="s">
        <v>8</v>
      </c>
    </row>
    <row r="1100" spans="2:24">
      <c r="B1100" s="95"/>
      <c r="C1100" s="95"/>
      <c r="D1100" s="95"/>
      <c r="E1100" s="95"/>
      <c r="F1100" s="95"/>
      <c r="G1100" s="2" t="s">
        <v>9</v>
      </c>
      <c r="H1100" s="3" t="s">
        <v>10</v>
      </c>
      <c r="I1100" s="3" t="s">
        <v>23</v>
      </c>
      <c r="J1100" s="3" t="s">
        <v>22</v>
      </c>
      <c r="K1100" s="3" t="s">
        <v>21</v>
      </c>
      <c r="L1100" s="3" t="s">
        <v>25</v>
      </c>
      <c r="M1100" s="3" t="s">
        <v>11</v>
      </c>
      <c r="N1100" s="3" t="s">
        <v>24</v>
      </c>
      <c r="O1100" s="3" t="s">
        <v>12</v>
      </c>
      <c r="P1100" s="2" t="s">
        <v>9</v>
      </c>
      <c r="Q1100" s="3" t="s">
        <v>10</v>
      </c>
      <c r="R1100" s="3" t="s">
        <v>22</v>
      </c>
      <c r="S1100" s="3" t="s">
        <v>21</v>
      </c>
      <c r="T1100" s="3" t="s">
        <v>11</v>
      </c>
      <c r="U1100" s="3" t="s">
        <v>328</v>
      </c>
      <c r="V1100" s="3" t="s">
        <v>13</v>
      </c>
      <c r="W1100" s="100"/>
      <c r="X1100" s="95"/>
    </row>
    <row r="1101" spans="2:24">
      <c r="B1101" s="23" t="s">
        <v>14</v>
      </c>
      <c r="C1101" s="5">
        <v>5</v>
      </c>
      <c r="D1101" s="5">
        <v>0</v>
      </c>
      <c r="E1101" s="5">
        <f>C1101-D1101</f>
        <v>5</v>
      </c>
      <c r="F1101" s="12"/>
      <c r="G1101" s="7">
        <f>350*2/35.31</f>
        <v>19.824412347776832</v>
      </c>
      <c r="H1101" s="7">
        <f>350/35.31</f>
        <v>9.912206173888416</v>
      </c>
      <c r="I1101" s="7">
        <v>0</v>
      </c>
      <c r="J1101" s="7">
        <v>0</v>
      </c>
      <c r="K1101" s="7">
        <f>350*7/35.31</f>
        <v>69.385443217218921</v>
      </c>
      <c r="L1101" s="7">
        <v>0</v>
      </c>
      <c r="M1101" s="7">
        <f>350/35.31</f>
        <v>9.912206173888416</v>
      </c>
      <c r="N1101" s="7">
        <v>0</v>
      </c>
      <c r="O1101" s="7">
        <f>SUM(G1101:N1101)</f>
        <v>109.03426791277259</v>
      </c>
      <c r="P1101" s="7">
        <f>350*4/35.31</f>
        <v>39.648824695553664</v>
      </c>
      <c r="Q1101" s="7">
        <f>350*5/35.31</f>
        <v>49.561030869442078</v>
      </c>
      <c r="R1101" s="7">
        <v>0</v>
      </c>
      <c r="S1101" s="7">
        <f>350*3/35.31</f>
        <v>29.73661852166525</v>
      </c>
      <c r="T1101" s="7">
        <f>350*2/35.31</f>
        <v>19.824412347776832</v>
      </c>
      <c r="U1101" s="7">
        <f>350*14/35.31</f>
        <v>138.77088643443784</v>
      </c>
      <c r="V1101" s="7">
        <f>SUM(P1101:U1101)</f>
        <v>277.54177286887568</v>
      </c>
      <c r="W1101" s="22"/>
      <c r="X1101" s="8"/>
    </row>
    <row r="1102" spans="2:24">
      <c r="B1102" s="23" t="s">
        <v>15</v>
      </c>
      <c r="C1102" s="22">
        <v>7</v>
      </c>
      <c r="D1102" s="22">
        <v>2</v>
      </c>
      <c r="E1102" s="5">
        <f>C1102-D1102</f>
        <v>5</v>
      </c>
      <c r="F1102" s="12"/>
      <c r="G1102" s="6">
        <f>350*2/35.31</f>
        <v>19.824412347776832</v>
      </c>
      <c r="H1102" s="6">
        <v>0</v>
      </c>
      <c r="I1102" s="6">
        <v>0</v>
      </c>
      <c r="J1102" s="6">
        <v>0</v>
      </c>
      <c r="K1102" s="6">
        <v>0</v>
      </c>
      <c r="L1102" s="6">
        <v>0</v>
      </c>
      <c r="M1102" s="6">
        <f>350*1/35.31</f>
        <v>9.912206173888416</v>
      </c>
      <c r="N1102" s="6">
        <f>350*3/35.31</f>
        <v>29.73661852166525</v>
      </c>
      <c r="O1102" s="7">
        <f>SUM(G1102:N1102)</f>
        <v>59.473237043330499</v>
      </c>
      <c r="P1102" s="7">
        <v>0</v>
      </c>
      <c r="Q1102" s="7">
        <v>0</v>
      </c>
      <c r="R1102" s="7">
        <v>0</v>
      </c>
      <c r="S1102" s="7">
        <v>0</v>
      </c>
      <c r="T1102" s="7">
        <f>350*6/35.31</f>
        <v>59.473237043330499</v>
      </c>
      <c r="U1102" s="7">
        <v>0</v>
      </c>
      <c r="V1102" s="7">
        <f>SUM(P1102:U1102)</f>
        <v>59.473237043330499</v>
      </c>
      <c r="W1102" s="22">
        <v>1964</v>
      </c>
      <c r="X1102" s="8" t="s">
        <v>367</v>
      </c>
    </row>
    <row r="1103" spans="2:24">
      <c r="B1103" s="23" t="s">
        <v>16</v>
      </c>
      <c r="C1103" s="22">
        <v>7</v>
      </c>
      <c r="D1103" s="22">
        <v>1</v>
      </c>
      <c r="E1103" s="5">
        <f>C1103-D1103</f>
        <v>6</v>
      </c>
      <c r="F1103" s="12"/>
      <c r="G1103" s="6">
        <f>1400/35.31</f>
        <v>39.648824695553664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f>450/35.31</f>
        <v>12.744265080713678</v>
      </c>
      <c r="N1103" s="6">
        <v>0</v>
      </c>
      <c r="O1103" s="7">
        <f>SUM(G1103:N1103)</f>
        <v>52.393089776267345</v>
      </c>
      <c r="P1103" s="7">
        <f>1400/35.31</f>
        <v>39.648824695553664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7">
        <f>SUM(P1103:U1103)</f>
        <v>39.648824695553664</v>
      </c>
      <c r="W1103" s="22">
        <v>735</v>
      </c>
      <c r="X1103" s="8" t="s">
        <v>359</v>
      </c>
    </row>
    <row r="1104" spans="2:24">
      <c r="B1104" s="23" t="s">
        <v>221</v>
      </c>
      <c r="C1104" s="22">
        <v>8</v>
      </c>
      <c r="D1104" s="22">
        <v>2</v>
      </c>
      <c r="E1104" s="5">
        <f t="shared" ref="E1104:E1107" si="180">C1104-D1104</f>
        <v>6</v>
      </c>
      <c r="F1104" s="13"/>
      <c r="G1104" s="7">
        <f>350*4/35.31</f>
        <v>39.648824695553664</v>
      </c>
      <c r="H1104" s="7">
        <f>350/35.31</f>
        <v>9.912206173888416</v>
      </c>
      <c r="I1104" s="7">
        <v>0</v>
      </c>
      <c r="J1104" s="7">
        <v>0</v>
      </c>
      <c r="K1104" s="7">
        <v>0</v>
      </c>
      <c r="L1104" s="7">
        <v>0</v>
      </c>
      <c r="M1104" s="7">
        <f>350*4/35.31</f>
        <v>39.648824695553664</v>
      </c>
      <c r="N1104" s="7">
        <v>0</v>
      </c>
      <c r="O1104" s="7">
        <f>SUM(G1104:N1104)</f>
        <v>89.209855564995735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v>0</v>
      </c>
      <c r="V1104" s="7">
        <f>SUM(P1104:U1104)</f>
        <v>0</v>
      </c>
      <c r="W1104" s="22">
        <v>270</v>
      </c>
      <c r="X1104" s="8"/>
    </row>
    <row r="1105" spans="2:24">
      <c r="B1105" s="23" t="s">
        <v>17</v>
      </c>
      <c r="C1105" s="22">
        <v>0</v>
      </c>
      <c r="D1105" s="22">
        <v>0</v>
      </c>
      <c r="E1105" s="5">
        <f t="shared" si="180"/>
        <v>0</v>
      </c>
      <c r="F1105" s="12"/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0</v>
      </c>
      <c r="O1105" s="7">
        <f t="shared" ref="O1105:O1106" si="181">SUM(G1105:N1105)</f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  <c r="U1105" s="7">
        <v>0</v>
      </c>
      <c r="V1105" s="7">
        <f t="shared" ref="V1105:V1108" si="182">SUM(P1105:U1105)</f>
        <v>0</v>
      </c>
      <c r="W1105" s="22">
        <v>385</v>
      </c>
      <c r="X1105" s="8"/>
    </row>
    <row r="1106" spans="2:24">
      <c r="B1106" s="23" t="s">
        <v>277</v>
      </c>
      <c r="C1106" s="22">
        <v>10</v>
      </c>
      <c r="D1106" s="22">
        <v>5</v>
      </c>
      <c r="E1106" s="5">
        <f t="shared" si="180"/>
        <v>5</v>
      </c>
      <c r="F1106" s="12"/>
      <c r="G1106" s="7">
        <f>350*2/35.31</f>
        <v>19.824412347776832</v>
      </c>
      <c r="H1106" s="7">
        <f>350*2/35.31</f>
        <v>19.824412347776832</v>
      </c>
      <c r="I1106" s="7">
        <v>0</v>
      </c>
      <c r="J1106" s="7">
        <v>0</v>
      </c>
      <c r="K1106" s="7">
        <f>350*2/35.31</f>
        <v>19.824412347776832</v>
      </c>
      <c r="L1106" s="7">
        <v>0</v>
      </c>
      <c r="M1106" s="7">
        <f>350*2/35.31</f>
        <v>19.824412347776832</v>
      </c>
      <c r="N1106" s="7">
        <f>350*3/35.31</f>
        <v>29.73661852166525</v>
      </c>
      <c r="O1106" s="7">
        <f t="shared" si="181"/>
        <v>109.03426791277258</v>
      </c>
      <c r="P1106" s="7">
        <f>350*4/35.31</f>
        <v>39.648824695553664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7">
        <f t="shared" si="182"/>
        <v>39.648824695553664</v>
      </c>
      <c r="W1106" s="22">
        <v>790</v>
      </c>
      <c r="X1106" s="8"/>
    </row>
    <row r="1107" spans="2:24">
      <c r="B1107" s="23" t="s">
        <v>18</v>
      </c>
      <c r="C1107" s="22">
        <v>8</v>
      </c>
      <c r="D1107" s="22">
        <v>2</v>
      </c>
      <c r="E1107" s="5">
        <f t="shared" si="180"/>
        <v>6</v>
      </c>
      <c r="F1107" s="12"/>
      <c r="G1107" s="7">
        <f>350*4/35.31</f>
        <v>39.648824695553664</v>
      </c>
      <c r="H1107" s="7">
        <v>0</v>
      </c>
      <c r="I1107" s="7">
        <v>0</v>
      </c>
      <c r="J1107" s="7">
        <v>0</v>
      </c>
      <c r="K1107" s="7">
        <v>0</v>
      </c>
      <c r="L1107" s="7">
        <v>0</v>
      </c>
      <c r="M1107" s="7">
        <f>350*6/35.31</f>
        <v>59.473237043330499</v>
      </c>
      <c r="N1107" s="7">
        <v>0</v>
      </c>
      <c r="O1107" s="7">
        <f>SUM(G1107:N1107)</f>
        <v>99.122061738884156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7">
        <f t="shared" si="182"/>
        <v>0</v>
      </c>
      <c r="W1107" s="25">
        <v>2071</v>
      </c>
      <c r="X1107" s="8"/>
    </row>
    <row r="1108" spans="2:24">
      <c r="B1108" s="24" t="s">
        <v>19</v>
      </c>
      <c r="C1108" s="22">
        <v>0</v>
      </c>
      <c r="D1108" s="22">
        <v>0</v>
      </c>
      <c r="E1108" s="5">
        <f>C1108-D1108</f>
        <v>0</v>
      </c>
      <c r="F1108" s="12"/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0</v>
      </c>
      <c r="M1108" s="7">
        <v>0</v>
      </c>
      <c r="N1108" s="7">
        <v>0</v>
      </c>
      <c r="O1108" s="7">
        <f>SUM(G1108:N1108)</f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v>0</v>
      </c>
      <c r="U1108" s="7">
        <v>0</v>
      </c>
      <c r="V1108" s="7">
        <f t="shared" si="182"/>
        <v>0</v>
      </c>
      <c r="W1108" s="22">
        <v>780</v>
      </c>
      <c r="X1108" s="8" t="s">
        <v>368</v>
      </c>
    </row>
    <row r="1110" spans="2:24">
      <c r="B1110" s="1" t="s">
        <v>369</v>
      </c>
    </row>
    <row r="1111" spans="2:24">
      <c r="B1111" s="94" t="s">
        <v>0</v>
      </c>
      <c r="C1111" s="94" t="s">
        <v>121</v>
      </c>
      <c r="D1111" s="94" t="s">
        <v>97</v>
      </c>
      <c r="E1111" s="94" t="s">
        <v>98</v>
      </c>
      <c r="F1111" s="94" t="s">
        <v>99</v>
      </c>
      <c r="G1111" s="101" t="s">
        <v>100</v>
      </c>
      <c r="H1111" s="101" t="s">
        <v>8</v>
      </c>
      <c r="I1111" s="110"/>
      <c r="J1111" s="110"/>
      <c r="K1111" s="111"/>
    </row>
    <row r="1112" spans="2:24">
      <c r="B1112" s="95"/>
      <c r="C1112" s="95"/>
      <c r="D1112" s="95"/>
      <c r="E1112" s="95"/>
      <c r="F1112" s="95"/>
      <c r="G1112" s="102"/>
      <c r="H1112" s="102"/>
      <c r="I1112" s="112"/>
      <c r="J1112" s="112"/>
      <c r="K1112" s="113"/>
    </row>
    <row r="1113" spans="2:24" ht="51.75" customHeight="1">
      <c r="B1113" s="26" t="s">
        <v>15</v>
      </c>
      <c r="C1113" s="16" t="s">
        <v>101</v>
      </c>
      <c r="D1113" s="16"/>
      <c r="E1113" s="17">
        <v>22</v>
      </c>
      <c r="F1113" s="17">
        <v>3</v>
      </c>
      <c r="G1113" s="27">
        <v>0</v>
      </c>
      <c r="H1113" s="114" t="s">
        <v>370</v>
      </c>
      <c r="I1113" s="115"/>
      <c r="J1113" s="115"/>
      <c r="K1113" s="116"/>
    </row>
    <row r="1114" spans="2:24">
      <c r="B1114" s="23" t="s">
        <v>18</v>
      </c>
      <c r="C1114" s="22" t="s">
        <v>112</v>
      </c>
      <c r="D1114" s="22" t="s">
        <v>112</v>
      </c>
      <c r="E1114" s="5">
        <v>0</v>
      </c>
      <c r="F1114" s="5">
        <v>0</v>
      </c>
      <c r="G1114" s="14">
        <v>0</v>
      </c>
      <c r="H1114" s="107" t="s">
        <v>269</v>
      </c>
      <c r="I1114" s="108"/>
      <c r="J1114" s="108"/>
      <c r="K1114" s="109"/>
    </row>
    <row r="1115" spans="2:24">
      <c r="B1115" s="23" t="s">
        <v>17</v>
      </c>
      <c r="C1115" s="22" t="s">
        <v>101</v>
      </c>
      <c r="D1115" s="22"/>
      <c r="E1115" s="5">
        <v>0</v>
      </c>
      <c r="F1115" s="5">
        <v>10</v>
      </c>
      <c r="G1115" s="14">
        <v>0</v>
      </c>
      <c r="H1115" s="107" t="s">
        <v>371</v>
      </c>
      <c r="I1115" s="108"/>
      <c r="J1115" s="108"/>
      <c r="K1115" s="109"/>
    </row>
    <row r="1116" spans="2:24" ht="28.5" customHeight="1">
      <c r="B1116" s="26" t="s">
        <v>277</v>
      </c>
      <c r="C1116" s="16"/>
      <c r="D1116" s="16"/>
      <c r="E1116" s="17">
        <v>0</v>
      </c>
      <c r="F1116" s="17">
        <v>0</v>
      </c>
      <c r="G1116" s="27">
        <v>2</v>
      </c>
      <c r="H1116" s="114" t="s">
        <v>372</v>
      </c>
      <c r="I1116" s="115"/>
      <c r="J1116" s="115"/>
      <c r="K1116" s="116"/>
    </row>
    <row r="1117" spans="2:24">
      <c r="B1117" s="23" t="s">
        <v>221</v>
      </c>
      <c r="C1117" s="22" t="s">
        <v>112</v>
      </c>
      <c r="D1117" s="22"/>
      <c r="E1117" s="5">
        <v>0</v>
      </c>
      <c r="F1117" s="5">
        <v>0</v>
      </c>
      <c r="G1117" s="14">
        <v>0</v>
      </c>
      <c r="H1117" s="107" t="s">
        <v>364</v>
      </c>
      <c r="I1117" s="108"/>
      <c r="J1117" s="108"/>
      <c r="K1117" s="109"/>
    </row>
    <row r="1118" spans="2:24">
      <c r="B1118" s="24" t="s">
        <v>19</v>
      </c>
      <c r="C1118" s="22" t="s">
        <v>101</v>
      </c>
      <c r="D1118" s="22" t="s">
        <v>112</v>
      </c>
      <c r="E1118" s="5">
        <v>10</v>
      </c>
      <c r="F1118" s="5">
        <v>0</v>
      </c>
      <c r="G1118" s="14">
        <v>0</v>
      </c>
      <c r="H1118" s="107" t="s">
        <v>373</v>
      </c>
      <c r="I1118" s="108"/>
      <c r="J1118" s="108"/>
      <c r="K1118" s="109"/>
    </row>
    <row r="1121" spans="2:24">
      <c r="B1121" s="1" t="s">
        <v>374</v>
      </c>
    </row>
    <row r="1122" spans="2:24" ht="15" customHeight="1">
      <c r="B1122" s="94" t="s">
        <v>0</v>
      </c>
      <c r="C1122" s="94" t="s">
        <v>1</v>
      </c>
      <c r="D1122" s="94" t="s">
        <v>2</v>
      </c>
      <c r="E1122" s="94" t="s">
        <v>3</v>
      </c>
      <c r="F1122" s="94" t="s">
        <v>93</v>
      </c>
      <c r="G1122" s="96" t="s">
        <v>5</v>
      </c>
      <c r="H1122" s="97"/>
      <c r="I1122" s="97"/>
      <c r="J1122" s="97"/>
      <c r="K1122" s="97"/>
      <c r="L1122" s="97"/>
      <c r="M1122" s="97"/>
      <c r="N1122" s="97"/>
      <c r="O1122" s="98"/>
      <c r="P1122" s="96" t="s">
        <v>6</v>
      </c>
      <c r="Q1122" s="97"/>
      <c r="R1122" s="97"/>
      <c r="S1122" s="97"/>
      <c r="T1122" s="97"/>
      <c r="U1122" s="97"/>
      <c r="V1122" s="98"/>
      <c r="W1122" s="99" t="s">
        <v>7</v>
      </c>
      <c r="X1122" s="94" t="s">
        <v>8</v>
      </c>
    </row>
    <row r="1123" spans="2:24">
      <c r="B1123" s="95"/>
      <c r="C1123" s="95"/>
      <c r="D1123" s="95"/>
      <c r="E1123" s="95"/>
      <c r="F1123" s="95"/>
      <c r="G1123" s="2" t="s">
        <v>9</v>
      </c>
      <c r="H1123" s="3" t="s">
        <v>10</v>
      </c>
      <c r="I1123" s="3" t="s">
        <v>23</v>
      </c>
      <c r="J1123" s="3" t="s">
        <v>22</v>
      </c>
      <c r="K1123" s="3" t="s">
        <v>21</v>
      </c>
      <c r="L1123" s="3" t="s">
        <v>25</v>
      </c>
      <c r="M1123" s="3" t="s">
        <v>11</v>
      </c>
      <c r="N1123" s="3" t="s">
        <v>24</v>
      </c>
      <c r="O1123" s="3" t="s">
        <v>12</v>
      </c>
      <c r="P1123" s="2" t="s">
        <v>9</v>
      </c>
      <c r="Q1123" s="3" t="s">
        <v>10</v>
      </c>
      <c r="R1123" s="3" t="s">
        <v>22</v>
      </c>
      <c r="S1123" s="3" t="s">
        <v>21</v>
      </c>
      <c r="T1123" s="3" t="s">
        <v>11</v>
      </c>
      <c r="U1123" s="3" t="s">
        <v>328</v>
      </c>
      <c r="V1123" s="3" t="s">
        <v>13</v>
      </c>
      <c r="W1123" s="100"/>
      <c r="X1123" s="95"/>
    </row>
    <row r="1124" spans="2:24">
      <c r="B1124" s="23" t="s">
        <v>14</v>
      </c>
      <c r="C1124" s="5">
        <v>18</v>
      </c>
      <c r="D1124" s="5">
        <v>4</v>
      </c>
      <c r="E1124" s="5">
        <f>C1124-D1124</f>
        <v>14</v>
      </c>
      <c r="F1124" s="12"/>
      <c r="G1124" s="7">
        <f>350*5/35.31</f>
        <v>49.561030869442078</v>
      </c>
      <c r="H1124" s="7">
        <f>350*4/35.31</f>
        <v>39.648824695553664</v>
      </c>
      <c r="I1124" s="7">
        <v>0</v>
      </c>
      <c r="J1124" s="7">
        <v>0</v>
      </c>
      <c r="K1124" s="7">
        <f>350*15/35.31</f>
        <v>148.68309260832623</v>
      </c>
      <c r="L1124" s="7">
        <v>0</v>
      </c>
      <c r="M1124" s="7">
        <f>350*3/35.31</f>
        <v>29.73661852166525</v>
      </c>
      <c r="N1124" s="7">
        <v>0</v>
      </c>
      <c r="O1124" s="7">
        <f>SUM(G1124:N1124)</f>
        <v>267.6295666949872</v>
      </c>
      <c r="P1124" s="7">
        <f>350*4/35.31</f>
        <v>39.648824695553664</v>
      </c>
      <c r="Q1124" s="7">
        <f>350*6/35.31</f>
        <v>59.473237043330499</v>
      </c>
      <c r="R1124" s="7">
        <v>0</v>
      </c>
      <c r="S1124" s="7">
        <f>350*9/35.31</f>
        <v>89.209855564995749</v>
      </c>
      <c r="T1124" s="7">
        <f>350*9/35.31</f>
        <v>89.209855564995749</v>
      </c>
      <c r="U1124" s="7">
        <f>350*4/35.31</f>
        <v>39.648824695553664</v>
      </c>
      <c r="V1124" s="7">
        <f>SUM(P1124:U1124)</f>
        <v>317.19059756442931</v>
      </c>
      <c r="W1124" s="22">
        <v>710</v>
      </c>
      <c r="X1124" s="8"/>
    </row>
    <row r="1125" spans="2:24">
      <c r="B1125" s="23" t="s">
        <v>15</v>
      </c>
      <c r="C1125" s="22">
        <v>20</v>
      </c>
      <c r="D1125" s="22">
        <v>3</v>
      </c>
      <c r="E1125" s="5">
        <f>C1125-D1125</f>
        <v>17</v>
      </c>
      <c r="F1125" s="12"/>
      <c r="G1125" s="6">
        <f>350*15/35.31</f>
        <v>148.68309260832623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f>350*12/35.31</f>
        <v>118.946474086661</v>
      </c>
      <c r="N1125" s="6">
        <f>350*15/35.31</f>
        <v>148.68309260832623</v>
      </c>
      <c r="O1125" s="7">
        <f>SUM(G1125:N1125)</f>
        <v>416.31265930331347</v>
      </c>
      <c r="P1125" s="7">
        <v>0</v>
      </c>
      <c r="Q1125" s="7">
        <v>0</v>
      </c>
      <c r="R1125" s="7">
        <v>0</v>
      </c>
      <c r="S1125" s="7">
        <v>0</v>
      </c>
      <c r="T1125" s="7">
        <f>350*8/35.31</f>
        <v>79.297649391107328</v>
      </c>
      <c r="U1125" s="7">
        <v>0</v>
      </c>
      <c r="V1125" s="7">
        <f>SUM(P1125:U1125)</f>
        <v>79.297649391107328</v>
      </c>
      <c r="W1125" s="22">
        <v>1070</v>
      </c>
      <c r="X1125" s="8"/>
    </row>
    <row r="1126" spans="2:24">
      <c r="B1126" s="23" t="s">
        <v>16</v>
      </c>
      <c r="C1126" s="22"/>
      <c r="D1126" s="22"/>
      <c r="E1126" s="5"/>
      <c r="F1126" s="12"/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7">
        <f>SUM(G1126:N1126)</f>
        <v>0</v>
      </c>
      <c r="P1126" s="7">
        <f>350*7/35.31</f>
        <v>69.385443217218921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7">
        <f>SUM(P1126:U1126)</f>
        <v>69.385443217218921</v>
      </c>
      <c r="W1126" s="22">
        <v>365</v>
      </c>
      <c r="X1126" s="8"/>
    </row>
    <row r="1127" spans="2:24">
      <c r="B1127" s="23" t="s">
        <v>221</v>
      </c>
      <c r="C1127" s="22">
        <v>15</v>
      </c>
      <c r="D1127" s="22">
        <v>3</v>
      </c>
      <c r="E1127" s="5">
        <f t="shared" ref="E1127:E1130" si="183">C1127-D1127</f>
        <v>12</v>
      </c>
      <c r="F1127" s="13">
        <v>10</v>
      </c>
      <c r="G1127" s="7">
        <f>350*9/35.31</f>
        <v>89.209855564995749</v>
      </c>
      <c r="H1127" s="7">
        <f>350*3/35.31</f>
        <v>29.73661852166525</v>
      </c>
      <c r="I1127" s="7">
        <v>0</v>
      </c>
      <c r="J1127" s="7">
        <v>0</v>
      </c>
      <c r="K1127" s="7">
        <v>0</v>
      </c>
      <c r="L1127" s="7">
        <v>0</v>
      </c>
      <c r="M1127" s="7">
        <f>350*7/35.31</f>
        <v>69.385443217218921</v>
      </c>
      <c r="N1127" s="7">
        <v>0</v>
      </c>
      <c r="O1127" s="7">
        <f>SUM(G1127:N1127)</f>
        <v>188.33191730387992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  <c r="U1127" s="7">
        <v>0</v>
      </c>
      <c r="V1127" s="7">
        <f>SUM(P1127:U1127)</f>
        <v>0</v>
      </c>
      <c r="W1127" s="22">
        <v>1410</v>
      </c>
      <c r="X1127" s="8"/>
    </row>
    <row r="1128" spans="2:24">
      <c r="B1128" s="23" t="s">
        <v>17</v>
      </c>
      <c r="C1128" s="22">
        <v>0</v>
      </c>
      <c r="D1128" s="22">
        <v>0</v>
      </c>
      <c r="E1128" s="5">
        <f t="shared" si="183"/>
        <v>0</v>
      </c>
      <c r="F1128" s="12"/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v>0</v>
      </c>
      <c r="M1128" s="7">
        <v>0</v>
      </c>
      <c r="N1128" s="7">
        <v>0</v>
      </c>
      <c r="O1128" s="7">
        <f t="shared" ref="O1128:O1129" si="184">SUM(G1128:N1128)</f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7">
        <f t="shared" ref="V1128:V1131" si="185">SUM(P1128:U1128)</f>
        <v>0</v>
      </c>
      <c r="W1128" s="22">
        <v>140</v>
      </c>
      <c r="X1128" s="8"/>
    </row>
    <row r="1129" spans="2:24">
      <c r="B1129" s="23" t="s">
        <v>277</v>
      </c>
      <c r="C1129" s="22">
        <v>10</v>
      </c>
      <c r="D1129" s="22">
        <v>5</v>
      </c>
      <c r="E1129" s="5">
        <f t="shared" si="183"/>
        <v>5</v>
      </c>
      <c r="F1129" s="12"/>
      <c r="G1129" s="7">
        <f>350*2/35.31</f>
        <v>19.824412347776832</v>
      </c>
      <c r="H1129" s="7">
        <f>350*2/35.31</f>
        <v>19.824412347776832</v>
      </c>
      <c r="I1129" s="7">
        <v>0</v>
      </c>
      <c r="J1129" s="7">
        <v>0</v>
      </c>
      <c r="K1129" s="7">
        <f>350*2/35.31</f>
        <v>19.824412347776832</v>
      </c>
      <c r="L1129" s="7">
        <v>0</v>
      </c>
      <c r="M1129" s="7">
        <f>350*2/35.31</f>
        <v>19.824412347776832</v>
      </c>
      <c r="N1129" s="7">
        <f>350*3/35.31</f>
        <v>29.73661852166525</v>
      </c>
      <c r="O1129" s="7">
        <f t="shared" si="184"/>
        <v>109.03426791277258</v>
      </c>
      <c r="P1129" s="7">
        <f>350*2/35.31</f>
        <v>19.824412347776832</v>
      </c>
      <c r="Q1129" s="7">
        <v>0</v>
      </c>
      <c r="R1129" s="7">
        <v>0</v>
      </c>
      <c r="S1129" s="7">
        <v>0</v>
      </c>
      <c r="T1129" s="7">
        <v>0</v>
      </c>
      <c r="U1129" s="7">
        <v>0</v>
      </c>
      <c r="V1129" s="7">
        <f t="shared" si="185"/>
        <v>19.824412347776832</v>
      </c>
      <c r="W1129" s="22">
        <v>890</v>
      </c>
      <c r="X1129" s="8"/>
    </row>
    <row r="1130" spans="2:24">
      <c r="B1130" s="23" t="s">
        <v>18</v>
      </c>
      <c r="C1130" s="22">
        <v>12</v>
      </c>
      <c r="D1130" s="22">
        <v>2</v>
      </c>
      <c r="E1130" s="5">
        <f t="shared" si="183"/>
        <v>10</v>
      </c>
      <c r="F1130" s="12"/>
      <c r="G1130" s="7">
        <f>350*8/35.31</f>
        <v>79.297649391107328</v>
      </c>
      <c r="H1130" s="7">
        <v>0</v>
      </c>
      <c r="I1130" s="7">
        <v>0</v>
      </c>
      <c r="J1130" s="7">
        <v>0</v>
      </c>
      <c r="K1130" s="7">
        <v>0</v>
      </c>
      <c r="L1130" s="7">
        <v>0</v>
      </c>
      <c r="M1130" s="7">
        <f>350*11/35.31</f>
        <v>109.03426791277258</v>
      </c>
      <c r="N1130" s="7">
        <v>0</v>
      </c>
      <c r="O1130" s="7">
        <f>SUM(G1130:N1130)</f>
        <v>188.33191730387989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7">
        <f t="shared" si="185"/>
        <v>0</v>
      </c>
      <c r="W1130" s="22">
        <v>876</v>
      </c>
      <c r="X1130" s="8"/>
    </row>
    <row r="1131" spans="2:24">
      <c r="B1131" s="24" t="s">
        <v>19</v>
      </c>
      <c r="C1131" s="22">
        <v>17.3</v>
      </c>
      <c r="D1131" s="22">
        <v>3.1</v>
      </c>
      <c r="E1131" s="5">
        <f>C1131-D1131</f>
        <v>14.200000000000001</v>
      </c>
      <c r="F1131" s="12">
        <v>15</v>
      </c>
      <c r="G1131" s="7">
        <f>350*7/35.31</f>
        <v>69.385443217218921</v>
      </c>
      <c r="H1131" s="7">
        <f>350*8/35.31</f>
        <v>79.297649391107328</v>
      </c>
      <c r="I1131" s="7">
        <v>0</v>
      </c>
      <c r="J1131" s="7">
        <v>0</v>
      </c>
      <c r="K1131" s="7">
        <v>0</v>
      </c>
      <c r="L1131" s="7">
        <v>0</v>
      </c>
      <c r="M1131" s="7">
        <f>350*8/35.31</f>
        <v>79.297649391107328</v>
      </c>
      <c r="N1131" s="7">
        <v>0</v>
      </c>
      <c r="O1131" s="7">
        <f>SUM(G1131:N1131)</f>
        <v>227.98074199943358</v>
      </c>
      <c r="P1131" s="7">
        <v>0</v>
      </c>
      <c r="Q1131" s="7">
        <v>0</v>
      </c>
      <c r="R1131" s="7">
        <v>0</v>
      </c>
      <c r="S1131" s="7">
        <v>0</v>
      </c>
      <c r="T1131" s="7">
        <v>0</v>
      </c>
      <c r="U1131" s="7">
        <v>0</v>
      </c>
      <c r="V1131" s="7">
        <f t="shared" si="185"/>
        <v>0</v>
      </c>
      <c r="W1131" s="22">
        <v>1927</v>
      </c>
      <c r="X1131" s="8"/>
    </row>
    <row r="1133" spans="2:24">
      <c r="B1133" s="1" t="s">
        <v>375</v>
      </c>
    </row>
    <row r="1134" spans="2:24" ht="15" customHeight="1">
      <c r="B1134" s="94" t="s">
        <v>0</v>
      </c>
      <c r="C1134" s="94" t="s">
        <v>121</v>
      </c>
      <c r="D1134" s="94" t="s">
        <v>97</v>
      </c>
      <c r="E1134" s="94" t="s">
        <v>98</v>
      </c>
      <c r="F1134" s="94" t="s">
        <v>99</v>
      </c>
      <c r="G1134" s="101" t="s">
        <v>100</v>
      </c>
      <c r="H1134" s="101" t="s">
        <v>8</v>
      </c>
      <c r="I1134" s="110"/>
      <c r="J1134" s="110"/>
      <c r="K1134" s="111"/>
    </row>
    <row r="1135" spans="2:24">
      <c r="B1135" s="95"/>
      <c r="C1135" s="95"/>
      <c r="D1135" s="95"/>
      <c r="E1135" s="95"/>
      <c r="F1135" s="95"/>
      <c r="G1135" s="102"/>
      <c r="H1135" s="102"/>
      <c r="I1135" s="112"/>
      <c r="J1135" s="112"/>
      <c r="K1135" s="113"/>
    </row>
    <row r="1136" spans="2:24" ht="31.5" customHeight="1">
      <c r="B1136" s="23" t="s">
        <v>15</v>
      </c>
      <c r="C1136" s="22" t="s">
        <v>101</v>
      </c>
      <c r="D1136" s="22"/>
      <c r="E1136" s="5">
        <v>0</v>
      </c>
      <c r="F1136" s="5">
        <v>0</v>
      </c>
      <c r="G1136" s="14">
        <v>0</v>
      </c>
      <c r="H1136" s="107" t="s">
        <v>376</v>
      </c>
      <c r="I1136" s="108"/>
      <c r="J1136" s="108"/>
      <c r="K1136" s="109"/>
    </row>
    <row r="1137" spans="2:24">
      <c r="B1137" s="23" t="s">
        <v>18</v>
      </c>
      <c r="C1137" s="22" t="s">
        <v>101</v>
      </c>
      <c r="D1137" s="22" t="s">
        <v>112</v>
      </c>
      <c r="E1137" s="5">
        <v>0</v>
      </c>
      <c r="F1137" s="5">
        <v>15</v>
      </c>
      <c r="G1137" s="14">
        <v>0</v>
      </c>
      <c r="H1137" s="107" t="s">
        <v>362</v>
      </c>
      <c r="I1137" s="108"/>
      <c r="J1137" s="108"/>
      <c r="K1137" s="109"/>
    </row>
    <row r="1138" spans="2:24">
      <c r="B1138" s="23" t="s">
        <v>17</v>
      </c>
      <c r="C1138" s="22" t="s">
        <v>101</v>
      </c>
      <c r="D1138" s="22"/>
      <c r="E1138" s="5">
        <v>0</v>
      </c>
      <c r="F1138" s="5">
        <v>0</v>
      </c>
      <c r="G1138" s="14">
        <v>0</v>
      </c>
      <c r="H1138" s="107" t="s">
        <v>364</v>
      </c>
      <c r="I1138" s="108"/>
      <c r="J1138" s="108"/>
      <c r="K1138" s="109"/>
    </row>
    <row r="1139" spans="2:24">
      <c r="B1139" s="23" t="s">
        <v>277</v>
      </c>
      <c r="C1139" s="22"/>
      <c r="D1139" s="22"/>
      <c r="E1139" s="5">
        <v>0</v>
      </c>
      <c r="F1139" s="5">
        <v>0</v>
      </c>
      <c r="G1139" s="14">
        <v>11</v>
      </c>
      <c r="H1139" s="107" t="s">
        <v>377</v>
      </c>
      <c r="I1139" s="108"/>
      <c r="J1139" s="108"/>
      <c r="K1139" s="109"/>
    </row>
    <row r="1140" spans="2:24">
      <c r="B1140" s="23" t="s">
        <v>221</v>
      </c>
      <c r="C1140" s="22" t="s">
        <v>101</v>
      </c>
      <c r="D1140" s="22"/>
      <c r="E1140" s="5">
        <v>14</v>
      </c>
      <c r="F1140" s="5">
        <v>0</v>
      </c>
      <c r="G1140" s="14">
        <v>0</v>
      </c>
      <c r="H1140" s="107" t="s">
        <v>378</v>
      </c>
      <c r="I1140" s="108"/>
      <c r="J1140" s="108"/>
      <c r="K1140" s="109"/>
    </row>
    <row r="1141" spans="2:24">
      <c r="B1141" s="24" t="s">
        <v>19</v>
      </c>
      <c r="C1141" s="22" t="s">
        <v>101</v>
      </c>
      <c r="D1141" s="22" t="s">
        <v>112</v>
      </c>
      <c r="E1141" s="5">
        <v>11</v>
      </c>
      <c r="F1141" s="5">
        <v>0</v>
      </c>
      <c r="G1141" s="14">
        <v>0</v>
      </c>
      <c r="H1141" s="107" t="s">
        <v>379</v>
      </c>
      <c r="I1141" s="108"/>
      <c r="J1141" s="108"/>
      <c r="K1141" s="109"/>
    </row>
    <row r="1144" spans="2:24">
      <c r="B1144" s="1" t="s">
        <v>380</v>
      </c>
    </row>
    <row r="1145" spans="2:24">
      <c r="B1145" s="94" t="s">
        <v>0</v>
      </c>
      <c r="C1145" s="94" t="s">
        <v>1</v>
      </c>
      <c r="D1145" s="94" t="s">
        <v>2</v>
      </c>
      <c r="E1145" s="94" t="s">
        <v>3</v>
      </c>
      <c r="F1145" s="94" t="s">
        <v>93</v>
      </c>
      <c r="G1145" s="96" t="s">
        <v>5</v>
      </c>
      <c r="H1145" s="97"/>
      <c r="I1145" s="97"/>
      <c r="J1145" s="97"/>
      <c r="K1145" s="97"/>
      <c r="L1145" s="97"/>
      <c r="M1145" s="97"/>
      <c r="N1145" s="97"/>
      <c r="O1145" s="98"/>
      <c r="P1145" s="96" t="s">
        <v>6</v>
      </c>
      <c r="Q1145" s="97"/>
      <c r="R1145" s="97"/>
      <c r="S1145" s="97"/>
      <c r="T1145" s="97"/>
      <c r="U1145" s="97"/>
      <c r="V1145" s="98"/>
      <c r="W1145" s="99" t="s">
        <v>7</v>
      </c>
      <c r="X1145" s="94" t="s">
        <v>8</v>
      </c>
    </row>
    <row r="1146" spans="2:24">
      <c r="B1146" s="95"/>
      <c r="C1146" s="95"/>
      <c r="D1146" s="95"/>
      <c r="E1146" s="95"/>
      <c r="F1146" s="95"/>
      <c r="G1146" s="2" t="s">
        <v>9</v>
      </c>
      <c r="H1146" s="3" t="s">
        <v>10</v>
      </c>
      <c r="I1146" s="3" t="s">
        <v>23</v>
      </c>
      <c r="J1146" s="3" t="s">
        <v>22</v>
      </c>
      <c r="K1146" s="3" t="s">
        <v>21</v>
      </c>
      <c r="L1146" s="3" t="s">
        <v>25</v>
      </c>
      <c r="M1146" s="3" t="s">
        <v>11</v>
      </c>
      <c r="N1146" s="3" t="s">
        <v>24</v>
      </c>
      <c r="O1146" s="3" t="s">
        <v>12</v>
      </c>
      <c r="P1146" s="2" t="s">
        <v>9</v>
      </c>
      <c r="Q1146" s="3" t="s">
        <v>10</v>
      </c>
      <c r="R1146" s="3" t="s">
        <v>22</v>
      </c>
      <c r="S1146" s="3" t="s">
        <v>21</v>
      </c>
      <c r="T1146" s="3" t="s">
        <v>11</v>
      </c>
      <c r="U1146" s="3" t="s">
        <v>328</v>
      </c>
      <c r="V1146" s="3" t="s">
        <v>13</v>
      </c>
      <c r="W1146" s="100"/>
      <c r="X1146" s="95"/>
    </row>
    <row r="1147" spans="2:24">
      <c r="B1147" s="23" t="s">
        <v>14</v>
      </c>
      <c r="C1147" s="5">
        <v>17</v>
      </c>
      <c r="D1147" s="5">
        <v>5</v>
      </c>
      <c r="E1147" s="5">
        <f>C1147-D1147</f>
        <v>12</v>
      </c>
      <c r="F1147" s="12"/>
      <c r="G1147" s="7">
        <f>350*3/35.31</f>
        <v>29.73661852166525</v>
      </c>
      <c r="H1147" s="7">
        <f>350*2/35.31</f>
        <v>19.824412347776832</v>
      </c>
      <c r="I1147" s="7">
        <v>0</v>
      </c>
      <c r="J1147" s="7">
        <v>0</v>
      </c>
      <c r="K1147" s="7">
        <f>350*12/35.31</f>
        <v>118.946474086661</v>
      </c>
      <c r="L1147" s="7">
        <v>0</v>
      </c>
      <c r="M1147" s="7">
        <f>350*3/35.31</f>
        <v>29.73661852166525</v>
      </c>
      <c r="N1147" s="7">
        <v>0</v>
      </c>
      <c r="O1147" s="7">
        <f>SUM(G1147:N1147)</f>
        <v>198.24412347776831</v>
      </c>
      <c r="P1147" s="7">
        <f>350/35.31</f>
        <v>9.912206173888416</v>
      </c>
      <c r="Q1147" s="7">
        <f>350*2/35.31</f>
        <v>19.824412347776832</v>
      </c>
      <c r="R1147" s="7">
        <v>0</v>
      </c>
      <c r="S1147" s="7">
        <f>350*12/35.31</f>
        <v>118.946474086661</v>
      </c>
      <c r="T1147" s="7">
        <f>350*3/35.31</f>
        <v>29.73661852166525</v>
      </c>
      <c r="U1147" s="7">
        <f>350*8/35.31</f>
        <v>79.297649391107328</v>
      </c>
      <c r="V1147" s="7">
        <f>SUM(P1147:U1147)</f>
        <v>257.71736052109884</v>
      </c>
      <c r="W1147" s="22">
        <v>580</v>
      </c>
      <c r="X1147" s="8"/>
    </row>
    <row r="1148" spans="2:24">
      <c r="B1148" s="23" t="s">
        <v>15</v>
      </c>
      <c r="C1148" s="22">
        <v>14</v>
      </c>
      <c r="D1148" s="22">
        <v>6</v>
      </c>
      <c r="E1148" s="5">
        <f>C1148-D1148</f>
        <v>8</v>
      </c>
      <c r="F1148" s="12"/>
      <c r="G1148" s="6">
        <f>350*6/35.31</f>
        <v>59.473237043330499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f>350*5/35.31</f>
        <v>49.561030869442078</v>
      </c>
      <c r="N1148" s="6">
        <f>350*7/35.31</f>
        <v>69.385443217218921</v>
      </c>
      <c r="O1148" s="7">
        <f>SUM(G1148:N1148)</f>
        <v>178.4197111299915</v>
      </c>
      <c r="P1148" s="7">
        <v>0</v>
      </c>
      <c r="Q1148" s="7">
        <v>0</v>
      </c>
      <c r="R1148" s="7">
        <v>0</v>
      </c>
      <c r="S1148" s="7">
        <v>0</v>
      </c>
      <c r="T1148" s="7">
        <f>350*3/35.31</f>
        <v>29.73661852166525</v>
      </c>
      <c r="U1148" s="7">
        <f>350*16/35.31</f>
        <v>158.59529878221466</v>
      </c>
      <c r="V1148" s="7">
        <f>SUM(P1148:U1148)</f>
        <v>188.33191730387989</v>
      </c>
      <c r="W1148" s="22">
        <v>2293</v>
      </c>
      <c r="X1148" s="8"/>
    </row>
    <row r="1149" spans="2:24">
      <c r="B1149" s="23" t="s">
        <v>16</v>
      </c>
      <c r="C1149" s="22"/>
      <c r="D1149" s="22"/>
      <c r="E1149" s="5"/>
      <c r="F1149" s="12"/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7">
        <f>SUM(G1149:N1149)</f>
        <v>0</v>
      </c>
      <c r="P1149" s="7">
        <v>0</v>
      </c>
      <c r="Q1149" s="7">
        <v>0</v>
      </c>
      <c r="R1149" s="7">
        <v>0</v>
      </c>
      <c r="S1149" s="7">
        <v>0</v>
      </c>
      <c r="T1149" s="7">
        <v>0</v>
      </c>
      <c r="U1149" s="7">
        <v>0</v>
      </c>
      <c r="V1149" s="7">
        <f>SUM(P1149:U1149)</f>
        <v>0</v>
      </c>
      <c r="W1149" s="22"/>
      <c r="X1149" s="8" t="s">
        <v>388</v>
      </c>
    </row>
    <row r="1150" spans="2:24">
      <c r="B1150" s="23" t="s">
        <v>221</v>
      </c>
      <c r="C1150" s="22">
        <v>16</v>
      </c>
      <c r="D1150" s="22">
        <v>2</v>
      </c>
      <c r="E1150" s="5">
        <f t="shared" ref="E1150:E1153" si="186">C1150-D1150</f>
        <v>14</v>
      </c>
      <c r="F1150" s="13">
        <v>20</v>
      </c>
      <c r="G1150" s="7">
        <f>350*9/35.31</f>
        <v>89.209855564995749</v>
      </c>
      <c r="H1150" s="7">
        <f>350*2/35.31</f>
        <v>19.824412347776832</v>
      </c>
      <c r="I1150" s="7">
        <v>0</v>
      </c>
      <c r="J1150" s="7">
        <v>0</v>
      </c>
      <c r="K1150" s="7">
        <v>0</v>
      </c>
      <c r="L1150" s="7">
        <v>0</v>
      </c>
      <c r="M1150" s="7">
        <f>350*7/35.31</f>
        <v>69.385443217218921</v>
      </c>
      <c r="N1150" s="7">
        <v>0</v>
      </c>
      <c r="O1150" s="7">
        <f>SUM(G1150:N1150)</f>
        <v>178.4197111299915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  <c r="U1150" s="7">
        <v>0</v>
      </c>
      <c r="V1150" s="7">
        <f>SUM(P1150:U1150)</f>
        <v>0</v>
      </c>
      <c r="W1150" s="22">
        <v>1020</v>
      </c>
      <c r="X1150" s="8"/>
    </row>
    <row r="1151" spans="2:24">
      <c r="B1151" s="23" t="s">
        <v>17</v>
      </c>
      <c r="C1151" s="22">
        <v>0</v>
      </c>
      <c r="D1151" s="22">
        <v>0</v>
      </c>
      <c r="E1151" s="5">
        <f t="shared" si="186"/>
        <v>0</v>
      </c>
      <c r="F1151" s="12"/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  <c r="O1151" s="7">
        <f t="shared" ref="O1151:O1152" si="187">SUM(G1151:N1151)</f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  <c r="U1151" s="7">
        <v>0</v>
      </c>
      <c r="V1151" s="7">
        <f t="shared" ref="V1151:V1154" si="188">SUM(P1151:U1151)</f>
        <v>0</v>
      </c>
      <c r="W1151" s="22">
        <v>505</v>
      </c>
      <c r="X1151" s="8"/>
    </row>
    <row r="1152" spans="2:24">
      <c r="B1152" s="23" t="s">
        <v>277</v>
      </c>
      <c r="C1152" s="22">
        <v>10</v>
      </c>
      <c r="D1152" s="22">
        <v>3</v>
      </c>
      <c r="E1152" s="5">
        <f t="shared" si="186"/>
        <v>7</v>
      </c>
      <c r="F1152" s="12">
        <v>33</v>
      </c>
      <c r="G1152" s="7">
        <f>350*3/35.31</f>
        <v>29.73661852166525</v>
      </c>
      <c r="H1152" s="7">
        <f>350*4/35.31</f>
        <v>39.648824695553664</v>
      </c>
      <c r="I1152" s="7">
        <v>0</v>
      </c>
      <c r="J1152" s="7">
        <v>0</v>
      </c>
      <c r="K1152" s="7">
        <f>350*5/35.31</f>
        <v>49.561030869442078</v>
      </c>
      <c r="L1152" s="7">
        <v>0</v>
      </c>
      <c r="M1152" s="7">
        <f>350*4/35.31</f>
        <v>39.648824695553664</v>
      </c>
      <c r="N1152" s="7">
        <f>350*7/35.31</f>
        <v>69.385443217218921</v>
      </c>
      <c r="O1152" s="7">
        <f t="shared" si="187"/>
        <v>227.98074199943358</v>
      </c>
      <c r="P1152" s="7">
        <f>350*2/35.31</f>
        <v>19.824412347776832</v>
      </c>
      <c r="Q1152" s="7">
        <v>0</v>
      </c>
      <c r="R1152" s="7">
        <v>0</v>
      </c>
      <c r="S1152" s="7">
        <v>0</v>
      </c>
      <c r="T1152" s="7">
        <v>0</v>
      </c>
      <c r="U1152" s="7">
        <v>0</v>
      </c>
      <c r="V1152" s="7">
        <f t="shared" si="188"/>
        <v>19.824412347776832</v>
      </c>
      <c r="W1152" s="22">
        <v>600</v>
      </c>
      <c r="X1152" s="8"/>
    </row>
    <row r="1153" spans="2:24">
      <c r="B1153" s="23" t="s">
        <v>18</v>
      </c>
      <c r="C1153" s="22">
        <v>14</v>
      </c>
      <c r="D1153" s="22">
        <v>2</v>
      </c>
      <c r="E1153" s="5">
        <f t="shared" si="186"/>
        <v>12</v>
      </c>
      <c r="F1153" s="12"/>
      <c r="G1153" s="7">
        <f>350*8/35.31</f>
        <v>79.297649391107328</v>
      </c>
      <c r="H1153" s="7">
        <v>0</v>
      </c>
      <c r="I1153" s="7">
        <v>0</v>
      </c>
      <c r="J1153" s="7">
        <v>0</v>
      </c>
      <c r="K1153" s="7">
        <v>0</v>
      </c>
      <c r="L1153" s="7">
        <v>0</v>
      </c>
      <c r="M1153" s="7">
        <f>350*10/35.31</f>
        <v>99.122061738884156</v>
      </c>
      <c r="N1153" s="7">
        <v>0</v>
      </c>
      <c r="O1153" s="7">
        <f>SUM(G1153:N1153)</f>
        <v>178.41971112999147</v>
      </c>
      <c r="P1153" s="7">
        <v>0</v>
      </c>
      <c r="Q1153" s="7">
        <v>0</v>
      </c>
      <c r="R1153" s="7">
        <v>0</v>
      </c>
      <c r="S1153" s="7">
        <v>0</v>
      </c>
      <c r="T1153" s="7">
        <v>0</v>
      </c>
      <c r="U1153" s="7">
        <v>0</v>
      </c>
      <c r="V1153" s="7">
        <f t="shared" si="188"/>
        <v>0</v>
      </c>
      <c r="W1153" s="25">
        <v>2082</v>
      </c>
      <c r="X1153" s="8"/>
    </row>
    <row r="1154" spans="2:24">
      <c r="B1154" s="24" t="s">
        <v>19</v>
      </c>
      <c r="C1154" s="22">
        <v>18.48</v>
      </c>
      <c r="D1154" s="22">
        <v>3.4</v>
      </c>
      <c r="E1154" s="5">
        <f>C1154-D1154</f>
        <v>15.08</v>
      </c>
      <c r="F1154" s="12">
        <v>15</v>
      </c>
      <c r="G1154" s="7">
        <f>350*6/35.31</f>
        <v>59.473237043330499</v>
      </c>
      <c r="H1154" s="7">
        <f>350*6/35.31</f>
        <v>59.473237043330499</v>
      </c>
      <c r="I1154" s="7">
        <v>0</v>
      </c>
      <c r="J1154" s="7">
        <v>0</v>
      </c>
      <c r="K1154" s="7">
        <v>0</v>
      </c>
      <c r="L1154" s="7">
        <v>0</v>
      </c>
      <c r="M1154" s="7">
        <f>350*7/35.31</f>
        <v>69.385443217218921</v>
      </c>
      <c r="N1154" s="7">
        <v>0</v>
      </c>
      <c r="O1154" s="7">
        <f>SUM(G1154:N1154)</f>
        <v>188.33191730387992</v>
      </c>
      <c r="P1154" s="7">
        <v>0</v>
      </c>
      <c r="Q1154" s="7">
        <v>0</v>
      </c>
      <c r="R1154" s="7">
        <v>0</v>
      </c>
      <c r="S1154" s="7">
        <v>0</v>
      </c>
      <c r="T1154" s="7">
        <v>0</v>
      </c>
      <c r="U1154" s="7">
        <v>0</v>
      </c>
      <c r="V1154" s="7">
        <f t="shared" si="188"/>
        <v>0</v>
      </c>
      <c r="W1154" s="22">
        <v>1401</v>
      </c>
      <c r="X1154" s="8"/>
    </row>
    <row r="1156" spans="2:24">
      <c r="B1156" s="1" t="s">
        <v>381</v>
      </c>
    </row>
    <row r="1157" spans="2:24">
      <c r="B1157" s="94" t="s">
        <v>0</v>
      </c>
      <c r="C1157" s="94" t="s">
        <v>121</v>
      </c>
      <c r="D1157" s="94" t="s">
        <v>97</v>
      </c>
      <c r="E1157" s="94" t="s">
        <v>98</v>
      </c>
      <c r="F1157" s="94" t="s">
        <v>99</v>
      </c>
      <c r="G1157" s="101" t="s">
        <v>100</v>
      </c>
      <c r="H1157" s="101" t="s">
        <v>8</v>
      </c>
      <c r="I1157" s="110"/>
      <c r="J1157" s="110"/>
      <c r="K1157" s="111"/>
    </row>
    <row r="1158" spans="2:24">
      <c r="B1158" s="95"/>
      <c r="C1158" s="95"/>
      <c r="D1158" s="95"/>
      <c r="E1158" s="95"/>
      <c r="F1158" s="95"/>
      <c r="G1158" s="102"/>
      <c r="H1158" s="102"/>
      <c r="I1158" s="112"/>
      <c r="J1158" s="112"/>
      <c r="K1158" s="113"/>
    </row>
    <row r="1159" spans="2:24">
      <c r="B1159" s="23" t="s">
        <v>15</v>
      </c>
      <c r="C1159" s="22" t="s">
        <v>101</v>
      </c>
      <c r="D1159" s="22"/>
      <c r="E1159" s="5">
        <v>3</v>
      </c>
      <c r="F1159" s="5">
        <v>0</v>
      </c>
      <c r="G1159" s="14">
        <v>0</v>
      </c>
      <c r="H1159" s="107" t="s">
        <v>382</v>
      </c>
      <c r="I1159" s="108"/>
      <c r="J1159" s="108"/>
      <c r="K1159" s="109"/>
    </row>
    <row r="1160" spans="2:24">
      <c r="B1160" s="23" t="s">
        <v>18</v>
      </c>
      <c r="C1160" s="22" t="s">
        <v>101</v>
      </c>
      <c r="D1160" s="22" t="s">
        <v>112</v>
      </c>
      <c r="E1160" s="5">
        <v>0</v>
      </c>
      <c r="F1160" s="5">
        <v>10</v>
      </c>
      <c r="G1160" s="14">
        <v>0</v>
      </c>
      <c r="H1160" s="107" t="s">
        <v>383</v>
      </c>
      <c r="I1160" s="108"/>
      <c r="J1160" s="108"/>
      <c r="K1160" s="109"/>
    </row>
    <row r="1161" spans="2:24">
      <c r="B1161" s="23" t="s">
        <v>17</v>
      </c>
      <c r="C1161" s="22" t="s">
        <v>112</v>
      </c>
      <c r="D1161" s="22"/>
      <c r="E1161" s="5">
        <v>0</v>
      </c>
      <c r="F1161" s="5">
        <v>0</v>
      </c>
      <c r="G1161" s="14">
        <v>0</v>
      </c>
      <c r="H1161" s="107" t="s">
        <v>384</v>
      </c>
      <c r="I1161" s="108"/>
      <c r="J1161" s="108"/>
      <c r="K1161" s="109"/>
    </row>
    <row r="1162" spans="2:24">
      <c r="B1162" s="23" t="s">
        <v>277</v>
      </c>
      <c r="C1162" s="22"/>
      <c r="D1162" s="22"/>
      <c r="E1162" s="5">
        <v>0</v>
      </c>
      <c r="F1162" s="5">
        <v>0</v>
      </c>
      <c r="G1162" s="14">
        <v>6</v>
      </c>
      <c r="H1162" s="107" t="s">
        <v>385</v>
      </c>
      <c r="I1162" s="108"/>
      <c r="J1162" s="108"/>
      <c r="K1162" s="109"/>
    </row>
    <row r="1163" spans="2:24">
      <c r="B1163" s="23" t="s">
        <v>221</v>
      </c>
      <c r="C1163" s="22" t="s">
        <v>101</v>
      </c>
      <c r="D1163" s="22"/>
      <c r="E1163" s="5">
        <v>0</v>
      </c>
      <c r="F1163" s="5">
        <v>7</v>
      </c>
      <c r="G1163" s="14">
        <v>0</v>
      </c>
      <c r="H1163" s="107" t="s">
        <v>386</v>
      </c>
      <c r="I1163" s="108"/>
      <c r="J1163" s="108"/>
      <c r="K1163" s="109"/>
    </row>
    <row r="1164" spans="2:24">
      <c r="B1164" s="24" t="s">
        <v>19</v>
      </c>
      <c r="C1164" s="22" t="s">
        <v>101</v>
      </c>
      <c r="D1164" s="22" t="s">
        <v>112</v>
      </c>
      <c r="E1164" s="5">
        <v>0</v>
      </c>
      <c r="F1164" s="5">
        <v>13</v>
      </c>
      <c r="G1164" s="14">
        <v>0</v>
      </c>
      <c r="H1164" s="107" t="s">
        <v>387</v>
      </c>
      <c r="I1164" s="108"/>
      <c r="J1164" s="108"/>
      <c r="K1164" s="109"/>
    </row>
    <row r="1167" spans="2:24">
      <c r="B1167" s="1" t="s">
        <v>389</v>
      </c>
    </row>
    <row r="1168" spans="2:24">
      <c r="B1168" s="94" t="s">
        <v>0</v>
      </c>
      <c r="C1168" s="94" t="s">
        <v>1</v>
      </c>
      <c r="D1168" s="94" t="s">
        <v>2</v>
      </c>
      <c r="E1168" s="94" t="s">
        <v>3</v>
      </c>
      <c r="F1168" s="94" t="s">
        <v>93</v>
      </c>
      <c r="G1168" s="96" t="s">
        <v>5</v>
      </c>
      <c r="H1168" s="97"/>
      <c r="I1168" s="97"/>
      <c r="J1168" s="97"/>
      <c r="K1168" s="97"/>
      <c r="L1168" s="97"/>
      <c r="M1168" s="97"/>
      <c r="N1168" s="97"/>
      <c r="O1168" s="98"/>
      <c r="P1168" s="96" t="s">
        <v>6</v>
      </c>
      <c r="Q1168" s="97"/>
      <c r="R1168" s="97"/>
      <c r="S1168" s="97"/>
      <c r="T1168" s="97"/>
      <c r="U1168" s="97"/>
      <c r="V1168" s="98"/>
      <c r="W1168" s="99" t="s">
        <v>7</v>
      </c>
      <c r="X1168" s="94" t="s">
        <v>8</v>
      </c>
    </row>
    <row r="1169" spans="2:24">
      <c r="B1169" s="95"/>
      <c r="C1169" s="95"/>
      <c r="D1169" s="95"/>
      <c r="E1169" s="95"/>
      <c r="F1169" s="95"/>
      <c r="G1169" s="2" t="s">
        <v>9</v>
      </c>
      <c r="H1169" s="3" t="s">
        <v>10</v>
      </c>
      <c r="I1169" s="3" t="s">
        <v>23</v>
      </c>
      <c r="J1169" s="3" t="s">
        <v>22</v>
      </c>
      <c r="K1169" s="3" t="s">
        <v>21</v>
      </c>
      <c r="L1169" s="3" t="s">
        <v>25</v>
      </c>
      <c r="M1169" s="3" t="s">
        <v>11</v>
      </c>
      <c r="N1169" s="3" t="s">
        <v>24</v>
      </c>
      <c r="O1169" s="3" t="s">
        <v>12</v>
      </c>
      <c r="P1169" s="2" t="s">
        <v>9</v>
      </c>
      <c r="Q1169" s="3" t="s">
        <v>10</v>
      </c>
      <c r="R1169" s="3" t="s">
        <v>22</v>
      </c>
      <c r="S1169" s="3" t="s">
        <v>21</v>
      </c>
      <c r="T1169" s="3" t="s">
        <v>11</v>
      </c>
      <c r="U1169" s="3" t="s">
        <v>328</v>
      </c>
      <c r="V1169" s="3" t="s">
        <v>13</v>
      </c>
      <c r="W1169" s="100"/>
      <c r="X1169" s="95"/>
    </row>
    <row r="1170" spans="2:24">
      <c r="B1170" s="23" t="s">
        <v>14</v>
      </c>
      <c r="C1170" s="5">
        <v>20</v>
      </c>
      <c r="D1170" s="5">
        <v>12</v>
      </c>
      <c r="E1170" s="5">
        <f>C1170-D1170</f>
        <v>8</v>
      </c>
      <c r="F1170" s="12"/>
      <c r="G1170" s="7">
        <f>350*2/35.31</f>
        <v>19.824412347776832</v>
      </c>
      <c r="H1170" s="7">
        <f>350*2/35.31</f>
        <v>19.824412347776832</v>
      </c>
      <c r="I1170" s="7">
        <v>0</v>
      </c>
      <c r="J1170" s="7">
        <v>0</v>
      </c>
      <c r="K1170" s="7">
        <v>0</v>
      </c>
      <c r="L1170" s="7">
        <f>350*9/35.31</f>
        <v>89.209855564995749</v>
      </c>
      <c r="M1170" s="7">
        <f>350*2/35.31</f>
        <v>19.824412347776832</v>
      </c>
      <c r="N1170" s="7">
        <v>0</v>
      </c>
      <c r="O1170" s="7">
        <f>SUM(G1170:N1170)</f>
        <v>148.68309260832626</v>
      </c>
      <c r="P1170" s="7">
        <f>350*6/35.31</f>
        <v>59.473237043330499</v>
      </c>
      <c r="Q1170" s="7">
        <f>350*2/35.31</f>
        <v>19.824412347776832</v>
      </c>
      <c r="R1170" s="7">
        <v>0</v>
      </c>
      <c r="S1170" s="7">
        <f>350/35.31</f>
        <v>9.912206173888416</v>
      </c>
      <c r="T1170" s="7">
        <f>350*5/35.31</f>
        <v>49.561030869442078</v>
      </c>
      <c r="U1170" s="7">
        <f>220*20/35.31</f>
        <v>124.61059190031152</v>
      </c>
      <c r="V1170" s="7">
        <f>SUM(P1170:U1170)</f>
        <v>263.38147833474937</v>
      </c>
      <c r="W1170" s="22">
        <v>720</v>
      </c>
      <c r="X1170" s="8" t="s">
        <v>390</v>
      </c>
    </row>
    <row r="1171" spans="2:24">
      <c r="B1171" s="23" t="s">
        <v>15</v>
      </c>
      <c r="C1171" s="22">
        <v>10</v>
      </c>
      <c r="D1171" s="22">
        <v>0</v>
      </c>
      <c r="E1171" s="5">
        <f>C1171-D1171</f>
        <v>10</v>
      </c>
      <c r="F1171" s="12"/>
      <c r="G1171" s="6">
        <f>350*8/35.31</f>
        <v>79.297649391107328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f>350*6/35.31</f>
        <v>59.473237043330499</v>
      </c>
      <c r="N1171" s="6">
        <f>350*13/35.31</f>
        <v>128.85868026054942</v>
      </c>
      <c r="O1171" s="7">
        <f>SUM(G1171:N1171)</f>
        <v>267.62956669498726</v>
      </c>
      <c r="P1171" s="7">
        <v>0</v>
      </c>
      <c r="Q1171" s="7">
        <v>0</v>
      </c>
      <c r="R1171" s="7">
        <v>0</v>
      </c>
      <c r="S1171" s="7">
        <v>0</v>
      </c>
      <c r="T1171" s="7">
        <f>350*5/35.31</f>
        <v>49.561030869442078</v>
      </c>
      <c r="U1171" s="7">
        <v>0</v>
      </c>
      <c r="V1171" s="7">
        <f>SUM(P1171:U1171)</f>
        <v>49.561030869442078</v>
      </c>
      <c r="W1171" s="22">
        <v>1370</v>
      </c>
      <c r="X1171" s="8"/>
    </row>
    <row r="1172" spans="2:24">
      <c r="B1172" s="23" t="s">
        <v>16</v>
      </c>
      <c r="C1172" s="22">
        <v>9.3000000000000007</v>
      </c>
      <c r="D1172" s="22">
        <v>1.3</v>
      </c>
      <c r="E1172" s="5">
        <f>C1172-D1172</f>
        <v>8</v>
      </c>
      <c r="F1172" s="12">
        <v>6</v>
      </c>
      <c r="G1172" s="6">
        <f>1750/35.31</f>
        <v>49.561030869442078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f>700/35.31</f>
        <v>19.824412347776832</v>
      </c>
      <c r="N1172" s="6">
        <v>0</v>
      </c>
      <c r="O1172" s="7">
        <f>SUM(G1172:N1172)</f>
        <v>69.385443217218906</v>
      </c>
      <c r="P1172" s="7">
        <f>1400/35.31</f>
        <v>39.648824695553664</v>
      </c>
      <c r="Q1172" s="7">
        <v>0</v>
      </c>
      <c r="R1172" s="7">
        <v>0</v>
      </c>
      <c r="S1172" s="7">
        <v>0</v>
      </c>
      <c r="T1172" s="7">
        <v>0</v>
      </c>
      <c r="U1172" s="7">
        <v>0</v>
      </c>
      <c r="V1172" s="7">
        <f>SUM(P1172:U1172)</f>
        <v>39.648824695553664</v>
      </c>
      <c r="W1172" s="22">
        <v>516</v>
      </c>
      <c r="X1172" s="8"/>
    </row>
    <row r="1173" spans="2:24">
      <c r="B1173" s="23" t="s">
        <v>221</v>
      </c>
      <c r="C1173" s="22">
        <v>13</v>
      </c>
      <c r="D1173" s="22">
        <v>5</v>
      </c>
      <c r="E1173" s="5">
        <f t="shared" ref="E1173:E1176" si="189">C1173-D1173</f>
        <v>8</v>
      </c>
      <c r="F1173" s="13"/>
      <c r="G1173" s="7">
        <f>350*6/35.31</f>
        <v>59.473237043330499</v>
      </c>
      <c r="H1173" s="7">
        <f>350*1/35.31</f>
        <v>9.912206173888416</v>
      </c>
      <c r="I1173" s="7">
        <v>0</v>
      </c>
      <c r="J1173" s="7">
        <v>0</v>
      </c>
      <c r="K1173" s="7">
        <v>0</v>
      </c>
      <c r="L1173" s="7">
        <v>0</v>
      </c>
      <c r="M1173" s="7">
        <f>350*5/35.31</f>
        <v>49.561030869442078</v>
      </c>
      <c r="N1173" s="7">
        <v>0</v>
      </c>
      <c r="O1173" s="7">
        <f>SUM(G1173:N1173)</f>
        <v>118.946474086661</v>
      </c>
      <c r="P1173" s="7">
        <v>0</v>
      </c>
      <c r="Q1173" s="7">
        <v>0</v>
      </c>
      <c r="R1173" s="7">
        <v>0</v>
      </c>
      <c r="S1173" s="7">
        <v>0</v>
      </c>
      <c r="T1173" s="7">
        <v>0</v>
      </c>
      <c r="U1173" s="7">
        <v>0</v>
      </c>
      <c r="V1173" s="7">
        <f>SUM(P1173:U1173)</f>
        <v>0</v>
      </c>
      <c r="W1173" s="22">
        <v>1240</v>
      </c>
      <c r="X1173" s="8"/>
    </row>
    <row r="1174" spans="2:24">
      <c r="B1174" s="23" t="s">
        <v>17</v>
      </c>
      <c r="C1174" s="22">
        <v>0</v>
      </c>
      <c r="D1174" s="22">
        <v>0</v>
      </c>
      <c r="E1174" s="5">
        <f t="shared" si="189"/>
        <v>0</v>
      </c>
      <c r="F1174" s="12"/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7">
        <v>0</v>
      </c>
      <c r="M1174" s="7">
        <v>0</v>
      </c>
      <c r="N1174" s="7">
        <v>0</v>
      </c>
      <c r="O1174" s="7">
        <f t="shared" ref="O1174:O1175" si="190">SUM(G1174:N1174)</f>
        <v>0</v>
      </c>
      <c r="P1174" s="7">
        <v>0</v>
      </c>
      <c r="Q1174" s="7">
        <v>0</v>
      </c>
      <c r="R1174" s="7">
        <v>0</v>
      </c>
      <c r="S1174" s="7">
        <v>0</v>
      </c>
      <c r="T1174" s="7">
        <v>0</v>
      </c>
      <c r="U1174" s="7">
        <v>0</v>
      </c>
      <c r="V1174" s="7">
        <f t="shared" ref="V1174:V1177" si="191">SUM(P1174:U1174)</f>
        <v>0</v>
      </c>
      <c r="W1174" s="22">
        <v>477</v>
      </c>
      <c r="X1174" s="8"/>
    </row>
    <row r="1175" spans="2:24">
      <c r="B1175" s="23" t="s">
        <v>277</v>
      </c>
      <c r="C1175" s="22">
        <v>4</v>
      </c>
      <c r="D1175" s="22">
        <v>0</v>
      </c>
      <c r="E1175" s="5">
        <f t="shared" si="189"/>
        <v>4</v>
      </c>
      <c r="F1175" s="12">
        <v>5</v>
      </c>
      <c r="G1175" s="7">
        <f>350*2/35.31</f>
        <v>19.824412347776832</v>
      </c>
      <c r="H1175" s="7">
        <f>350*2/35.31</f>
        <v>19.824412347776832</v>
      </c>
      <c r="I1175" s="7">
        <v>0</v>
      </c>
      <c r="J1175" s="7">
        <v>0</v>
      </c>
      <c r="K1175" s="7">
        <f>350*2/35.31</f>
        <v>19.824412347776832</v>
      </c>
      <c r="L1175" s="7">
        <v>0</v>
      </c>
      <c r="M1175" s="7">
        <f>350*1/35.31</f>
        <v>9.912206173888416</v>
      </c>
      <c r="N1175" s="7">
        <f>350*3/35.31</f>
        <v>29.73661852166525</v>
      </c>
      <c r="O1175" s="7">
        <f t="shared" si="190"/>
        <v>99.12206173888417</v>
      </c>
      <c r="P1175" s="7">
        <f>350*1/35.31</f>
        <v>9.912206173888416</v>
      </c>
      <c r="Q1175" s="7">
        <v>0</v>
      </c>
      <c r="R1175" s="7">
        <v>0</v>
      </c>
      <c r="S1175" s="7">
        <f>350/35.31</f>
        <v>9.912206173888416</v>
      </c>
      <c r="T1175" s="7">
        <f>350/35.31</f>
        <v>9.912206173888416</v>
      </c>
      <c r="U1175" s="7">
        <v>0</v>
      </c>
      <c r="V1175" s="7">
        <f t="shared" si="191"/>
        <v>29.73661852166525</v>
      </c>
      <c r="W1175" s="22">
        <v>810</v>
      </c>
      <c r="X1175" s="8"/>
    </row>
    <row r="1176" spans="2:24">
      <c r="B1176" s="23" t="s">
        <v>18</v>
      </c>
      <c r="C1176" s="22">
        <v>14</v>
      </c>
      <c r="D1176" s="22">
        <v>4</v>
      </c>
      <c r="E1176" s="5">
        <f t="shared" si="189"/>
        <v>10</v>
      </c>
      <c r="F1176" s="12">
        <v>60</v>
      </c>
      <c r="G1176" s="7">
        <f>350*5/35.31</f>
        <v>49.561030869442078</v>
      </c>
      <c r="H1176" s="7">
        <v>0</v>
      </c>
      <c r="I1176" s="7">
        <v>0</v>
      </c>
      <c r="J1176" s="7">
        <v>0</v>
      </c>
      <c r="K1176" s="7">
        <v>0</v>
      </c>
      <c r="L1176" s="7">
        <v>0</v>
      </c>
      <c r="M1176" s="7">
        <f>350*6/35.31</f>
        <v>59.473237043330499</v>
      </c>
      <c r="N1176" s="7">
        <v>0</v>
      </c>
      <c r="O1176" s="7">
        <f>SUM(G1176:N1176)</f>
        <v>109.03426791277258</v>
      </c>
      <c r="P1176" s="7">
        <v>0</v>
      </c>
      <c r="Q1176" s="7">
        <v>0</v>
      </c>
      <c r="R1176" s="7">
        <v>0</v>
      </c>
      <c r="S1176" s="7">
        <v>0</v>
      </c>
      <c r="T1176" s="7">
        <v>0</v>
      </c>
      <c r="U1176" s="7">
        <v>0</v>
      </c>
      <c r="V1176" s="7">
        <f t="shared" si="191"/>
        <v>0</v>
      </c>
      <c r="W1176" s="22">
        <v>957</v>
      </c>
      <c r="X1176" s="8" t="s">
        <v>391</v>
      </c>
    </row>
    <row r="1177" spans="2:24">
      <c r="B1177" s="24" t="s">
        <v>19</v>
      </c>
      <c r="C1177" s="22">
        <v>18.34</v>
      </c>
      <c r="D1177" s="22">
        <v>3.2</v>
      </c>
      <c r="E1177" s="5">
        <f>C1177-D1177</f>
        <v>15.14</v>
      </c>
      <c r="F1177" s="12">
        <v>10</v>
      </c>
      <c r="G1177" s="7">
        <f>350*7/35.31</f>
        <v>69.385443217218921</v>
      </c>
      <c r="H1177" s="7">
        <f>350*8/35.31</f>
        <v>79.297649391107328</v>
      </c>
      <c r="I1177" s="7">
        <v>0</v>
      </c>
      <c r="J1177" s="7">
        <v>0</v>
      </c>
      <c r="K1177" s="7">
        <v>0</v>
      </c>
      <c r="L1177" s="7">
        <v>0</v>
      </c>
      <c r="M1177" s="7">
        <f>350*8/35.31</f>
        <v>79.297649391107328</v>
      </c>
      <c r="N1177" s="7">
        <v>0</v>
      </c>
      <c r="O1177" s="7">
        <f>SUM(G1177:N1177)</f>
        <v>227.98074199943358</v>
      </c>
      <c r="P1177" s="7">
        <v>0</v>
      </c>
      <c r="Q1177" s="7">
        <v>0</v>
      </c>
      <c r="R1177" s="7">
        <v>0</v>
      </c>
      <c r="S1177" s="7">
        <v>0</v>
      </c>
      <c r="T1177" s="7">
        <v>0</v>
      </c>
      <c r="U1177" s="7">
        <v>0</v>
      </c>
      <c r="V1177" s="7">
        <f t="shared" si="191"/>
        <v>0</v>
      </c>
      <c r="W1177" s="22">
        <v>1349</v>
      </c>
      <c r="X1177" s="8"/>
    </row>
    <row r="1179" spans="2:24">
      <c r="B1179" s="1" t="s">
        <v>392</v>
      </c>
    </row>
    <row r="1180" spans="2:24">
      <c r="B1180" s="94" t="s">
        <v>0</v>
      </c>
      <c r="C1180" s="94" t="s">
        <v>121</v>
      </c>
      <c r="D1180" s="94" t="s">
        <v>97</v>
      </c>
      <c r="E1180" s="94" t="s">
        <v>98</v>
      </c>
      <c r="F1180" s="94" t="s">
        <v>99</v>
      </c>
      <c r="G1180" s="101" t="s">
        <v>100</v>
      </c>
      <c r="H1180" s="101" t="s">
        <v>8</v>
      </c>
      <c r="I1180" s="110"/>
      <c r="J1180" s="110"/>
      <c r="K1180" s="111"/>
    </row>
    <row r="1181" spans="2:24">
      <c r="B1181" s="95"/>
      <c r="C1181" s="95"/>
      <c r="D1181" s="95"/>
      <c r="E1181" s="95"/>
      <c r="F1181" s="95"/>
      <c r="G1181" s="102"/>
      <c r="H1181" s="102"/>
      <c r="I1181" s="112"/>
      <c r="J1181" s="112"/>
      <c r="K1181" s="113"/>
    </row>
    <row r="1182" spans="2:24">
      <c r="B1182" s="23" t="s">
        <v>15</v>
      </c>
      <c r="C1182" s="22" t="s">
        <v>101</v>
      </c>
      <c r="D1182" s="22"/>
      <c r="E1182" s="5">
        <v>14</v>
      </c>
      <c r="F1182" s="5">
        <v>0</v>
      </c>
      <c r="G1182" s="14">
        <v>0</v>
      </c>
      <c r="H1182" s="107" t="s">
        <v>393</v>
      </c>
      <c r="I1182" s="108"/>
      <c r="J1182" s="108"/>
      <c r="K1182" s="109"/>
    </row>
    <row r="1183" spans="2:24">
      <c r="B1183" s="23" t="s">
        <v>18</v>
      </c>
      <c r="C1183" s="22" t="s">
        <v>112</v>
      </c>
      <c r="D1183" s="22" t="s">
        <v>112</v>
      </c>
      <c r="E1183" s="5">
        <v>0</v>
      </c>
      <c r="F1183" s="5">
        <v>0</v>
      </c>
      <c r="G1183" s="14">
        <v>0</v>
      </c>
      <c r="H1183" s="107" t="s">
        <v>394</v>
      </c>
      <c r="I1183" s="108"/>
      <c r="J1183" s="108"/>
      <c r="K1183" s="109"/>
    </row>
    <row r="1184" spans="2:24">
      <c r="B1184" s="23" t="s">
        <v>17</v>
      </c>
      <c r="C1184" s="22" t="s">
        <v>101</v>
      </c>
      <c r="D1184" s="22"/>
      <c r="E1184" s="5">
        <v>0</v>
      </c>
      <c r="F1184" s="5">
        <v>11</v>
      </c>
      <c r="G1184" s="14">
        <v>0</v>
      </c>
      <c r="H1184" s="107" t="s">
        <v>395</v>
      </c>
      <c r="I1184" s="108"/>
      <c r="J1184" s="108"/>
      <c r="K1184" s="109"/>
    </row>
    <row r="1185" spans="2:24">
      <c r="B1185" s="23" t="s">
        <v>277</v>
      </c>
      <c r="C1185" s="22"/>
      <c r="D1185" s="22"/>
      <c r="E1185" s="5">
        <v>0</v>
      </c>
      <c r="F1185" s="5">
        <v>0</v>
      </c>
      <c r="G1185" s="14">
        <v>9</v>
      </c>
      <c r="H1185" s="107" t="s">
        <v>396</v>
      </c>
      <c r="I1185" s="108"/>
      <c r="J1185" s="108"/>
      <c r="K1185" s="109"/>
    </row>
    <row r="1186" spans="2:24">
      <c r="B1186" s="23" t="s">
        <v>221</v>
      </c>
      <c r="C1186" s="22" t="s">
        <v>101</v>
      </c>
      <c r="D1186" s="22"/>
      <c r="E1186" s="5">
        <v>0</v>
      </c>
      <c r="F1186" s="5">
        <v>18</v>
      </c>
      <c r="G1186" s="14">
        <v>0</v>
      </c>
      <c r="H1186" s="107" t="s">
        <v>397</v>
      </c>
      <c r="I1186" s="108"/>
      <c r="J1186" s="108"/>
      <c r="K1186" s="109"/>
    </row>
    <row r="1187" spans="2:24">
      <c r="B1187" s="24" t="s">
        <v>19</v>
      </c>
      <c r="C1187" s="22" t="s">
        <v>112</v>
      </c>
      <c r="D1187" s="22" t="s">
        <v>112</v>
      </c>
      <c r="E1187" s="5">
        <v>0</v>
      </c>
      <c r="F1187" s="5">
        <v>0</v>
      </c>
      <c r="G1187" s="14">
        <v>0</v>
      </c>
      <c r="H1187" s="107" t="s">
        <v>394</v>
      </c>
      <c r="I1187" s="108"/>
      <c r="J1187" s="108"/>
      <c r="K1187" s="109"/>
    </row>
    <row r="1190" spans="2:24">
      <c r="B1190" s="1" t="s">
        <v>398</v>
      </c>
    </row>
    <row r="1191" spans="2:24">
      <c r="B1191" s="94" t="s">
        <v>0</v>
      </c>
      <c r="C1191" s="94" t="s">
        <v>1</v>
      </c>
      <c r="D1191" s="94" t="s">
        <v>2</v>
      </c>
      <c r="E1191" s="94" t="s">
        <v>3</v>
      </c>
      <c r="F1191" s="94" t="s">
        <v>93</v>
      </c>
      <c r="G1191" s="96" t="s">
        <v>5</v>
      </c>
      <c r="H1191" s="97"/>
      <c r="I1191" s="97"/>
      <c r="J1191" s="97"/>
      <c r="K1191" s="97"/>
      <c r="L1191" s="97"/>
      <c r="M1191" s="97"/>
      <c r="N1191" s="97"/>
      <c r="O1191" s="98"/>
      <c r="P1191" s="96" t="s">
        <v>6</v>
      </c>
      <c r="Q1191" s="97"/>
      <c r="R1191" s="97"/>
      <c r="S1191" s="97"/>
      <c r="T1191" s="97"/>
      <c r="U1191" s="97"/>
      <c r="V1191" s="98"/>
      <c r="W1191" s="99" t="s">
        <v>7</v>
      </c>
      <c r="X1191" s="94" t="s">
        <v>8</v>
      </c>
    </row>
    <row r="1192" spans="2:24">
      <c r="B1192" s="95"/>
      <c r="C1192" s="95"/>
      <c r="D1192" s="95"/>
      <c r="E1192" s="95"/>
      <c r="F1192" s="95"/>
      <c r="G1192" s="2" t="s">
        <v>9</v>
      </c>
      <c r="H1192" s="3" t="s">
        <v>10</v>
      </c>
      <c r="I1192" s="3" t="s">
        <v>23</v>
      </c>
      <c r="J1192" s="3" t="s">
        <v>22</v>
      </c>
      <c r="K1192" s="3" t="s">
        <v>21</v>
      </c>
      <c r="L1192" s="3" t="s">
        <v>25</v>
      </c>
      <c r="M1192" s="3" t="s">
        <v>11</v>
      </c>
      <c r="N1192" s="3" t="s">
        <v>24</v>
      </c>
      <c r="O1192" s="3" t="s">
        <v>12</v>
      </c>
      <c r="P1192" s="2" t="s">
        <v>9</v>
      </c>
      <c r="Q1192" s="3" t="s">
        <v>10</v>
      </c>
      <c r="R1192" s="3" t="s">
        <v>22</v>
      </c>
      <c r="S1192" s="3" t="s">
        <v>21</v>
      </c>
      <c r="T1192" s="3" t="s">
        <v>11</v>
      </c>
      <c r="U1192" s="3" t="s">
        <v>328</v>
      </c>
      <c r="V1192" s="3" t="s">
        <v>13</v>
      </c>
      <c r="W1192" s="100"/>
      <c r="X1192" s="95"/>
    </row>
    <row r="1193" spans="2:24">
      <c r="B1193" s="23" t="s">
        <v>14</v>
      </c>
      <c r="C1193" s="5">
        <v>18</v>
      </c>
      <c r="D1193" s="5">
        <v>5</v>
      </c>
      <c r="E1193" s="5">
        <f>C1193-D1193</f>
        <v>13</v>
      </c>
      <c r="F1193" s="12"/>
      <c r="G1193" s="7">
        <f>350*3/35.31</f>
        <v>29.73661852166525</v>
      </c>
      <c r="H1193" s="7">
        <f>350*2/35.31</f>
        <v>19.824412347776832</v>
      </c>
      <c r="I1193" s="7">
        <v>0</v>
      </c>
      <c r="J1193" s="7">
        <v>0</v>
      </c>
      <c r="K1193" s="7">
        <v>0</v>
      </c>
      <c r="L1193" s="7">
        <f>350*15/35.31</f>
        <v>148.68309260832623</v>
      </c>
      <c r="M1193" s="7">
        <f>350*2/35.31</f>
        <v>19.824412347776832</v>
      </c>
      <c r="N1193" s="7">
        <v>0</v>
      </c>
      <c r="O1193" s="7">
        <f>SUM(G1193:N1193)</f>
        <v>218.06853582554515</v>
      </c>
      <c r="P1193" s="7">
        <f>350*5/35.31</f>
        <v>49.561030869442078</v>
      </c>
      <c r="Q1193" s="7">
        <f>350*4/35.31</f>
        <v>39.648824695553664</v>
      </c>
      <c r="R1193" s="7">
        <v>0</v>
      </c>
      <c r="S1193" s="7">
        <v>0</v>
      </c>
      <c r="T1193" s="7">
        <f>350*2/35.31</f>
        <v>19.824412347776832</v>
      </c>
      <c r="U1193" s="7">
        <f>220*21/35.31</f>
        <v>130.84112149532709</v>
      </c>
      <c r="V1193" s="7">
        <f>SUM(P1193:U1193)</f>
        <v>239.87538940809964</v>
      </c>
      <c r="W1193" s="22">
        <v>490</v>
      </c>
      <c r="X1193" s="8"/>
    </row>
    <row r="1194" spans="2:24">
      <c r="B1194" s="23" t="s">
        <v>15</v>
      </c>
      <c r="C1194" s="22">
        <v>11</v>
      </c>
      <c r="D1194" s="22">
        <v>0</v>
      </c>
      <c r="E1194" s="5">
        <f>C1194-D1194</f>
        <v>11</v>
      </c>
      <c r="F1194" s="12">
        <v>42</v>
      </c>
      <c r="G1194" s="6">
        <f>350*9/35.31</f>
        <v>89.209855564995749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f>350*7/35.31</f>
        <v>69.385443217218921</v>
      </c>
      <c r="N1194" s="6">
        <f>350*15/35.31</f>
        <v>148.68309260832623</v>
      </c>
      <c r="O1194" s="7">
        <f>SUM(G1194:N1194)</f>
        <v>307.27839139054095</v>
      </c>
      <c r="P1194" s="7">
        <v>0</v>
      </c>
      <c r="Q1194" s="7">
        <v>0</v>
      </c>
      <c r="R1194" s="7">
        <v>0</v>
      </c>
      <c r="S1194" s="7">
        <v>0</v>
      </c>
      <c r="T1194" s="7">
        <f>350*7/35.31</f>
        <v>69.385443217218921</v>
      </c>
      <c r="U1194" s="7">
        <v>0</v>
      </c>
      <c r="V1194" s="7">
        <f>SUM(P1194:U1194)</f>
        <v>69.385443217218921</v>
      </c>
      <c r="W1194" s="22">
        <v>2054</v>
      </c>
      <c r="X1194" s="8"/>
    </row>
    <row r="1195" spans="2:24">
      <c r="B1195" s="23" t="s">
        <v>16</v>
      </c>
      <c r="C1195" s="22">
        <v>11</v>
      </c>
      <c r="D1195" s="22">
        <v>2</v>
      </c>
      <c r="E1195" s="5">
        <f>C1195-D1195</f>
        <v>9</v>
      </c>
      <c r="F1195" s="12"/>
      <c r="G1195" s="6">
        <f>1750/35.31</f>
        <v>49.561030869442078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f>700/35.31</f>
        <v>19.824412347776832</v>
      </c>
      <c r="N1195" s="6">
        <v>0</v>
      </c>
      <c r="O1195" s="7">
        <f>SUM(G1195:N1195)</f>
        <v>69.385443217218906</v>
      </c>
      <c r="P1195" s="7">
        <f>2800/35.31</f>
        <v>79.297649391107328</v>
      </c>
      <c r="Q1195" s="7">
        <v>0</v>
      </c>
      <c r="R1195" s="7">
        <v>0</v>
      </c>
      <c r="S1195" s="7">
        <v>0</v>
      </c>
      <c r="T1195" s="7">
        <v>0</v>
      </c>
      <c r="U1195" s="7">
        <v>0</v>
      </c>
      <c r="V1195" s="7">
        <f>SUM(P1195:U1195)</f>
        <v>79.297649391107328</v>
      </c>
      <c r="W1195" s="22">
        <v>470</v>
      </c>
      <c r="X1195" s="8"/>
    </row>
    <row r="1196" spans="2:24">
      <c r="B1196" s="23" t="s">
        <v>221</v>
      </c>
      <c r="C1196" s="22">
        <v>16</v>
      </c>
      <c r="D1196" s="22">
        <v>4</v>
      </c>
      <c r="E1196" s="5">
        <f t="shared" ref="E1196:E1199" si="192">C1196-D1196</f>
        <v>12</v>
      </c>
      <c r="F1196" s="13">
        <v>39</v>
      </c>
      <c r="G1196" s="7">
        <f>350*9/35.31</f>
        <v>89.209855564995749</v>
      </c>
      <c r="H1196" s="7">
        <f>350*1/35.31</f>
        <v>9.912206173888416</v>
      </c>
      <c r="I1196" s="7">
        <v>0</v>
      </c>
      <c r="J1196" s="7">
        <v>0</v>
      </c>
      <c r="K1196" s="7">
        <v>0</v>
      </c>
      <c r="L1196" s="7">
        <v>0</v>
      </c>
      <c r="M1196" s="7">
        <f>350*8/35.31</f>
        <v>79.297649391107328</v>
      </c>
      <c r="N1196" s="7">
        <v>0</v>
      </c>
      <c r="O1196" s="7">
        <f>SUM(G1196:N1196)</f>
        <v>178.4197111299915</v>
      </c>
      <c r="P1196" s="7">
        <v>0</v>
      </c>
      <c r="Q1196" s="7">
        <v>0</v>
      </c>
      <c r="R1196" s="7">
        <v>0</v>
      </c>
      <c r="S1196" s="7">
        <v>0</v>
      </c>
      <c r="T1196" s="7">
        <v>0</v>
      </c>
      <c r="U1196" s="7">
        <v>0</v>
      </c>
      <c r="V1196" s="7">
        <f>SUM(P1196:U1196)</f>
        <v>0</v>
      </c>
      <c r="W1196" s="22">
        <v>1290</v>
      </c>
      <c r="X1196" s="8"/>
    </row>
    <row r="1197" spans="2:24">
      <c r="B1197" s="23" t="s">
        <v>17</v>
      </c>
      <c r="C1197" s="22">
        <v>0</v>
      </c>
      <c r="D1197" s="22">
        <v>0</v>
      </c>
      <c r="E1197" s="5">
        <f t="shared" si="192"/>
        <v>0</v>
      </c>
      <c r="F1197" s="12"/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  <c r="N1197" s="7">
        <v>0</v>
      </c>
      <c r="O1197" s="7">
        <f t="shared" ref="O1197:O1198" si="193">SUM(G1197:N1197)</f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  <c r="U1197" s="7">
        <v>0</v>
      </c>
      <c r="V1197" s="7">
        <f t="shared" ref="V1197:V1200" si="194">SUM(P1197:U1197)</f>
        <v>0</v>
      </c>
      <c r="W1197" s="22">
        <v>345</v>
      </c>
      <c r="X1197" s="8"/>
    </row>
    <row r="1198" spans="2:24">
      <c r="B1198" s="23" t="s">
        <v>277</v>
      </c>
      <c r="C1198" s="22">
        <v>0</v>
      </c>
      <c r="D1198" s="22">
        <v>0</v>
      </c>
      <c r="E1198" s="5">
        <f t="shared" si="192"/>
        <v>0</v>
      </c>
      <c r="F1198" s="12"/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f t="shared" si="193"/>
        <v>0</v>
      </c>
      <c r="P1198" s="7">
        <f>350*1/35.31</f>
        <v>9.912206173888416</v>
      </c>
      <c r="Q1198" s="7">
        <v>0</v>
      </c>
      <c r="R1198" s="7">
        <v>0</v>
      </c>
      <c r="S1198" s="7">
        <v>0</v>
      </c>
      <c r="T1198" s="7">
        <v>0</v>
      </c>
      <c r="U1198" s="7">
        <v>0</v>
      </c>
      <c r="V1198" s="7">
        <f t="shared" si="194"/>
        <v>9.912206173888416</v>
      </c>
      <c r="W1198" s="22">
        <v>390</v>
      </c>
      <c r="X1198" s="8" t="s">
        <v>399</v>
      </c>
    </row>
    <row r="1199" spans="2:24">
      <c r="B1199" s="23" t="s">
        <v>18</v>
      </c>
      <c r="C1199" s="22">
        <v>12</v>
      </c>
      <c r="D1199" s="22">
        <v>2</v>
      </c>
      <c r="E1199" s="5">
        <f t="shared" si="192"/>
        <v>10</v>
      </c>
      <c r="F1199" s="12"/>
      <c r="G1199" s="7">
        <f>350*7/35.31</f>
        <v>69.385443217218921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f>350*9/35.31</f>
        <v>89.209855564995749</v>
      </c>
      <c r="N1199" s="7">
        <v>0</v>
      </c>
      <c r="O1199" s="7">
        <f>SUM(G1199:N1199)</f>
        <v>158.59529878221468</v>
      </c>
      <c r="P1199" s="7">
        <v>0</v>
      </c>
      <c r="Q1199" s="7">
        <v>0</v>
      </c>
      <c r="R1199" s="7">
        <v>0</v>
      </c>
      <c r="S1199" s="7">
        <v>0</v>
      </c>
      <c r="T1199" s="7">
        <v>0</v>
      </c>
      <c r="U1199" s="7">
        <v>0</v>
      </c>
      <c r="V1199" s="7">
        <f t="shared" si="194"/>
        <v>0</v>
      </c>
      <c r="W1199" s="22">
        <v>1389</v>
      </c>
      <c r="X1199" s="8"/>
    </row>
    <row r="1200" spans="2:24">
      <c r="B1200" s="24" t="s">
        <v>19</v>
      </c>
      <c r="C1200" s="22">
        <v>18.46</v>
      </c>
      <c r="D1200" s="22">
        <v>3.2</v>
      </c>
      <c r="E1200" s="5">
        <f>C1200-D1200</f>
        <v>15.260000000000002</v>
      </c>
      <c r="F1200" s="12">
        <v>15</v>
      </c>
      <c r="G1200" s="7">
        <f>350*5/35.31</f>
        <v>49.561030869442078</v>
      </c>
      <c r="H1200" s="7">
        <f>350*6/35.31</f>
        <v>59.473237043330499</v>
      </c>
      <c r="I1200" s="7">
        <v>0</v>
      </c>
      <c r="J1200" s="7">
        <v>0</v>
      </c>
      <c r="K1200" s="7">
        <v>0</v>
      </c>
      <c r="L1200" s="7">
        <v>0</v>
      </c>
      <c r="M1200" s="7">
        <f>350*7/35.31</f>
        <v>69.385443217218921</v>
      </c>
      <c r="N1200" s="7">
        <v>0</v>
      </c>
      <c r="O1200" s="7">
        <f>SUM(G1200:N1200)</f>
        <v>178.4197111299915</v>
      </c>
      <c r="P1200" s="7">
        <v>0</v>
      </c>
      <c r="Q1200" s="7">
        <v>0</v>
      </c>
      <c r="R1200" s="7">
        <v>0</v>
      </c>
      <c r="S1200" s="7">
        <v>0</v>
      </c>
      <c r="T1200" s="7">
        <v>0</v>
      </c>
      <c r="U1200" s="7">
        <v>0</v>
      </c>
      <c r="V1200" s="7">
        <f t="shared" si="194"/>
        <v>0</v>
      </c>
      <c r="W1200" s="22">
        <v>1432</v>
      </c>
      <c r="X1200" s="8"/>
    </row>
    <row r="1202" spans="2:24">
      <c r="B1202" s="1" t="s">
        <v>400</v>
      </c>
    </row>
    <row r="1203" spans="2:24">
      <c r="B1203" s="94" t="s">
        <v>0</v>
      </c>
      <c r="C1203" s="94" t="s">
        <v>121</v>
      </c>
      <c r="D1203" s="94" t="s">
        <v>97</v>
      </c>
      <c r="E1203" s="94" t="s">
        <v>98</v>
      </c>
      <c r="F1203" s="94" t="s">
        <v>99</v>
      </c>
      <c r="G1203" s="101" t="s">
        <v>100</v>
      </c>
      <c r="H1203" s="101" t="s">
        <v>8</v>
      </c>
      <c r="I1203" s="110"/>
      <c r="J1203" s="110"/>
      <c r="K1203" s="111"/>
    </row>
    <row r="1204" spans="2:24">
      <c r="B1204" s="95"/>
      <c r="C1204" s="95"/>
      <c r="D1204" s="95"/>
      <c r="E1204" s="95"/>
      <c r="F1204" s="95"/>
      <c r="G1204" s="102"/>
      <c r="H1204" s="102"/>
      <c r="I1204" s="112"/>
      <c r="J1204" s="112"/>
      <c r="K1204" s="113"/>
    </row>
    <row r="1205" spans="2:24">
      <c r="B1205" s="23" t="s">
        <v>15</v>
      </c>
      <c r="C1205" s="22" t="s">
        <v>101</v>
      </c>
      <c r="D1205" s="22"/>
      <c r="E1205" s="5">
        <v>17</v>
      </c>
      <c r="F1205" s="5">
        <v>3</v>
      </c>
      <c r="G1205" s="14">
        <v>0</v>
      </c>
      <c r="H1205" s="107" t="s">
        <v>401</v>
      </c>
      <c r="I1205" s="108"/>
      <c r="J1205" s="108"/>
      <c r="K1205" s="109"/>
    </row>
    <row r="1206" spans="2:24">
      <c r="B1206" s="23" t="s">
        <v>18</v>
      </c>
      <c r="C1206" s="22" t="s">
        <v>112</v>
      </c>
      <c r="D1206" s="22" t="s">
        <v>112</v>
      </c>
      <c r="E1206" s="5">
        <v>0</v>
      </c>
      <c r="F1206" s="5">
        <v>0</v>
      </c>
      <c r="G1206" s="14">
        <v>0</v>
      </c>
      <c r="H1206" s="107" t="s">
        <v>402</v>
      </c>
      <c r="I1206" s="108"/>
      <c r="J1206" s="108"/>
      <c r="K1206" s="109"/>
    </row>
    <row r="1207" spans="2:24">
      <c r="B1207" s="23" t="s">
        <v>17</v>
      </c>
      <c r="C1207" s="22" t="s">
        <v>112</v>
      </c>
      <c r="D1207" s="22"/>
      <c r="E1207" s="5">
        <v>0</v>
      </c>
      <c r="F1207" s="5">
        <v>0</v>
      </c>
      <c r="G1207" s="14">
        <v>0</v>
      </c>
      <c r="H1207" s="107" t="s">
        <v>403</v>
      </c>
      <c r="I1207" s="108"/>
      <c r="J1207" s="108"/>
      <c r="K1207" s="109"/>
    </row>
    <row r="1208" spans="2:24">
      <c r="B1208" s="23" t="s">
        <v>277</v>
      </c>
      <c r="C1208" s="22"/>
      <c r="D1208" s="22"/>
      <c r="E1208" s="5">
        <v>0</v>
      </c>
      <c r="F1208" s="5">
        <v>0</v>
      </c>
      <c r="G1208" s="14">
        <v>11</v>
      </c>
      <c r="H1208" s="107" t="s">
        <v>404</v>
      </c>
      <c r="I1208" s="108"/>
      <c r="J1208" s="108"/>
      <c r="K1208" s="109"/>
    </row>
    <row r="1209" spans="2:24">
      <c r="B1209" s="23" t="s">
        <v>221</v>
      </c>
      <c r="C1209" s="22" t="s">
        <v>101</v>
      </c>
      <c r="D1209" s="22"/>
      <c r="E1209" s="5">
        <v>0</v>
      </c>
      <c r="F1209" s="5">
        <v>10</v>
      </c>
      <c r="G1209" s="14">
        <v>0</v>
      </c>
      <c r="H1209" s="107" t="s">
        <v>405</v>
      </c>
      <c r="I1209" s="108"/>
      <c r="J1209" s="108"/>
      <c r="K1209" s="109"/>
    </row>
    <row r="1210" spans="2:24">
      <c r="B1210" s="24" t="s">
        <v>19</v>
      </c>
      <c r="C1210" s="22" t="s">
        <v>101</v>
      </c>
      <c r="D1210" s="22" t="s">
        <v>112</v>
      </c>
      <c r="E1210" s="5">
        <v>1</v>
      </c>
      <c r="F1210" s="5">
        <v>10</v>
      </c>
      <c r="G1210" s="14">
        <v>0</v>
      </c>
      <c r="H1210" s="107" t="s">
        <v>406</v>
      </c>
      <c r="I1210" s="108"/>
      <c r="J1210" s="108"/>
      <c r="K1210" s="109"/>
    </row>
    <row r="1213" spans="2:24">
      <c r="B1213" s="1" t="s">
        <v>407</v>
      </c>
    </row>
    <row r="1214" spans="2:24">
      <c r="B1214" s="94" t="s">
        <v>0</v>
      </c>
      <c r="C1214" s="94" t="s">
        <v>1</v>
      </c>
      <c r="D1214" s="94" t="s">
        <v>2</v>
      </c>
      <c r="E1214" s="94" t="s">
        <v>3</v>
      </c>
      <c r="F1214" s="94" t="s">
        <v>93</v>
      </c>
      <c r="G1214" s="96" t="s">
        <v>5</v>
      </c>
      <c r="H1214" s="97"/>
      <c r="I1214" s="97"/>
      <c r="J1214" s="97"/>
      <c r="K1214" s="97"/>
      <c r="L1214" s="97"/>
      <c r="M1214" s="97"/>
      <c r="N1214" s="97"/>
      <c r="O1214" s="98"/>
      <c r="P1214" s="96" t="s">
        <v>6</v>
      </c>
      <c r="Q1214" s="97"/>
      <c r="R1214" s="97"/>
      <c r="S1214" s="97"/>
      <c r="T1214" s="97"/>
      <c r="U1214" s="97"/>
      <c r="V1214" s="98"/>
      <c r="W1214" s="99" t="s">
        <v>7</v>
      </c>
      <c r="X1214" s="94" t="s">
        <v>8</v>
      </c>
    </row>
    <row r="1215" spans="2:24">
      <c r="B1215" s="95"/>
      <c r="C1215" s="95"/>
      <c r="D1215" s="95"/>
      <c r="E1215" s="95"/>
      <c r="F1215" s="95"/>
      <c r="G1215" s="2" t="s">
        <v>9</v>
      </c>
      <c r="H1215" s="3" t="s">
        <v>10</v>
      </c>
      <c r="I1215" s="3" t="s">
        <v>23</v>
      </c>
      <c r="J1215" s="3" t="s">
        <v>22</v>
      </c>
      <c r="K1215" s="3" t="s">
        <v>21</v>
      </c>
      <c r="L1215" s="3" t="s">
        <v>25</v>
      </c>
      <c r="M1215" s="3" t="s">
        <v>11</v>
      </c>
      <c r="N1215" s="3" t="s">
        <v>24</v>
      </c>
      <c r="O1215" s="3" t="s">
        <v>12</v>
      </c>
      <c r="P1215" s="2" t="s">
        <v>9</v>
      </c>
      <c r="Q1215" s="3" t="s">
        <v>10</v>
      </c>
      <c r="R1215" s="3" t="s">
        <v>22</v>
      </c>
      <c r="S1215" s="3" t="s">
        <v>21</v>
      </c>
      <c r="T1215" s="3" t="s">
        <v>11</v>
      </c>
      <c r="U1215" s="3" t="s">
        <v>328</v>
      </c>
      <c r="V1215" s="3" t="s">
        <v>13</v>
      </c>
      <c r="W1215" s="100"/>
      <c r="X1215" s="95"/>
    </row>
    <row r="1216" spans="2:24">
      <c r="B1216" s="23" t="s">
        <v>14</v>
      </c>
      <c r="C1216" s="5">
        <v>18</v>
      </c>
      <c r="D1216" s="5">
        <v>4</v>
      </c>
      <c r="E1216" s="5">
        <f>C1216-D1216</f>
        <v>14</v>
      </c>
      <c r="F1216" s="12"/>
      <c r="G1216" s="7">
        <f>350*3/35.31</f>
        <v>29.73661852166525</v>
      </c>
      <c r="H1216" s="7">
        <f>350*2/35.31</f>
        <v>19.824412347776832</v>
      </c>
      <c r="I1216" s="7">
        <v>0</v>
      </c>
      <c r="J1216" s="7">
        <v>0</v>
      </c>
      <c r="K1216" s="7">
        <v>0</v>
      </c>
      <c r="L1216" s="7">
        <f>350*15/35.31</f>
        <v>148.68309260832623</v>
      </c>
      <c r="M1216" s="7">
        <f>350*4/35.31</f>
        <v>39.648824695553664</v>
      </c>
      <c r="N1216" s="7">
        <v>0</v>
      </c>
      <c r="O1216" s="7">
        <f>SUM(G1216:N1216)</f>
        <v>237.89294817332197</v>
      </c>
      <c r="P1216" s="7">
        <f>350*3/35.31</f>
        <v>29.73661852166525</v>
      </c>
      <c r="Q1216" s="7">
        <f>350*2/35.31</f>
        <v>19.824412347776832</v>
      </c>
      <c r="R1216" s="7">
        <v>0</v>
      </c>
      <c r="S1216" s="7">
        <v>0</v>
      </c>
      <c r="T1216" s="7">
        <f>350*5/35.31</f>
        <v>49.561030869442078</v>
      </c>
      <c r="U1216" s="7">
        <f>220*20/35.31</f>
        <v>124.61059190031152</v>
      </c>
      <c r="V1216" s="7">
        <f>SUM(P1216:U1216)</f>
        <v>223.73265363919569</v>
      </c>
      <c r="W1216" s="22">
        <v>850</v>
      </c>
      <c r="X1216" s="8"/>
    </row>
    <row r="1217" spans="2:24">
      <c r="B1217" s="23" t="s">
        <v>15</v>
      </c>
      <c r="C1217" s="22">
        <v>13</v>
      </c>
      <c r="D1217" s="22">
        <v>0</v>
      </c>
      <c r="E1217" s="5">
        <f>C1217-D1217</f>
        <v>13</v>
      </c>
      <c r="F1217" s="12">
        <v>40</v>
      </c>
      <c r="G1217" s="6">
        <f>350*11/35.31</f>
        <v>109.03426791277258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f>350*9/35.31</f>
        <v>89.209855564995749</v>
      </c>
      <c r="N1217" s="6">
        <f>350*17/35.31</f>
        <v>168.50750495610308</v>
      </c>
      <c r="O1217" s="7">
        <f>SUM(G1217:N1217)</f>
        <v>366.75162843387136</v>
      </c>
      <c r="P1217" s="7">
        <v>0</v>
      </c>
      <c r="Q1217" s="7">
        <v>0</v>
      </c>
      <c r="R1217" s="7">
        <v>0</v>
      </c>
      <c r="S1217" s="7">
        <v>0</v>
      </c>
      <c r="T1217" s="7">
        <f>350*5/35.31</f>
        <v>49.561030869442078</v>
      </c>
      <c r="U1217" s="7">
        <v>0</v>
      </c>
      <c r="V1217" s="7">
        <f>SUM(P1217:U1217)</f>
        <v>49.561030869442078</v>
      </c>
      <c r="W1217" s="22">
        <v>1842</v>
      </c>
      <c r="X1217" s="8"/>
    </row>
    <row r="1218" spans="2:24">
      <c r="B1218" s="23" t="s">
        <v>16</v>
      </c>
      <c r="C1218" s="22">
        <v>8</v>
      </c>
      <c r="D1218" s="22">
        <v>2</v>
      </c>
      <c r="E1218" s="5">
        <f>C1218-D1218</f>
        <v>6</v>
      </c>
      <c r="F1218" s="12"/>
      <c r="G1218" s="6">
        <f>1400/35.31</f>
        <v>39.648824695553664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f>550/35.31</f>
        <v>15.57632398753894</v>
      </c>
      <c r="N1218" s="6">
        <v>0</v>
      </c>
      <c r="O1218" s="7">
        <f>SUM(G1218:N1218)</f>
        <v>55.225148683092605</v>
      </c>
      <c r="P1218" s="7">
        <f>1750/35.31</f>
        <v>49.561030869442078</v>
      </c>
      <c r="Q1218" s="7">
        <v>0</v>
      </c>
      <c r="R1218" s="7">
        <v>0</v>
      </c>
      <c r="S1218" s="7">
        <v>0</v>
      </c>
      <c r="T1218" s="7">
        <v>0</v>
      </c>
      <c r="U1218" s="7">
        <v>0</v>
      </c>
      <c r="V1218" s="7">
        <f>SUM(P1218:U1218)</f>
        <v>49.561030869442078</v>
      </c>
      <c r="W1218" s="22">
        <v>480</v>
      </c>
      <c r="X1218" s="8"/>
    </row>
    <row r="1219" spans="2:24">
      <c r="B1219" s="23" t="s">
        <v>221</v>
      </c>
      <c r="C1219" s="22">
        <v>12</v>
      </c>
      <c r="D1219" s="22">
        <v>2</v>
      </c>
      <c r="E1219" s="5">
        <f t="shared" ref="E1219:E1222" si="195">C1219-D1219</f>
        <v>10</v>
      </c>
      <c r="F1219" s="13">
        <v>31</v>
      </c>
      <c r="G1219" s="7">
        <f>350*9/35.31</f>
        <v>89.209855564995749</v>
      </c>
      <c r="H1219" s="7">
        <v>0</v>
      </c>
      <c r="I1219" s="7">
        <v>0</v>
      </c>
      <c r="J1219" s="7">
        <v>0</v>
      </c>
      <c r="K1219" s="7">
        <v>0</v>
      </c>
      <c r="L1219" s="7">
        <v>0</v>
      </c>
      <c r="M1219" s="7">
        <f>350*7/35.31</f>
        <v>69.385443217218921</v>
      </c>
      <c r="N1219" s="7">
        <v>0</v>
      </c>
      <c r="O1219" s="7">
        <f>SUM(G1219:N1219)</f>
        <v>158.59529878221468</v>
      </c>
      <c r="P1219" s="7">
        <v>0</v>
      </c>
      <c r="Q1219" s="7">
        <v>0</v>
      </c>
      <c r="R1219" s="7">
        <v>0</v>
      </c>
      <c r="S1219" s="7">
        <v>0</v>
      </c>
      <c r="T1219" s="7">
        <v>0</v>
      </c>
      <c r="U1219" s="7">
        <v>0</v>
      </c>
      <c r="V1219" s="7">
        <f>SUM(P1219:U1219)</f>
        <v>0</v>
      </c>
      <c r="W1219" s="22">
        <v>1195</v>
      </c>
      <c r="X1219" s="8"/>
    </row>
    <row r="1220" spans="2:24">
      <c r="B1220" s="23" t="s">
        <v>17</v>
      </c>
      <c r="C1220" s="22">
        <v>0</v>
      </c>
      <c r="D1220" s="22">
        <v>0</v>
      </c>
      <c r="E1220" s="5">
        <f t="shared" si="195"/>
        <v>0</v>
      </c>
      <c r="F1220" s="12"/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7">
        <v>0</v>
      </c>
      <c r="O1220" s="7">
        <f t="shared" ref="O1220:O1221" si="196">SUM(G1220:N1220)</f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>
        <f t="shared" ref="V1220:V1223" si="197">SUM(P1220:U1220)</f>
        <v>0</v>
      </c>
      <c r="W1220" s="22">
        <v>370</v>
      </c>
      <c r="X1220" s="8"/>
    </row>
    <row r="1221" spans="2:24">
      <c r="B1221" s="23" t="s">
        <v>277</v>
      </c>
      <c r="C1221" s="22">
        <v>10</v>
      </c>
      <c r="D1221" s="22">
        <v>2</v>
      </c>
      <c r="E1221" s="5">
        <f t="shared" si="195"/>
        <v>8</v>
      </c>
      <c r="F1221" s="12">
        <v>29</v>
      </c>
      <c r="G1221" s="7">
        <f>350*4/35.31</f>
        <v>39.648824695553664</v>
      </c>
      <c r="H1221" s="7">
        <f>350*5/35.31</f>
        <v>49.561030869442078</v>
      </c>
      <c r="I1221" s="7">
        <v>0</v>
      </c>
      <c r="J1221" s="7">
        <v>0</v>
      </c>
      <c r="K1221" s="7">
        <f>350*6/35.31</f>
        <v>59.473237043330499</v>
      </c>
      <c r="L1221" s="7">
        <v>0</v>
      </c>
      <c r="M1221" s="7">
        <f>350*4/35.31</f>
        <v>39.648824695553664</v>
      </c>
      <c r="N1221" s="7">
        <f>350*10/35.31</f>
        <v>99.122061738884156</v>
      </c>
      <c r="O1221" s="7">
        <f t="shared" si="196"/>
        <v>287.45397904276405</v>
      </c>
      <c r="P1221" s="7">
        <f>350*1/35.31</f>
        <v>9.912206173888416</v>
      </c>
      <c r="Q1221" s="7">
        <v>0</v>
      </c>
      <c r="R1221" s="7">
        <v>0</v>
      </c>
      <c r="S1221" s="7">
        <v>0</v>
      </c>
      <c r="T1221" s="7">
        <v>0</v>
      </c>
      <c r="U1221" s="7">
        <v>0</v>
      </c>
      <c r="V1221" s="7">
        <f t="shared" si="197"/>
        <v>9.912206173888416</v>
      </c>
      <c r="W1221" s="22">
        <v>548</v>
      </c>
      <c r="X1221" s="8"/>
    </row>
    <row r="1222" spans="2:24">
      <c r="B1222" s="23" t="s">
        <v>18</v>
      </c>
      <c r="C1222" s="22">
        <v>13</v>
      </c>
      <c r="D1222" s="22">
        <v>2</v>
      </c>
      <c r="E1222" s="5">
        <f t="shared" si="195"/>
        <v>11</v>
      </c>
      <c r="F1222" s="12"/>
      <c r="G1222" s="7">
        <f>350*8/35.31</f>
        <v>79.297649391107328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f>350*9/35.31</f>
        <v>89.209855564995749</v>
      </c>
      <c r="N1222" s="7">
        <v>0</v>
      </c>
      <c r="O1222" s="7">
        <f>SUM(G1222:N1222)</f>
        <v>168.50750495610308</v>
      </c>
      <c r="P1222" s="7">
        <v>0</v>
      </c>
      <c r="Q1222" s="7">
        <v>0</v>
      </c>
      <c r="R1222" s="7">
        <v>0</v>
      </c>
      <c r="S1222" s="7">
        <v>0</v>
      </c>
      <c r="T1222" s="7">
        <v>0</v>
      </c>
      <c r="U1222" s="7">
        <v>0</v>
      </c>
      <c r="V1222" s="7">
        <f t="shared" si="197"/>
        <v>0</v>
      </c>
      <c r="W1222" s="25">
        <v>2934</v>
      </c>
      <c r="X1222" s="8"/>
    </row>
    <row r="1223" spans="2:24">
      <c r="B1223" s="24" t="s">
        <v>19</v>
      </c>
      <c r="C1223" s="22">
        <v>16.68</v>
      </c>
      <c r="D1223" s="22">
        <v>3</v>
      </c>
      <c r="E1223" s="5">
        <f>C1223-D1223</f>
        <v>13.68</v>
      </c>
      <c r="F1223" s="12">
        <v>10</v>
      </c>
      <c r="G1223" s="7">
        <f>350*4/35.31</f>
        <v>39.648824695553664</v>
      </c>
      <c r="H1223" s="7">
        <f>350*5/35.31</f>
        <v>49.561030869442078</v>
      </c>
      <c r="I1223" s="7">
        <v>0</v>
      </c>
      <c r="J1223" s="7">
        <v>0</v>
      </c>
      <c r="K1223" s="7">
        <v>0</v>
      </c>
      <c r="L1223" s="7">
        <v>0</v>
      </c>
      <c r="M1223" s="7">
        <f>350*7/35.31</f>
        <v>69.385443217218921</v>
      </c>
      <c r="N1223" s="7">
        <v>0</v>
      </c>
      <c r="O1223" s="7">
        <f>SUM(G1223:N1223)</f>
        <v>158.59529878221466</v>
      </c>
      <c r="P1223" s="7">
        <v>0</v>
      </c>
      <c r="Q1223" s="7">
        <v>0</v>
      </c>
      <c r="R1223" s="7">
        <v>0</v>
      </c>
      <c r="S1223" s="7">
        <v>0</v>
      </c>
      <c r="T1223" s="7">
        <v>0</v>
      </c>
      <c r="U1223" s="7">
        <v>0</v>
      </c>
      <c r="V1223" s="7">
        <f t="shared" si="197"/>
        <v>0</v>
      </c>
      <c r="W1223" s="22">
        <v>1099</v>
      </c>
      <c r="X1223" s="8"/>
    </row>
    <row r="1225" spans="2:24">
      <c r="B1225" s="1" t="s">
        <v>408</v>
      </c>
    </row>
    <row r="1226" spans="2:24">
      <c r="B1226" s="94" t="s">
        <v>0</v>
      </c>
      <c r="C1226" s="94" t="s">
        <v>121</v>
      </c>
      <c r="D1226" s="94" t="s">
        <v>97</v>
      </c>
      <c r="E1226" s="94" t="s">
        <v>98</v>
      </c>
      <c r="F1226" s="94" t="s">
        <v>99</v>
      </c>
      <c r="G1226" s="101" t="s">
        <v>100</v>
      </c>
      <c r="H1226" s="101" t="s">
        <v>8</v>
      </c>
      <c r="I1226" s="110"/>
      <c r="J1226" s="110"/>
      <c r="K1226" s="111"/>
    </row>
    <row r="1227" spans="2:24">
      <c r="B1227" s="95"/>
      <c r="C1227" s="95"/>
      <c r="D1227" s="95"/>
      <c r="E1227" s="95"/>
      <c r="F1227" s="95"/>
      <c r="G1227" s="102"/>
      <c r="H1227" s="102"/>
      <c r="I1227" s="112"/>
      <c r="J1227" s="112"/>
      <c r="K1227" s="113"/>
    </row>
    <row r="1228" spans="2:24">
      <c r="B1228" s="23" t="s">
        <v>15</v>
      </c>
      <c r="C1228" s="22" t="s">
        <v>101</v>
      </c>
      <c r="D1228" s="22"/>
      <c r="E1228" s="5">
        <v>0</v>
      </c>
      <c r="F1228" s="5">
        <v>30</v>
      </c>
      <c r="G1228" s="14">
        <v>0</v>
      </c>
      <c r="H1228" s="107" t="s">
        <v>409</v>
      </c>
      <c r="I1228" s="108"/>
      <c r="J1228" s="108"/>
      <c r="K1228" s="109"/>
    </row>
    <row r="1229" spans="2:24">
      <c r="B1229" s="23" t="s">
        <v>18</v>
      </c>
      <c r="C1229" s="22" t="s">
        <v>112</v>
      </c>
      <c r="D1229" s="22" t="s">
        <v>112</v>
      </c>
      <c r="E1229" s="5">
        <v>0</v>
      </c>
      <c r="F1229" s="5">
        <v>15</v>
      </c>
      <c r="G1229" s="14">
        <v>0</v>
      </c>
      <c r="H1229" s="107" t="s">
        <v>410</v>
      </c>
      <c r="I1229" s="108"/>
      <c r="J1229" s="108"/>
      <c r="K1229" s="109"/>
    </row>
    <row r="1230" spans="2:24">
      <c r="B1230" s="23" t="s">
        <v>17</v>
      </c>
      <c r="C1230" s="22" t="s">
        <v>112</v>
      </c>
      <c r="D1230" s="22"/>
      <c r="E1230" s="5">
        <v>0</v>
      </c>
      <c r="F1230" s="5">
        <v>0</v>
      </c>
      <c r="G1230" s="14">
        <v>0</v>
      </c>
      <c r="H1230" s="107" t="s">
        <v>403</v>
      </c>
      <c r="I1230" s="108"/>
      <c r="J1230" s="108"/>
      <c r="K1230" s="109"/>
    </row>
    <row r="1231" spans="2:24">
      <c r="B1231" s="23" t="s">
        <v>221</v>
      </c>
      <c r="C1231" s="22" t="s">
        <v>101</v>
      </c>
      <c r="D1231" s="22"/>
      <c r="E1231" s="5">
        <v>0</v>
      </c>
      <c r="F1231" s="5">
        <v>8</v>
      </c>
      <c r="G1231" s="14">
        <v>0</v>
      </c>
      <c r="H1231" s="107" t="s">
        <v>411</v>
      </c>
      <c r="I1231" s="108"/>
      <c r="J1231" s="108"/>
      <c r="K1231" s="109"/>
    </row>
    <row r="1232" spans="2:24">
      <c r="B1232" s="24" t="s">
        <v>19</v>
      </c>
      <c r="C1232" s="22" t="s">
        <v>101</v>
      </c>
      <c r="D1232" s="22" t="s">
        <v>101</v>
      </c>
      <c r="E1232" s="5">
        <v>4</v>
      </c>
      <c r="F1232" s="5">
        <v>0</v>
      </c>
      <c r="G1232" s="14">
        <v>13</v>
      </c>
      <c r="H1232" s="107" t="s">
        <v>412</v>
      </c>
      <c r="I1232" s="108"/>
      <c r="J1232" s="108"/>
      <c r="K1232" s="109"/>
    </row>
    <row r="1235" spans="2:24">
      <c r="B1235" s="1" t="s">
        <v>413</v>
      </c>
    </row>
    <row r="1236" spans="2:24">
      <c r="B1236" s="94" t="s">
        <v>0</v>
      </c>
      <c r="C1236" s="94" t="s">
        <v>1</v>
      </c>
      <c r="D1236" s="94" t="s">
        <v>2</v>
      </c>
      <c r="E1236" s="94" t="s">
        <v>3</v>
      </c>
      <c r="F1236" s="94" t="s">
        <v>93</v>
      </c>
      <c r="G1236" s="96" t="s">
        <v>5</v>
      </c>
      <c r="H1236" s="97"/>
      <c r="I1236" s="97"/>
      <c r="J1236" s="97"/>
      <c r="K1236" s="97"/>
      <c r="L1236" s="97"/>
      <c r="M1236" s="97"/>
      <c r="N1236" s="97"/>
      <c r="O1236" s="98"/>
      <c r="P1236" s="96" t="s">
        <v>6</v>
      </c>
      <c r="Q1236" s="97"/>
      <c r="R1236" s="97"/>
      <c r="S1236" s="97"/>
      <c r="T1236" s="97"/>
      <c r="U1236" s="97"/>
      <c r="V1236" s="98"/>
      <c r="W1236" s="99" t="s">
        <v>7</v>
      </c>
      <c r="X1236" s="94" t="s">
        <v>8</v>
      </c>
    </row>
    <row r="1237" spans="2:24">
      <c r="B1237" s="95"/>
      <c r="C1237" s="95"/>
      <c r="D1237" s="95"/>
      <c r="E1237" s="95"/>
      <c r="F1237" s="95"/>
      <c r="G1237" s="2" t="s">
        <v>9</v>
      </c>
      <c r="H1237" s="3" t="s">
        <v>10</v>
      </c>
      <c r="I1237" s="3" t="s">
        <v>23</v>
      </c>
      <c r="J1237" s="3" t="s">
        <v>22</v>
      </c>
      <c r="K1237" s="3" t="s">
        <v>21</v>
      </c>
      <c r="L1237" s="3" t="s">
        <v>25</v>
      </c>
      <c r="M1237" s="3" t="s">
        <v>11</v>
      </c>
      <c r="N1237" s="3" t="s">
        <v>24</v>
      </c>
      <c r="O1237" s="3" t="s">
        <v>12</v>
      </c>
      <c r="P1237" s="2" t="s">
        <v>9</v>
      </c>
      <c r="Q1237" s="3" t="s">
        <v>10</v>
      </c>
      <c r="R1237" s="3" t="s">
        <v>22</v>
      </c>
      <c r="S1237" s="3" t="s">
        <v>21</v>
      </c>
      <c r="T1237" s="3" t="s">
        <v>11</v>
      </c>
      <c r="U1237" s="3" t="s">
        <v>328</v>
      </c>
      <c r="V1237" s="3" t="s">
        <v>13</v>
      </c>
      <c r="W1237" s="100"/>
      <c r="X1237" s="95"/>
    </row>
    <row r="1238" spans="2:24">
      <c r="B1238" s="23" t="s">
        <v>14</v>
      </c>
      <c r="C1238" s="5">
        <v>18</v>
      </c>
      <c r="D1238" s="5">
        <v>3</v>
      </c>
      <c r="E1238" s="5">
        <f>C1238-D1238</f>
        <v>15</v>
      </c>
      <c r="F1238" s="12"/>
      <c r="G1238" s="7">
        <f>350*4/35.31</f>
        <v>39.648824695553664</v>
      </c>
      <c r="H1238" s="7">
        <f>350*3/35.31</f>
        <v>29.73661852166525</v>
      </c>
      <c r="I1238" s="7">
        <v>0</v>
      </c>
      <c r="J1238" s="7">
        <v>0</v>
      </c>
      <c r="K1238" s="7">
        <v>0</v>
      </c>
      <c r="L1238" s="7">
        <f>350*15/35.31</f>
        <v>148.68309260832623</v>
      </c>
      <c r="M1238" s="7">
        <f>350*3/35.31</f>
        <v>29.73661852166525</v>
      </c>
      <c r="N1238" s="7">
        <v>0</v>
      </c>
      <c r="O1238" s="7">
        <f>SUM(G1238:N1238)</f>
        <v>247.80515434721042</v>
      </c>
      <c r="P1238" s="7">
        <f>350*9/35.31</f>
        <v>89.209855564995749</v>
      </c>
      <c r="Q1238" s="7">
        <f>350*2/35.31</f>
        <v>19.824412347776832</v>
      </c>
      <c r="R1238" s="7">
        <v>0</v>
      </c>
      <c r="S1238" s="7">
        <v>0</v>
      </c>
      <c r="T1238" s="7">
        <f>350*2/35.31</f>
        <v>19.824412347776832</v>
      </c>
      <c r="U1238" s="7">
        <f>220*16/35.31</f>
        <v>99.688473520249218</v>
      </c>
      <c r="V1238" s="7">
        <f>SUM(P1238:U1238)</f>
        <v>228.54715378079862</v>
      </c>
      <c r="W1238" s="22">
        <v>740</v>
      </c>
      <c r="X1238" s="8"/>
    </row>
    <row r="1239" spans="2:24">
      <c r="B1239" s="23" t="s">
        <v>15</v>
      </c>
      <c r="C1239" s="22">
        <v>17</v>
      </c>
      <c r="D1239" s="22">
        <v>0</v>
      </c>
      <c r="E1239" s="5">
        <f>C1239-D1239</f>
        <v>17</v>
      </c>
      <c r="F1239" s="12"/>
      <c r="G1239" s="6">
        <f>350*14/35.31</f>
        <v>138.77088643443784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f>350*12/35.31</f>
        <v>118.946474086661</v>
      </c>
      <c r="N1239" s="6">
        <f>350*18/35.31</f>
        <v>178.4197111299915</v>
      </c>
      <c r="O1239" s="7">
        <f>SUM(G1239:N1239)</f>
        <v>436.13707165109031</v>
      </c>
      <c r="P1239" s="7">
        <v>0</v>
      </c>
      <c r="Q1239" s="7">
        <v>0</v>
      </c>
      <c r="R1239" s="7">
        <v>0</v>
      </c>
      <c r="S1239" s="7">
        <v>0</v>
      </c>
      <c r="T1239" s="7">
        <v>0</v>
      </c>
      <c r="U1239" s="7">
        <v>0</v>
      </c>
      <c r="V1239" s="7">
        <f>SUM(P1239:U1239)</f>
        <v>0</v>
      </c>
      <c r="W1239" s="22">
        <v>2195</v>
      </c>
      <c r="X1239" s="8"/>
    </row>
    <row r="1240" spans="2:24">
      <c r="B1240" s="23" t="s">
        <v>16</v>
      </c>
      <c r="C1240" s="22">
        <v>9</v>
      </c>
      <c r="D1240" s="22">
        <v>1.3</v>
      </c>
      <c r="E1240" s="5">
        <f>C1240-D1240</f>
        <v>7.7</v>
      </c>
      <c r="F1240" s="12">
        <v>22</v>
      </c>
      <c r="G1240" s="6">
        <f>2000/35.31</f>
        <v>56.641178136505239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f>750/35.31</f>
        <v>21.240441801189462</v>
      </c>
      <c r="N1240" s="6">
        <v>0</v>
      </c>
      <c r="O1240" s="7">
        <f>SUM(G1240:N1240)</f>
        <v>77.881619937694694</v>
      </c>
      <c r="P1240" s="7">
        <f>350/35.31</f>
        <v>9.912206173888416</v>
      </c>
      <c r="Q1240" s="7">
        <v>0</v>
      </c>
      <c r="R1240" s="7">
        <v>0</v>
      </c>
      <c r="S1240" s="7">
        <v>0</v>
      </c>
      <c r="T1240" s="7">
        <v>0</v>
      </c>
      <c r="U1240" s="7">
        <v>0</v>
      </c>
      <c r="V1240" s="7">
        <f>SUM(P1240:U1240)</f>
        <v>9.912206173888416</v>
      </c>
      <c r="W1240" s="22">
        <v>433</v>
      </c>
      <c r="X1240" s="8"/>
    </row>
    <row r="1241" spans="2:24">
      <c r="B1241" s="23" t="s">
        <v>221</v>
      </c>
      <c r="C1241" s="22">
        <v>14</v>
      </c>
      <c r="D1241" s="22">
        <v>2</v>
      </c>
      <c r="E1241" s="5">
        <f t="shared" ref="E1241:E1244" si="198">C1241-D1241</f>
        <v>12</v>
      </c>
      <c r="F1241" s="13">
        <v>30</v>
      </c>
      <c r="G1241" s="7">
        <f>350*11/35.31</f>
        <v>109.03426791277258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f>350*8/35.31</f>
        <v>79.297649391107328</v>
      </c>
      <c r="N1241" s="7">
        <v>0</v>
      </c>
      <c r="O1241" s="7">
        <f>SUM(G1241:N1241)</f>
        <v>188.33191730387989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  <c r="U1241" s="7">
        <v>0</v>
      </c>
      <c r="V1241" s="7">
        <f>SUM(P1241:U1241)</f>
        <v>0</v>
      </c>
      <c r="W1241" s="22">
        <v>750</v>
      </c>
      <c r="X1241" s="8"/>
    </row>
    <row r="1242" spans="2:24">
      <c r="B1242" s="23" t="s">
        <v>17</v>
      </c>
      <c r="C1242" s="22">
        <v>0</v>
      </c>
      <c r="D1242" s="22">
        <v>0</v>
      </c>
      <c r="E1242" s="5">
        <f t="shared" si="198"/>
        <v>0</v>
      </c>
      <c r="F1242" s="12"/>
      <c r="G1242" s="7">
        <v>0</v>
      </c>
      <c r="H1242" s="7">
        <v>0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  <c r="O1242" s="7">
        <f t="shared" ref="O1242:O1243" si="199">SUM(G1242:N1242)</f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  <c r="U1242" s="7">
        <v>0</v>
      </c>
      <c r="V1242" s="7">
        <f t="shared" ref="V1242:V1245" si="200">SUM(P1242:U1242)</f>
        <v>0</v>
      </c>
      <c r="W1242" s="22">
        <v>430</v>
      </c>
      <c r="X1242" s="8"/>
    </row>
    <row r="1243" spans="2:24">
      <c r="B1243" s="23" t="s">
        <v>277</v>
      </c>
      <c r="C1243" s="22">
        <v>10</v>
      </c>
      <c r="D1243" s="22">
        <v>4</v>
      </c>
      <c r="E1243" s="5">
        <f t="shared" si="198"/>
        <v>6</v>
      </c>
      <c r="F1243" s="12">
        <v>38</v>
      </c>
      <c r="G1243" s="7">
        <f>350*3/35.31</f>
        <v>29.73661852166525</v>
      </c>
      <c r="H1243" s="7">
        <f>350*5/35.31</f>
        <v>49.561030869442078</v>
      </c>
      <c r="I1243" s="7">
        <v>0</v>
      </c>
      <c r="J1243" s="7">
        <v>0</v>
      </c>
      <c r="K1243" s="7">
        <f>350*6/35.31</f>
        <v>59.473237043330499</v>
      </c>
      <c r="L1243" s="7">
        <v>0</v>
      </c>
      <c r="M1243" s="7">
        <f>350*3/35.31</f>
        <v>29.73661852166525</v>
      </c>
      <c r="N1243" s="7">
        <f>350*6/35.31</f>
        <v>59.473237043330499</v>
      </c>
      <c r="O1243" s="7">
        <f t="shared" si="199"/>
        <v>227.9807419994336</v>
      </c>
      <c r="P1243" s="7">
        <v>0</v>
      </c>
      <c r="Q1243" s="7">
        <v>0</v>
      </c>
      <c r="R1243" s="7">
        <v>0</v>
      </c>
      <c r="S1243" s="7">
        <v>0</v>
      </c>
      <c r="T1243" s="7">
        <v>0</v>
      </c>
      <c r="U1243" s="7">
        <v>0</v>
      </c>
      <c r="V1243" s="7">
        <f t="shared" si="200"/>
        <v>0</v>
      </c>
      <c r="W1243" s="22">
        <v>710</v>
      </c>
      <c r="X1243" s="8"/>
    </row>
    <row r="1244" spans="2:24">
      <c r="B1244" s="23" t="s">
        <v>18</v>
      </c>
      <c r="C1244" s="22">
        <v>11</v>
      </c>
      <c r="D1244" s="22">
        <v>1</v>
      </c>
      <c r="E1244" s="5">
        <f t="shared" si="198"/>
        <v>10</v>
      </c>
      <c r="F1244" s="12"/>
      <c r="G1244" s="7">
        <f>350*8/35.31</f>
        <v>79.297649391107328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f>350*9/35.31</f>
        <v>89.209855564995749</v>
      </c>
      <c r="N1244" s="7">
        <v>0</v>
      </c>
      <c r="O1244" s="7">
        <f>SUM(G1244:N1244)</f>
        <v>168.50750495610308</v>
      </c>
      <c r="P1244" s="7">
        <v>0</v>
      </c>
      <c r="Q1244" s="7">
        <v>0</v>
      </c>
      <c r="R1244" s="7">
        <v>0</v>
      </c>
      <c r="S1244" s="7">
        <v>0</v>
      </c>
      <c r="T1244" s="7">
        <v>0</v>
      </c>
      <c r="U1244" s="7">
        <v>0</v>
      </c>
      <c r="V1244" s="7">
        <f t="shared" si="200"/>
        <v>0</v>
      </c>
      <c r="W1244" s="22">
        <v>971</v>
      </c>
      <c r="X1244" s="8"/>
    </row>
    <row r="1245" spans="2:24">
      <c r="B1245" s="24" t="s">
        <v>19</v>
      </c>
      <c r="C1245" s="22">
        <v>16.96</v>
      </c>
      <c r="D1245" s="22">
        <v>3.2</v>
      </c>
      <c r="E1245" s="5">
        <f>C1245-D1245</f>
        <v>13.760000000000002</v>
      </c>
      <c r="F1245" s="12">
        <v>10</v>
      </c>
      <c r="G1245" s="7">
        <f>350*5/35.31</f>
        <v>49.561030869442078</v>
      </c>
      <c r="H1245" s="7">
        <f>350*6/35.31</f>
        <v>59.473237043330499</v>
      </c>
      <c r="I1245" s="7">
        <v>0</v>
      </c>
      <c r="J1245" s="7">
        <v>0</v>
      </c>
      <c r="K1245" s="7">
        <v>0</v>
      </c>
      <c r="L1245" s="7">
        <v>0</v>
      </c>
      <c r="M1245" s="7">
        <f>350*8/35.31</f>
        <v>79.297649391107328</v>
      </c>
      <c r="N1245" s="7">
        <v>0</v>
      </c>
      <c r="O1245" s="7">
        <f>SUM(G1245:N1245)</f>
        <v>188.33191730387989</v>
      </c>
      <c r="P1245" s="7">
        <v>0</v>
      </c>
      <c r="Q1245" s="7">
        <v>0</v>
      </c>
      <c r="R1245" s="7">
        <v>0</v>
      </c>
      <c r="S1245" s="7">
        <v>0</v>
      </c>
      <c r="T1245" s="7">
        <v>0</v>
      </c>
      <c r="U1245" s="7">
        <v>0</v>
      </c>
      <c r="V1245" s="7">
        <f t="shared" si="200"/>
        <v>0</v>
      </c>
      <c r="W1245" s="22">
        <v>1068</v>
      </c>
      <c r="X1245" s="8"/>
    </row>
    <row r="1247" spans="2:24">
      <c r="B1247" s="1" t="s">
        <v>414</v>
      </c>
    </row>
    <row r="1248" spans="2:24">
      <c r="B1248" s="94" t="s">
        <v>0</v>
      </c>
      <c r="C1248" s="94" t="s">
        <v>121</v>
      </c>
      <c r="D1248" s="94" t="s">
        <v>97</v>
      </c>
      <c r="E1248" s="94" t="s">
        <v>98</v>
      </c>
      <c r="F1248" s="94" t="s">
        <v>99</v>
      </c>
      <c r="G1248" s="101" t="s">
        <v>100</v>
      </c>
      <c r="H1248" s="101" t="s">
        <v>8</v>
      </c>
      <c r="I1248" s="110"/>
      <c r="J1248" s="110"/>
      <c r="K1248" s="111"/>
    </row>
    <row r="1249" spans="2:24">
      <c r="B1249" s="95"/>
      <c r="C1249" s="95"/>
      <c r="D1249" s="95"/>
      <c r="E1249" s="95"/>
      <c r="F1249" s="95"/>
      <c r="G1249" s="102"/>
      <c r="H1249" s="102"/>
      <c r="I1249" s="112"/>
      <c r="J1249" s="112"/>
      <c r="K1249" s="113"/>
    </row>
    <row r="1250" spans="2:24" s="28" customFormat="1" ht="45" customHeight="1">
      <c r="B1250" s="29" t="s">
        <v>15</v>
      </c>
      <c r="C1250" s="30" t="s">
        <v>101</v>
      </c>
      <c r="D1250" s="30"/>
      <c r="E1250" s="31">
        <v>0</v>
      </c>
      <c r="F1250" s="31">
        <v>2</v>
      </c>
      <c r="G1250" s="32">
        <v>0</v>
      </c>
      <c r="H1250" s="114" t="s">
        <v>415</v>
      </c>
      <c r="I1250" s="115"/>
      <c r="J1250" s="115"/>
      <c r="K1250" s="116"/>
    </row>
    <row r="1251" spans="2:24">
      <c r="B1251" s="23" t="s">
        <v>18</v>
      </c>
      <c r="C1251" s="22" t="s">
        <v>101</v>
      </c>
      <c r="D1251" s="22" t="s">
        <v>112</v>
      </c>
      <c r="E1251" s="5">
        <v>0</v>
      </c>
      <c r="F1251" s="5">
        <v>15</v>
      </c>
      <c r="G1251" s="14">
        <v>0</v>
      </c>
      <c r="H1251" s="107" t="s">
        <v>416</v>
      </c>
      <c r="I1251" s="108"/>
      <c r="J1251" s="108"/>
      <c r="K1251" s="109"/>
    </row>
    <row r="1252" spans="2:24">
      <c r="B1252" s="23" t="s">
        <v>17</v>
      </c>
      <c r="C1252" s="22" t="s">
        <v>101</v>
      </c>
      <c r="D1252" s="22"/>
      <c r="E1252" s="5">
        <v>0</v>
      </c>
      <c r="F1252" s="5">
        <v>10</v>
      </c>
      <c r="G1252" s="14">
        <v>0</v>
      </c>
      <c r="H1252" s="107" t="s">
        <v>417</v>
      </c>
      <c r="I1252" s="108"/>
      <c r="J1252" s="108"/>
      <c r="K1252" s="109"/>
    </row>
    <row r="1253" spans="2:24">
      <c r="B1253" s="23" t="s">
        <v>277</v>
      </c>
      <c r="C1253" s="22"/>
      <c r="D1253" s="22"/>
      <c r="E1253" s="5">
        <v>0</v>
      </c>
      <c r="F1253" s="5">
        <v>0</v>
      </c>
      <c r="G1253" s="14">
        <v>9</v>
      </c>
      <c r="H1253" s="107" t="s">
        <v>418</v>
      </c>
      <c r="I1253" s="108"/>
      <c r="J1253" s="108"/>
      <c r="K1253" s="109"/>
    </row>
    <row r="1254" spans="2:24">
      <c r="B1254" s="23" t="s">
        <v>221</v>
      </c>
      <c r="C1254" s="22" t="s">
        <v>112</v>
      </c>
      <c r="D1254" s="22"/>
      <c r="E1254" s="5">
        <v>0</v>
      </c>
      <c r="F1254" s="5">
        <v>0</v>
      </c>
      <c r="G1254" s="14">
        <v>0</v>
      </c>
      <c r="H1254" s="107" t="s">
        <v>419</v>
      </c>
      <c r="I1254" s="108"/>
      <c r="J1254" s="108"/>
      <c r="K1254" s="109"/>
    </row>
    <row r="1255" spans="2:24">
      <c r="B1255" s="24" t="s">
        <v>19</v>
      </c>
      <c r="C1255" s="22" t="s">
        <v>101</v>
      </c>
      <c r="D1255" s="22" t="s">
        <v>112</v>
      </c>
      <c r="E1255" s="5">
        <v>8</v>
      </c>
      <c r="F1255" s="5">
        <v>4</v>
      </c>
      <c r="G1255" s="14">
        <v>0</v>
      </c>
      <c r="H1255" s="107" t="s">
        <v>420</v>
      </c>
      <c r="I1255" s="108"/>
      <c r="J1255" s="108"/>
      <c r="K1255" s="109"/>
    </row>
    <row r="1258" spans="2:24">
      <c r="B1258" s="1" t="s">
        <v>421</v>
      </c>
    </row>
    <row r="1259" spans="2:24">
      <c r="B1259" s="94" t="s">
        <v>0</v>
      </c>
      <c r="C1259" s="94" t="s">
        <v>1</v>
      </c>
      <c r="D1259" s="94" t="s">
        <v>2</v>
      </c>
      <c r="E1259" s="94" t="s">
        <v>3</v>
      </c>
      <c r="F1259" s="94" t="s">
        <v>93</v>
      </c>
      <c r="G1259" s="96" t="s">
        <v>5</v>
      </c>
      <c r="H1259" s="97"/>
      <c r="I1259" s="97"/>
      <c r="J1259" s="97"/>
      <c r="K1259" s="97"/>
      <c r="L1259" s="97"/>
      <c r="M1259" s="97"/>
      <c r="N1259" s="97"/>
      <c r="O1259" s="98"/>
      <c r="P1259" s="96" t="s">
        <v>6</v>
      </c>
      <c r="Q1259" s="97"/>
      <c r="R1259" s="97"/>
      <c r="S1259" s="97"/>
      <c r="T1259" s="97"/>
      <c r="U1259" s="97"/>
      <c r="V1259" s="98"/>
      <c r="W1259" s="99" t="s">
        <v>7</v>
      </c>
      <c r="X1259" s="94" t="s">
        <v>8</v>
      </c>
    </row>
    <row r="1260" spans="2:24">
      <c r="B1260" s="95"/>
      <c r="C1260" s="95"/>
      <c r="D1260" s="95"/>
      <c r="E1260" s="95"/>
      <c r="F1260" s="95"/>
      <c r="G1260" s="2" t="s">
        <v>9</v>
      </c>
      <c r="H1260" s="3" t="s">
        <v>10</v>
      </c>
      <c r="I1260" s="3" t="s">
        <v>23</v>
      </c>
      <c r="J1260" s="3" t="s">
        <v>22</v>
      </c>
      <c r="K1260" s="3" t="s">
        <v>21</v>
      </c>
      <c r="L1260" s="3" t="s">
        <v>25</v>
      </c>
      <c r="M1260" s="3" t="s">
        <v>11</v>
      </c>
      <c r="N1260" s="3" t="s">
        <v>24</v>
      </c>
      <c r="O1260" s="3" t="s">
        <v>12</v>
      </c>
      <c r="P1260" s="2" t="s">
        <v>9</v>
      </c>
      <c r="Q1260" s="3" t="s">
        <v>10</v>
      </c>
      <c r="R1260" s="3" t="s">
        <v>22</v>
      </c>
      <c r="S1260" s="3" t="s">
        <v>21</v>
      </c>
      <c r="T1260" s="3" t="s">
        <v>11</v>
      </c>
      <c r="U1260" s="3" t="s">
        <v>328</v>
      </c>
      <c r="V1260" s="3" t="s">
        <v>13</v>
      </c>
      <c r="W1260" s="100"/>
      <c r="X1260" s="95"/>
    </row>
    <row r="1261" spans="2:24">
      <c r="B1261" s="23" t="s">
        <v>14</v>
      </c>
      <c r="C1261" s="5">
        <v>14</v>
      </c>
      <c r="D1261" s="5">
        <v>2</v>
      </c>
      <c r="E1261" s="5">
        <f>C1261-D1261</f>
        <v>12</v>
      </c>
      <c r="F1261" s="12"/>
      <c r="G1261" s="7">
        <f>350*3/35.31</f>
        <v>29.73661852166525</v>
      </c>
      <c r="H1261" s="7">
        <f>350*2/35.31</f>
        <v>19.824412347776832</v>
      </c>
      <c r="I1261" s="7">
        <v>0</v>
      </c>
      <c r="J1261" s="7">
        <v>0</v>
      </c>
      <c r="K1261" s="7">
        <v>0</v>
      </c>
      <c r="L1261" s="7">
        <f>350*12/35.31</f>
        <v>118.946474086661</v>
      </c>
      <c r="M1261" s="7">
        <f>350*3/35.31</f>
        <v>29.73661852166525</v>
      </c>
      <c r="N1261" s="7">
        <v>0</v>
      </c>
      <c r="O1261" s="7">
        <f>SUM(G1261:N1261)</f>
        <v>198.24412347776831</v>
      </c>
      <c r="P1261" s="7">
        <f>350*3/35.31</f>
        <v>29.73661852166525</v>
      </c>
      <c r="Q1261" s="7">
        <v>0</v>
      </c>
      <c r="R1261" s="7">
        <v>0</v>
      </c>
      <c r="S1261" s="7">
        <v>0</v>
      </c>
      <c r="T1261" s="7">
        <f>350*1/35.31</f>
        <v>9.912206173888416</v>
      </c>
      <c r="U1261" s="7">
        <f>220*2/35.31+350*21/35.31</f>
        <v>220.6173888416879</v>
      </c>
      <c r="V1261" s="7">
        <f>SUM(P1261:U1261)</f>
        <v>260.26621353724158</v>
      </c>
      <c r="W1261" s="22">
        <v>570</v>
      </c>
      <c r="X1261" s="8"/>
    </row>
    <row r="1262" spans="2:24">
      <c r="B1262" s="23" t="s">
        <v>15</v>
      </c>
      <c r="C1262" s="22">
        <v>0</v>
      </c>
      <c r="D1262" s="22">
        <v>0</v>
      </c>
      <c r="E1262" s="5">
        <f>C1262-D1262</f>
        <v>0</v>
      </c>
      <c r="F1262" s="12">
        <v>45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7">
        <f>SUM(G1262:N1262)</f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f>350*2/35.31</f>
        <v>19.824412347776832</v>
      </c>
      <c r="U1262" s="7">
        <f>220*5/35.31</f>
        <v>31.15264797507788</v>
      </c>
      <c r="V1262" s="7">
        <f>SUM(P1262:U1262)</f>
        <v>50.977060322854712</v>
      </c>
      <c r="W1262" s="22">
        <v>1280</v>
      </c>
      <c r="X1262" s="8" t="s">
        <v>422</v>
      </c>
    </row>
    <row r="1263" spans="2:24">
      <c r="B1263" s="23" t="s">
        <v>16</v>
      </c>
      <c r="C1263" s="22">
        <v>8</v>
      </c>
      <c r="D1263" s="22">
        <v>2</v>
      </c>
      <c r="E1263" s="5">
        <f>C1263-D1263</f>
        <v>6</v>
      </c>
      <c r="F1263" s="12">
        <v>3</v>
      </c>
      <c r="G1263" s="6">
        <f>1500/35.31</f>
        <v>42.480883602378924</v>
      </c>
      <c r="H1263" s="6">
        <v>0</v>
      </c>
      <c r="I1263" s="6">
        <v>0</v>
      </c>
      <c r="J1263" s="6">
        <v>0</v>
      </c>
      <c r="K1263" s="6">
        <v>0</v>
      </c>
      <c r="L1263" s="6">
        <v>0</v>
      </c>
      <c r="M1263" s="6">
        <f>500/35.31</f>
        <v>14.16029453412631</v>
      </c>
      <c r="N1263" s="6">
        <v>0</v>
      </c>
      <c r="O1263" s="7">
        <f>SUM(G1263:N1263)</f>
        <v>56.641178136505232</v>
      </c>
      <c r="P1263" s="7">
        <f>1400/35.31</f>
        <v>39.648824695553664</v>
      </c>
      <c r="Q1263" s="7">
        <v>0</v>
      </c>
      <c r="R1263" s="7">
        <v>0</v>
      </c>
      <c r="S1263" s="7">
        <v>0</v>
      </c>
      <c r="T1263" s="7">
        <v>0</v>
      </c>
      <c r="U1263" s="7">
        <v>0</v>
      </c>
      <c r="V1263" s="7">
        <f>SUM(P1263:U1263)</f>
        <v>39.648824695553664</v>
      </c>
      <c r="W1263" s="22">
        <v>525</v>
      </c>
      <c r="X1263" s="8" t="s">
        <v>423</v>
      </c>
    </row>
    <row r="1264" spans="2:24">
      <c r="B1264" s="23" t="s">
        <v>221</v>
      </c>
      <c r="C1264" s="22">
        <v>13</v>
      </c>
      <c r="D1264" s="22">
        <v>3</v>
      </c>
      <c r="E1264" s="5">
        <f t="shared" ref="E1264:E1267" si="201">C1264-D1264</f>
        <v>10</v>
      </c>
      <c r="F1264" s="13">
        <v>28</v>
      </c>
      <c r="G1264" s="7">
        <f>350*11/35.31</f>
        <v>109.03426791277258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f>350*8/35.31</f>
        <v>79.297649391107328</v>
      </c>
      <c r="N1264" s="7">
        <v>0</v>
      </c>
      <c r="O1264" s="7">
        <f>SUM(G1264:N1264)</f>
        <v>188.33191730387989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7">
        <f>SUM(P1264:U1264)</f>
        <v>0</v>
      </c>
      <c r="W1264" s="22">
        <v>1110</v>
      </c>
      <c r="X1264" s="8"/>
    </row>
    <row r="1265" spans="2:24">
      <c r="B1265" s="23" t="s">
        <v>17</v>
      </c>
      <c r="C1265" s="22">
        <v>0</v>
      </c>
      <c r="D1265" s="22">
        <v>0</v>
      </c>
      <c r="E1265" s="5">
        <f t="shared" si="201"/>
        <v>0</v>
      </c>
      <c r="F1265" s="12"/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0</v>
      </c>
      <c r="O1265" s="7">
        <f t="shared" ref="O1265" si="202">SUM(G1265:N1265)</f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  <c r="U1265" s="7">
        <v>0</v>
      </c>
      <c r="V1265" s="7">
        <f t="shared" ref="V1265:V1268" si="203">SUM(P1265:U1265)</f>
        <v>0</v>
      </c>
      <c r="W1265" s="22">
        <v>723</v>
      </c>
      <c r="X1265" s="8"/>
    </row>
    <row r="1266" spans="2:24">
      <c r="B1266" s="23" t="s">
        <v>277</v>
      </c>
      <c r="C1266" s="22">
        <v>10</v>
      </c>
      <c r="D1266" s="22">
        <v>2</v>
      </c>
      <c r="E1266" s="5">
        <f t="shared" si="201"/>
        <v>8</v>
      </c>
      <c r="F1266" s="12">
        <v>31</v>
      </c>
      <c r="G1266" s="7">
        <f>350*4/35.31</f>
        <v>39.648824695553664</v>
      </c>
      <c r="H1266" s="7">
        <f>350*5/35.31</f>
        <v>49.561030869442078</v>
      </c>
      <c r="I1266" s="7">
        <v>0</v>
      </c>
      <c r="J1266" s="7">
        <v>0</v>
      </c>
      <c r="K1266" s="7">
        <f>350*6/35.31</f>
        <v>59.473237043330499</v>
      </c>
      <c r="L1266" s="7">
        <v>0</v>
      </c>
      <c r="M1266" s="7">
        <f>350*3/35.31</f>
        <v>29.73661852166525</v>
      </c>
      <c r="N1266" s="7">
        <f>350*7/35.31</f>
        <v>69.385443217218921</v>
      </c>
      <c r="O1266" s="7">
        <f>SUM(G1266:N1266)</f>
        <v>247.80515434721039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7">
        <f t="shared" si="203"/>
        <v>0</v>
      </c>
      <c r="W1266" s="22">
        <v>610</v>
      </c>
      <c r="X1266" s="8"/>
    </row>
    <row r="1267" spans="2:24">
      <c r="B1267" s="23" t="s">
        <v>18</v>
      </c>
      <c r="C1267" s="22">
        <v>15</v>
      </c>
      <c r="D1267" s="22">
        <v>2</v>
      </c>
      <c r="E1267" s="5">
        <f t="shared" si="201"/>
        <v>13</v>
      </c>
      <c r="F1267" s="12"/>
      <c r="G1267" s="7">
        <f>350*8/35.31</f>
        <v>79.297649391107328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f>350*11/35.31</f>
        <v>109.03426791277258</v>
      </c>
      <c r="N1267" s="7">
        <v>0</v>
      </c>
      <c r="O1267" s="7">
        <f>SUM(G1267:N1267)</f>
        <v>188.33191730387989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  <c r="U1267" s="7">
        <v>0</v>
      </c>
      <c r="V1267" s="7">
        <f t="shared" si="203"/>
        <v>0</v>
      </c>
      <c r="W1267" s="25">
        <v>3011</v>
      </c>
      <c r="X1267" s="8"/>
    </row>
    <row r="1268" spans="2:24">
      <c r="B1268" s="24" t="s">
        <v>19</v>
      </c>
      <c r="C1268" s="22">
        <v>16.66</v>
      </c>
      <c r="D1268" s="22">
        <v>3.3</v>
      </c>
      <c r="E1268" s="5">
        <f>C1268-D1268</f>
        <v>13.36</v>
      </c>
      <c r="F1268" s="12">
        <v>15</v>
      </c>
      <c r="G1268" s="7">
        <f>350*5/35.31</f>
        <v>49.561030869442078</v>
      </c>
      <c r="H1268" s="7">
        <f>350*6/35.31</f>
        <v>59.473237043330499</v>
      </c>
      <c r="I1268" s="7">
        <v>0</v>
      </c>
      <c r="J1268" s="7">
        <v>0</v>
      </c>
      <c r="K1268" s="7">
        <v>0</v>
      </c>
      <c r="L1268" s="7">
        <v>0</v>
      </c>
      <c r="M1268" s="7">
        <f>350*8/35.31</f>
        <v>79.297649391107328</v>
      </c>
      <c r="N1268" s="7">
        <v>0</v>
      </c>
      <c r="O1268" s="7">
        <f>SUM(G1268:N1268)</f>
        <v>188.33191730387989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7">
        <f t="shared" si="203"/>
        <v>0</v>
      </c>
      <c r="W1268" s="22">
        <v>1253</v>
      </c>
      <c r="X1268" s="8"/>
    </row>
    <row r="1270" spans="2:24">
      <c r="B1270" s="1" t="s">
        <v>424</v>
      </c>
    </row>
    <row r="1271" spans="2:24">
      <c r="B1271" s="94" t="s">
        <v>0</v>
      </c>
      <c r="C1271" s="94" t="s">
        <v>121</v>
      </c>
      <c r="D1271" s="94" t="s">
        <v>97</v>
      </c>
      <c r="E1271" s="94" t="s">
        <v>98</v>
      </c>
      <c r="F1271" s="94" t="s">
        <v>99</v>
      </c>
      <c r="G1271" s="101" t="s">
        <v>100</v>
      </c>
      <c r="H1271" s="101" t="s">
        <v>8</v>
      </c>
      <c r="I1271" s="110"/>
      <c r="J1271" s="110"/>
      <c r="K1271" s="111"/>
    </row>
    <row r="1272" spans="2:24">
      <c r="B1272" s="95"/>
      <c r="C1272" s="95"/>
      <c r="D1272" s="95"/>
      <c r="E1272" s="95"/>
      <c r="F1272" s="95"/>
      <c r="G1272" s="102"/>
      <c r="H1272" s="102"/>
      <c r="I1272" s="112"/>
      <c r="J1272" s="112"/>
      <c r="K1272" s="113"/>
    </row>
    <row r="1273" spans="2:24" s="28" customFormat="1" ht="46.5" customHeight="1">
      <c r="B1273" s="29" t="s">
        <v>15</v>
      </c>
      <c r="C1273" s="30" t="s">
        <v>101</v>
      </c>
      <c r="D1273" s="30"/>
      <c r="E1273" s="31">
        <v>0</v>
      </c>
      <c r="F1273" s="31">
        <v>22</v>
      </c>
      <c r="G1273" s="32">
        <v>0</v>
      </c>
      <c r="H1273" s="114" t="s">
        <v>425</v>
      </c>
      <c r="I1273" s="115"/>
      <c r="J1273" s="115"/>
      <c r="K1273" s="116"/>
    </row>
    <row r="1274" spans="2:24" s="28" customFormat="1" ht="36" customHeight="1">
      <c r="B1274" s="29" t="s">
        <v>18</v>
      </c>
      <c r="C1274" s="30" t="s">
        <v>101</v>
      </c>
      <c r="D1274" s="30" t="s">
        <v>101</v>
      </c>
      <c r="E1274" s="31">
        <v>0</v>
      </c>
      <c r="F1274" s="31">
        <v>3</v>
      </c>
      <c r="G1274" s="32">
        <v>6</v>
      </c>
      <c r="H1274" s="114" t="s">
        <v>426</v>
      </c>
      <c r="I1274" s="115"/>
      <c r="J1274" s="115"/>
      <c r="K1274" s="116"/>
    </row>
    <row r="1275" spans="2:24">
      <c r="B1275" s="23" t="s">
        <v>17</v>
      </c>
      <c r="C1275" s="22" t="s">
        <v>101</v>
      </c>
      <c r="D1275" s="22"/>
      <c r="E1275" s="5">
        <v>0</v>
      </c>
      <c r="F1275" s="5">
        <v>7</v>
      </c>
      <c r="G1275" s="14">
        <v>0</v>
      </c>
      <c r="H1275" s="107" t="s">
        <v>427</v>
      </c>
      <c r="I1275" s="108"/>
      <c r="J1275" s="108"/>
      <c r="K1275" s="109"/>
    </row>
    <row r="1276" spans="2:24">
      <c r="B1276" s="23" t="s">
        <v>277</v>
      </c>
      <c r="C1276" s="22"/>
      <c r="D1276" s="22"/>
      <c r="E1276" s="5">
        <v>0</v>
      </c>
      <c r="F1276" s="5">
        <v>0</v>
      </c>
      <c r="G1276" s="14">
        <v>7</v>
      </c>
      <c r="H1276" s="107" t="s">
        <v>428</v>
      </c>
      <c r="I1276" s="108"/>
      <c r="J1276" s="108"/>
      <c r="K1276" s="109"/>
    </row>
    <row r="1277" spans="2:24">
      <c r="B1277" s="23" t="s">
        <v>221</v>
      </c>
      <c r="C1277" s="22" t="s">
        <v>101</v>
      </c>
      <c r="D1277" s="22"/>
      <c r="E1277" s="5">
        <v>0</v>
      </c>
      <c r="F1277" s="5">
        <v>10</v>
      </c>
      <c r="G1277" s="14">
        <v>0</v>
      </c>
      <c r="H1277" s="107" t="s">
        <v>429</v>
      </c>
      <c r="I1277" s="108"/>
      <c r="J1277" s="108"/>
      <c r="K1277" s="109"/>
    </row>
    <row r="1278" spans="2:24">
      <c r="B1278" s="24" t="s">
        <v>19</v>
      </c>
      <c r="C1278" s="22" t="s">
        <v>112</v>
      </c>
      <c r="D1278" s="22" t="s">
        <v>101</v>
      </c>
      <c r="E1278" s="5">
        <v>0</v>
      </c>
      <c r="F1278" s="5">
        <v>0</v>
      </c>
      <c r="G1278" s="14">
        <v>8</v>
      </c>
      <c r="H1278" s="107" t="s">
        <v>430</v>
      </c>
      <c r="I1278" s="108"/>
      <c r="J1278" s="108"/>
      <c r="K1278" s="109"/>
    </row>
    <row r="1281" spans="2:24">
      <c r="B1281" s="1" t="s">
        <v>431</v>
      </c>
    </row>
    <row r="1282" spans="2:24">
      <c r="B1282" s="94" t="s">
        <v>0</v>
      </c>
      <c r="C1282" s="94" t="s">
        <v>1</v>
      </c>
      <c r="D1282" s="94" t="s">
        <v>2</v>
      </c>
      <c r="E1282" s="94" t="s">
        <v>3</v>
      </c>
      <c r="F1282" s="94" t="s">
        <v>93</v>
      </c>
      <c r="G1282" s="96" t="s">
        <v>5</v>
      </c>
      <c r="H1282" s="97"/>
      <c r="I1282" s="97"/>
      <c r="J1282" s="97"/>
      <c r="K1282" s="97"/>
      <c r="L1282" s="97"/>
      <c r="M1282" s="97"/>
      <c r="N1282" s="97"/>
      <c r="O1282" s="98"/>
      <c r="P1282" s="96" t="s">
        <v>6</v>
      </c>
      <c r="Q1282" s="97"/>
      <c r="R1282" s="97"/>
      <c r="S1282" s="97"/>
      <c r="T1282" s="97"/>
      <c r="U1282" s="97"/>
      <c r="V1282" s="98"/>
      <c r="W1282" s="99" t="s">
        <v>7</v>
      </c>
      <c r="X1282" s="94" t="s">
        <v>8</v>
      </c>
    </row>
    <row r="1283" spans="2:24">
      <c r="B1283" s="95"/>
      <c r="C1283" s="95"/>
      <c r="D1283" s="95"/>
      <c r="E1283" s="95"/>
      <c r="F1283" s="95"/>
      <c r="G1283" s="2" t="s">
        <v>9</v>
      </c>
      <c r="H1283" s="3" t="s">
        <v>10</v>
      </c>
      <c r="I1283" s="3" t="s">
        <v>23</v>
      </c>
      <c r="J1283" s="3" t="s">
        <v>22</v>
      </c>
      <c r="K1283" s="3" t="s">
        <v>21</v>
      </c>
      <c r="L1283" s="3" t="s">
        <v>25</v>
      </c>
      <c r="M1283" s="3" t="s">
        <v>11</v>
      </c>
      <c r="N1283" s="3" t="s">
        <v>24</v>
      </c>
      <c r="O1283" s="3" t="s">
        <v>12</v>
      </c>
      <c r="P1283" s="2" t="s">
        <v>9</v>
      </c>
      <c r="Q1283" s="3" t="s">
        <v>10</v>
      </c>
      <c r="R1283" s="3" t="s">
        <v>22</v>
      </c>
      <c r="S1283" s="3" t="s">
        <v>21</v>
      </c>
      <c r="T1283" s="3" t="s">
        <v>11</v>
      </c>
      <c r="U1283" s="3" t="s">
        <v>328</v>
      </c>
      <c r="V1283" s="3" t="s">
        <v>13</v>
      </c>
      <c r="W1283" s="100"/>
      <c r="X1283" s="95"/>
    </row>
    <row r="1284" spans="2:24">
      <c r="B1284" s="23" t="s">
        <v>14</v>
      </c>
      <c r="C1284" s="5">
        <v>18</v>
      </c>
      <c r="D1284" s="5">
        <v>8</v>
      </c>
      <c r="E1284" s="5">
        <f>C1284-D1284</f>
        <v>10</v>
      </c>
      <c r="F1284" s="12"/>
      <c r="G1284" s="7">
        <f>350*3/35.31</f>
        <v>29.73661852166525</v>
      </c>
      <c r="H1284" s="7">
        <f>350*2/35.31</f>
        <v>19.824412347776832</v>
      </c>
      <c r="I1284" s="7">
        <v>0</v>
      </c>
      <c r="J1284" s="7">
        <v>0</v>
      </c>
      <c r="K1284" s="7">
        <v>0</v>
      </c>
      <c r="L1284" s="7">
        <f>350*10/35.31</f>
        <v>99.122061738884156</v>
      </c>
      <c r="M1284" s="7">
        <f>350*3/35.31</f>
        <v>29.73661852166525</v>
      </c>
      <c r="N1284" s="7">
        <v>0</v>
      </c>
      <c r="O1284" s="7">
        <f>SUM(G1284:N1284)</f>
        <v>178.41971112999147</v>
      </c>
      <c r="P1284" s="7">
        <f>350*4/35.31</f>
        <v>39.648824695553664</v>
      </c>
      <c r="Q1284" s="7">
        <f>350*2/35.31</f>
        <v>19.824412347776832</v>
      </c>
      <c r="R1284" s="7">
        <v>0</v>
      </c>
      <c r="S1284" s="7">
        <v>0</v>
      </c>
      <c r="T1284" s="7">
        <f>350*1/35.31</f>
        <v>9.912206173888416</v>
      </c>
      <c r="U1284" s="7">
        <f>220*41/35.31+350*5/35.31</f>
        <v>305.0127442650807</v>
      </c>
      <c r="V1284" s="7">
        <f>SUM(P1284:U1284)</f>
        <v>374.39818748229959</v>
      </c>
      <c r="W1284" s="22">
        <v>810</v>
      </c>
      <c r="X1284" s="8"/>
    </row>
    <row r="1285" spans="2:24">
      <c r="B1285" s="23" t="s">
        <v>15</v>
      </c>
      <c r="C1285" s="22">
        <v>15</v>
      </c>
      <c r="D1285" s="22">
        <v>0</v>
      </c>
      <c r="E1285" s="5">
        <f>C1285-D1285</f>
        <v>15</v>
      </c>
      <c r="F1285" s="12">
        <v>69</v>
      </c>
      <c r="G1285" s="6">
        <f>350*13/35.31</f>
        <v>128.85868026054942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f>350*11/35.31</f>
        <v>109.03426791277258</v>
      </c>
      <c r="N1285" s="6">
        <f>350*15/35.31</f>
        <v>148.68309260832623</v>
      </c>
      <c r="O1285" s="7">
        <f>SUM(G1285:N1285)</f>
        <v>386.5760407816482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f>220*10/35.31</f>
        <v>62.305295950155759</v>
      </c>
      <c r="V1285" s="7">
        <f>SUM(P1285:U1285)</f>
        <v>62.305295950155759</v>
      </c>
      <c r="W1285" s="22">
        <v>1890</v>
      </c>
      <c r="X1285" s="8"/>
    </row>
    <row r="1286" spans="2:24">
      <c r="B1286" s="23" t="s">
        <v>16</v>
      </c>
      <c r="C1286" s="22">
        <v>7</v>
      </c>
      <c r="D1286" s="22">
        <v>1</v>
      </c>
      <c r="E1286" s="5">
        <f>C1286-D1286</f>
        <v>6</v>
      </c>
      <c r="F1286" s="12">
        <v>2</v>
      </c>
      <c r="G1286" s="6">
        <f>1450/35.31</f>
        <v>41.064854148966297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f>500/35.31</f>
        <v>14.16029453412631</v>
      </c>
      <c r="N1286" s="6">
        <v>0</v>
      </c>
      <c r="O1286" s="7">
        <f>SUM(G1286:N1286)</f>
        <v>55.225148683092605</v>
      </c>
      <c r="P1286" s="7">
        <f>3150/35.31</f>
        <v>89.209855564995749</v>
      </c>
      <c r="Q1286" s="7">
        <v>0</v>
      </c>
      <c r="R1286" s="7">
        <v>0</v>
      </c>
      <c r="S1286" s="7">
        <v>0</v>
      </c>
      <c r="T1286" s="7">
        <v>0</v>
      </c>
      <c r="U1286" s="7">
        <v>0</v>
      </c>
      <c r="V1286" s="7">
        <f>SUM(P1286:U1286)</f>
        <v>89.209855564995749</v>
      </c>
      <c r="W1286" s="22">
        <v>1090</v>
      </c>
      <c r="X1286" s="8" t="s">
        <v>432</v>
      </c>
    </row>
    <row r="1287" spans="2:24">
      <c r="B1287" s="23" t="s">
        <v>221</v>
      </c>
      <c r="C1287" s="22">
        <v>17</v>
      </c>
      <c r="D1287" s="22">
        <v>3</v>
      </c>
      <c r="E1287" s="5">
        <f t="shared" ref="E1287:E1290" si="204">C1287-D1287</f>
        <v>14</v>
      </c>
      <c r="F1287" s="13"/>
      <c r="G1287" s="7">
        <f>350*12/35.31</f>
        <v>118.946474086661</v>
      </c>
      <c r="H1287" s="7">
        <v>0</v>
      </c>
      <c r="I1287" s="7">
        <v>0</v>
      </c>
      <c r="J1287" s="7">
        <v>0</v>
      </c>
      <c r="K1287" s="7">
        <v>0</v>
      </c>
      <c r="L1287" s="7">
        <v>0</v>
      </c>
      <c r="M1287" s="7">
        <f>350*9/35.31</f>
        <v>89.209855564995749</v>
      </c>
      <c r="N1287" s="7">
        <v>0</v>
      </c>
      <c r="O1287" s="7">
        <f>SUM(G1287:N1287)</f>
        <v>208.15632965165673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  <c r="U1287" s="7">
        <v>0</v>
      </c>
      <c r="V1287" s="7">
        <f>SUM(P1287:U1287)</f>
        <v>0</v>
      </c>
      <c r="W1287" s="22">
        <v>1070</v>
      </c>
      <c r="X1287" s="8"/>
    </row>
    <row r="1288" spans="2:24">
      <c r="B1288" s="23" t="s">
        <v>17</v>
      </c>
      <c r="C1288" s="22">
        <v>0</v>
      </c>
      <c r="D1288" s="22">
        <v>0</v>
      </c>
      <c r="E1288" s="5">
        <f t="shared" si="204"/>
        <v>0</v>
      </c>
      <c r="F1288" s="12"/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  <c r="N1288" s="7">
        <v>0</v>
      </c>
      <c r="O1288" s="7">
        <f t="shared" ref="O1288" si="205">SUM(G1288:N1288)</f>
        <v>0</v>
      </c>
      <c r="P1288" s="7">
        <v>0</v>
      </c>
      <c r="Q1288" s="7">
        <v>0</v>
      </c>
      <c r="R1288" s="7">
        <v>0</v>
      </c>
      <c r="S1288" s="7">
        <v>0</v>
      </c>
      <c r="T1288" s="7">
        <v>0</v>
      </c>
      <c r="U1288" s="7">
        <v>0</v>
      </c>
      <c r="V1288" s="7">
        <f t="shared" ref="V1288:V1291" si="206">SUM(P1288:U1288)</f>
        <v>0</v>
      </c>
      <c r="W1288" s="22">
        <v>390</v>
      </c>
      <c r="X1288" s="8"/>
    </row>
    <row r="1289" spans="2:24">
      <c r="B1289" s="23" t="s">
        <v>277</v>
      </c>
      <c r="C1289" s="22">
        <v>10</v>
      </c>
      <c r="D1289" s="22">
        <v>3</v>
      </c>
      <c r="E1289" s="5">
        <f t="shared" si="204"/>
        <v>7</v>
      </c>
      <c r="F1289" s="12">
        <v>28</v>
      </c>
      <c r="G1289" s="7">
        <f>350*4/35.31</f>
        <v>39.648824695553664</v>
      </c>
      <c r="H1289" s="7">
        <f>350*6/35.31</f>
        <v>59.473237043330499</v>
      </c>
      <c r="I1289" s="7">
        <v>0</v>
      </c>
      <c r="J1289" s="7">
        <v>0</v>
      </c>
      <c r="K1289" s="7">
        <f>350*7/35.31</f>
        <v>69.385443217218921</v>
      </c>
      <c r="L1289" s="7">
        <v>0</v>
      </c>
      <c r="M1289" s="7">
        <f>350*3/35.31</f>
        <v>29.73661852166525</v>
      </c>
      <c r="N1289" s="7">
        <f>350*8/35.31</f>
        <v>79.297649391107328</v>
      </c>
      <c r="O1289" s="7">
        <f>SUM(G1289:N1289)</f>
        <v>277.54177286887563</v>
      </c>
      <c r="P1289" s="7">
        <v>0</v>
      </c>
      <c r="Q1289" s="7">
        <v>0</v>
      </c>
      <c r="R1289" s="7">
        <v>0</v>
      </c>
      <c r="S1289" s="7">
        <v>0</v>
      </c>
      <c r="T1289" s="7">
        <v>0</v>
      </c>
      <c r="U1289" s="7">
        <v>0</v>
      </c>
      <c r="V1289" s="7">
        <f t="shared" si="206"/>
        <v>0</v>
      </c>
      <c r="W1289" s="22">
        <v>650</v>
      </c>
      <c r="X1289" s="8"/>
    </row>
    <row r="1290" spans="2:24">
      <c r="B1290" s="23" t="s">
        <v>18</v>
      </c>
      <c r="C1290" s="22">
        <v>14</v>
      </c>
      <c r="D1290" s="22">
        <v>2</v>
      </c>
      <c r="E1290" s="5">
        <f t="shared" si="204"/>
        <v>12</v>
      </c>
      <c r="F1290" s="12"/>
      <c r="G1290" s="7">
        <f>350*9/35.31</f>
        <v>89.209855564995749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  <c r="M1290" s="7">
        <f>350*10/35.31</f>
        <v>99.122061738884156</v>
      </c>
      <c r="N1290" s="7">
        <v>0</v>
      </c>
      <c r="O1290" s="7">
        <f>SUM(G1290:N1290)</f>
        <v>188.33191730387989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7">
        <f t="shared" si="206"/>
        <v>0</v>
      </c>
      <c r="W1290" s="22">
        <v>1031</v>
      </c>
      <c r="X1290" s="8"/>
    </row>
    <row r="1291" spans="2:24">
      <c r="B1291" s="24" t="s">
        <v>19</v>
      </c>
      <c r="C1291" s="22">
        <v>18.12</v>
      </c>
      <c r="D1291" s="22">
        <v>3</v>
      </c>
      <c r="E1291" s="5">
        <f>C1291-D1291</f>
        <v>15.120000000000001</v>
      </c>
      <c r="F1291" s="12">
        <v>10</v>
      </c>
      <c r="G1291" s="7">
        <f>350*5/35.31</f>
        <v>49.561030869442078</v>
      </c>
      <c r="H1291" s="7">
        <f>350*7/35.31</f>
        <v>69.385443217218921</v>
      </c>
      <c r="I1291" s="7">
        <v>0</v>
      </c>
      <c r="J1291" s="7">
        <v>0</v>
      </c>
      <c r="K1291" s="7">
        <v>0</v>
      </c>
      <c r="L1291" s="7">
        <v>0</v>
      </c>
      <c r="M1291" s="7">
        <f>350*7/35.31</f>
        <v>69.385443217218921</v>
      </c>
      <c r="N1291" s="7">
        <v>0</v>
      </c>
      <c r="O1291" s="7">
        <f>SUM(G1291:N1291)</f>
        <v>188.33191730387992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  <c r="U1291" s="7">
        <v>0</v>
      </c>
      <c r="V1291" s="7">
        <f t="shared" si="206"/>
        <v>0</v>
      </c>
      <c r="W1291" s="22">
        <v>1204</v>
      </c>
      <c r="X1291" s="8"/>
    </row>
    <row r="1293" spans="2:24">
      <c r="B1293" s="1" t="s">
        <v>433</v>
      </c>
    </row>
    <row r="1294" spans="2:24">
      <c r="B1294" s="94" t="s">
        <v>0</v>
      </c>
      <c r="C1294" s="94" t="s">
        <v>121</v>
      </c>
      <c r="D1294" s="94" t="s">
        <v>97</v>
      </c>
      <c r="E1294" s="94" t="s">
        <v>98</v>
      </c>
      <c r="F1294" s="94" t="s">
        <v>99</v>
      </c>
      <c r="G1294" s="101" t="s">
        <v>100</v>
      </c>
      <c r="H1294" s="103" t="s">
        <v>8</v>
      </c>
      <c r="I1294" s="103"/>
      <c r="J1294" s="103"/>
      <c r="K1294" s="103"/>
      <c r="L1294" s="103"/>
      <c r="M1294" s="103"/>
      <c r="N1294" s="103"/>
      <c r="O1294" s="103"/>
    </row>
    <row r="1295" spans="2:24">
      <c r="B1295" s="95"/>
      <c r="C1295" s="95"/>
      <c r="D1295" s="95"/>
      <c r="E1295" s="95"/>
      <c r="F1295" s="95"/>
      <c r="G1295" s="102"/>
      <c r="H1295" s="103"/>
      <c r="I1295" s="103"/>
      <c r="J1295" s="103"/>
      <c r="K1295" s="103"/>
      <c r="L1295" s="103"/>
      <c r="M1295" s="103"/>
      <c r="N1295" s="103"/>
      <c r="O1295" s="103"/>
    </row>
    <row r="1296" spans="2:24">
      <c r="B1296" s="23" t="s">
        <v>15</v>
      </c>
      <c r="C1296" s="22" t="s">
        <v>101</v>
      </c>
      <c r="D1296" s="22"/>
      <c r="E1296" s="5">
        <v>0</v>
      </c>
      <c r="F1296" s="5">
        <v>25</v>
      </c>
      <c r="G1296" s="14">
        <v>0</v>
      </c>
      <c r="H1296" s="104" t="s">
        <v>434</v>
      </c>
      <c r="I1296" s="104"/>
      <c r="J1296" s="104"/>
      <c r="K1296" s="104"/>
      <c r="L1296" s="104"/>
      <c r="M1296" s="104"/>
      <c r="N1296" s="104"/>
      <c r="O1296" s="104"/>
    </row>
    <row r="1297" spans="2:24">
      <c r="B1297" s="23" t="s">
        <v>18</v>
      </c>
      <c r="C1297" s="22" t="s">
        <v>101</v>
      </c>
      <c r="D1297" s="22" t="s">
        <v>101</v>
      </c>
      <c r="E1297" s="5">
        <v>0</v>
      </c>
      <c r="F1297" s="5">
        <v>14</v>
      </c>
      <c r="G1297" s="14">
        <v>3</v>
      </c>
      <c r="H1297" s="104" t="s">
        <v>435</v>
      </c>
      <c r="I1297" s="104"/>
      <c r="J1297" s="104"/>
      <c r="K1297" s="104"/>
      <c r="L1297" s="104"/>
      <c r="M1297" s="104"/>
      <c r="N1297" s="104"/>
      <c r="O1297" s="104"/>
    </row>
    <row r="1298" spans="2:24">
      <c r="B1298" s="23" t="s">
        <v>277</v>
      </c>
      <c r="C1298" s="22"/>
      <c r="D1298" s="22"/>
      <c r="E1298" s="5">
        <v>0</v>
      </c>
      <c r="F1298" s="5">
        <v>0</v>
      </c>
      <c r="G1298" s="14">
        <v>8</v>
      </c>
      <c r="H1298" s="104" t="s">
        <v>436</v>
      </c>
      <c r="I1298" s="104"/>
      <c r="J1298" s="104"/>
      <c r="K1298" s="104"/>
      <c r="L1298" s="104"/>
      <c r="M1298" s="104"/>
      <c r="N1298" s="104"/>
      <c r="O1298" s="104"/>
    </row>
    <row r="1299" spans="2:24">
      <c r="B1299" s="23" t="s">
        <v>221</v>
      </c>
      <c r="C1299" s="22" t="s">
        <v>101</v>
      </c>
      <c r="D1299" s="22"/>
      <c r="E1299" s="5">
        <v>0</v>
      </c>
      <c r="F1299" s="5">
        <v>7</v>
      </c>
      <c r="G1299" s="14">
        <v>0</v>
      </c>
      <c r="H1299" s="104" t="s">
        <v>437</v>
      </c>
      <c r="I1299" s="104"/>
      <c r="J1299" s="104"/>
      <c r="K1299" s="104"/>
      <c r="L1299" s="104"/>
      <c r="M1299" s="104"/>
      <c r="N1299" s="104"/>
      <c r="O1299" s="104"/>
    </row>
    <row r="1300" spans="2:24">
      <c r="B1300" s="24" t="s">
        <v>19</v>
      </c>
      <c r="C1300" s="22" t="s">
        <v>101</v>
      </c>
      <c r="D1300" s="22" t="s">
        <v>101</v>
      </c>
      <c r="E1300" s="5">
        <v>2</v>
      </c>
      <c r="F1300" s="5">
        <v>0</v>
      </c>
      <c r="G1300" s="14">
        <v>8</v>
      </c>
      <c r="H1300" s="104" t="s">
        <v>438</v>
      </c>
      <c r="I1300" s="104"/>
      <c r="J1300" s="104"/>
      <c r="K1300" s="104"/>
      <c r="L1300" s="104"/>
      <c r="M1300" s="104"/>
      <c r="N1300" s="104"/>
      <c r="O1300" s="104"/>
    </row>
    <row r="1303" spans="2:24">
      <c r="B1303" s="1" t="s">
        <v>439</v>
      </c>
    </row>
    <row r="1304" spans="2:24">
      <c r="B1304" s="94" t="s">
        <v>0</v>
      </c>
      <c r="C1304" s="94" t="s">
        <v>1</v>
      </c>
      <c r="D1304" s="94" t="s">
        <v>2</v>
      </c>
      <c r="E1304" s="94" t="s">
        <v>3</v>
      </c>
      <c r="F1304" s="94" t="s">
        <v>93</v>
      </c>
      <c r="G1304" s="96" t="s">
        <v>5</v>
      </c>
      <c r="H1304" s="97"/>
      <c r="I1304" s="97"/>
      <c r="J1304" s="97"/>
      <c r="K1304" s="97"/>
      <c r="L1304" s="97"/>
      <c r="M1304" s="97"/>
      <c r="N1304" s="97"/>
      <c r="O1304" s="98"/>
      <c r="P1304" s="96" t="s">
        <v>6</v>
      </c>
      <c r="Q1304" s="97"/>
      <c r="R1304" s="97"/>
      <c r="S1304" s="97"/>
      <c r="T1304" s="97"/>
      <c r="U1304" s="97"/>
      <c r="V1304" s="98"/>
      <c r="W1304" s="99" t="s">
        <v>7</v>
      </c>
      <c r="X1304" s="94" t="s">
        <v>8</v>
      </c>
    </row>
    <row r="1305" spans="2:24">
      <c r="B1305" s="95"/>
      <c r="C1305" s="95"/>
      <c r="D1305" s="95"/>
      <c r="E1305" s="95"/>
      <c r="F1305" s="95"/>
      <c r="G1305" s="2" t="s">
        <v>9</v>
      </c>
      <c r="H1305" s="3" t="s">
        <v>10</v>
      </c>
      <c r="I1305" s="3" t="s">
        <v>23</v>
      </c>
      <c r="J1305" s="3" t="s">
        <v>22</v>
      </c>
      <c r="K1305" s="3" t="s">
        <v>21</v>
      </c>
      <c r="L1305" s="3" t="s">
        <v>25</v>
      </c>
      <c r="M1305" s="3" t="s">
        <v>11</v>
      </c>
      <c r="N1305" s="3" t="s">
        <v>24</v>
      </c>
      <c r="O1305" s="3" t="s">
        <v>12</v>
      </c>
      <c r="P1305" s="2" t="s">
        <v>9</v>
      </c>
      <c r="Q1305" s="3" t="s">
        <v>10</v>
      </c>
      <c r="R1305" s="3" t="s">
        <v>22</v>
      </c>
      <c r="S1305" s="3" t="s">
        <v>21</v>
      </c>
      <c r="T1305" s="3" t="s">
        <v>11</v>
      </c>
      <c r="U1305" s="3" t="s">
        <v>328</v>
      </c>
      <c r="V1305" s="3" t="s">
        <v>13</v>
      </c>
      <c r="W1305" s="100"/>
      <c r="X1305" s="95"/>
    </row>
    <row r="1306" spans="2:24">
      <c r="B1306" s="23" t="s">
        <v>14</v>
      </c>
      <c r="C1306" s="5">
        <v>18</v>
      </c>
      <c r="D1306" s="5">
        <v>7</v>
      </c>
      <c r="E1306" s="5">
        <f>C1306-D1306</f>
        <v>11</v>
      </c>
      <c r="F1306" s="12">
        <v>38</v>
      </c>
      <c r="G1306" s="7">
        <f>350*2/35.31</f>
        <v>19.824412347776832</v>
      </c>
      <c r="H1306" s="7">
        <f>350*2/35.31</f>
        <v>19.824412347776832</v>
      </c>
      <c r="I1306" s="7">
        <v>0</v>
      </c>
      <c r="J1306" s="7">
        <v>0</v>
      </c>
      <c r="K1306" s="7">
        <f>350*18/35.31</f>
        <v>178.4197111299915</v>
      </c>
      <c r="L1306" s="7">
        <v>0</v>
      </c>
      <c r="M1306" s="7">
        <f>350*3/35.31</f>
        <v>29.73661852166525</v>
      </c>
      <c r="N1306" s="7">
        <v>0</v>
      </c>
      <c r="O1306" s="7">
        <f>SUM(G1306:N1306)</f>
        <v>247.80515434721042</v>
      </c>
      <c r="P1306" s="7">
        <f>350*3/35.31</f>
        <v>29.73661852166525</v>
      </c>
      <c r="Q1306" s="7">
        <f>350*1/35.31</f>
        <v>9.912206173888416</v>
      </c>
      <c r="R1306" s="7">
        <v>0</v>
      </c>
      <c r="S1306" s="7">
        <v>0</v>
      </c>
      <c r="T1306" s="7">
        <f>350*5/35.31</f>
        <v>49.561030869442078</v>
      </c>
      <c r="U1306" s="7">
        <f>220*17/35.31+220*11/35.31</f>
        <v>174.45482866043614</v>
      </c>
      <c r="V1306" s="7">
        <f>SUM(P1306:U1306)</f>
        <v>263.66468422543187</v>
      </c>
      <c r="W1306" s="33">
        <v>650</v>
      </c>
      <c r="X1306" s="8"/>
    </row>
    <row r="1307" spans="2:24">
      <c r="B1307" s="23" t="s">
        <v>15</v>
      </c>
      <c r="C1307" s="33">
        <v>16</v>
      </c>
      <c r="D1307" s="33">
        <v>1</v>
      </c>
      <c r="E1307" s="5">
        <f>C1307-D1307</f>
        <v>15</v>
      </c>
      <c r="F1307" s="12">
        <v>46</v>
      </c>
      <c r="G1307" s="6">
        <f>350*13/35.31</f>
        <v>128.85868026054942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f>350*11/35.31</f>
        <v>109.03426791277258</v>
      </c>
      <c r="N1307" s="6">
        <f>350*15/35.31</f>
        <v>148.68309260832623</v>
      </c>
      <c r="O1307" s="7">
        <f>SUM(G1307:N1307)</f>
        <v>386.5760407816482</v>
      </c>
      <c r="P1307" s="7">
        <v>0</v>
      </c>
      <c r="Q1307" s="7">
        <v>0</v>
      </c>
      <c r="R1307" s="7">
        <v>0</v>
      </c>
      <c r="S1307" s="7">
        <v>0</v>
      </c>
      <c r="T1307" s="7">
        <f>350*4/35.31</f>
        <v>39.648824695553664</v>
      </c>
      <c r="U1307" s="7">
        <f>220*10/35.31</f>
        <v>62.305295950155759</v>
      </c>
      <c r="V1307" s="7">
        <f>SUM(P1307:U1307)</f>
        <v>101.95412064570942</v>
      </c>
      <c r="W1307" s="33">
        <v>2477</v>
      </c>
      <c r="X1307" s="8"/>
    </row>
    <row r="1308" spans="2:24">
      <c r="B1308" s="23" t="s">
        <v>16</v>
      </c>
      <c r="C1308" s="33">
        <v>5</v>
      </c>
      <c r="D1308" s="33">
        <v>1</v>
      </c>
      <c r="E1308" s="5">
        <f>C1308-D1308</f>
        <v>4</v>
      </c>
      <c r="F1308" s="12">
        <v>27</v>
      </c>
      <c r="G1308" s="6">
        <f>500/35.31</f>
        <v>14.16029453412631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f>200/35.31</f>
        <v>5.6641178136505239</v>
      </c>
      <c r="N1308" s="6">
        <v>0</v>
      </c>
      <c r="O1308" s="7">
        <f>SUM(G1308:N1308)</f>
        <v>19.824412347776835</v>
      </c>
      <c r="P1308" s="7">
        <f>1050/35.31</f>
        <v>29.73661852166525</v>
      </c>
      <c r="Q1308" s="7">
        <v>0</v>
      </c>
      <c r="R1308" s="7">
        <v>0</v>
      </c>
      <c r="S1308" s="7">
        <v>0</v>
      </c>
      <c r="T1308" s="7">
        <f>1400/35.31</f>
        <v>39.648824695553664</v>
      </c>
      <c r="U1308" s="7">
        <v>0</v>
      </c>
      <c r="V1308" s="7">
        <f>SUM(P1308:U1308)</f>
        <v>69.385443217218921</v>
      </c>
      <c r="W1308" s="33">
        <v>656</v>
      </c>
      <c r="X1308" s="8" t="s">
        <v>440</v>
      </c>
    </row>
    <row r="1309" spans="2:24">
      <c r="B1309" s="23" t="s">
        <v>221</v>
      </c>
      <c r="C1309" s="33">
        <v>13</v>
      </c>
      <c r="D1309" s="33">
        <v>4</v>
      </c>
      <c r="E1309" s="5">
        <f t="shared" ref="E1309:E1312" si="207">C1309-D1309</f>
        <v>9</v>
      </c>
      <c r="F1309" s="13"/>
      <c r="G1309" s="7">
        <f>350*7/35.31</f>
        <v>69.385443217218921</v>
      </c>
      <c r="H1309" s="7">
        <v>0</v>
      </c>
      <c r="I1309" s="7">
        <v>0</v>
      </c>
      <c r="J1309" s="7">
        <v>0</v>
      </c>
      <c r="K1309" s="7">
        <v>0</v>
      </c>
      <c r="L1309" s="7">
        <v>0</v>
      </c>
      <c r="M1309" s="7">
        <f>350*5/35.31</f>
        <v>49.561030869442078</v>
      </c>
      <c r="N1309" s="7">
        <v>0</v>
      </c>
      <c r="O1309" s="7">
        <f>SUM(G1309:N1309)</f>
        <v>118.946474086661</v>
      </c>
      <c r="P1309" s="7">
        <v>0</v>
      </c>
      <c r="Q1309" s="7">
        <v>0</v>
      </c>
      <c r="R1309" s="7">
        <v>0</v>
      </c>
      <c r="S1309" s="7">
        <v>0</v>
      </c>
      <c r="T1309" s="7">
        <v>0</v>
      </c>
      <c r="U1309" s="7">
        <v>0</v>
      </c>
      <c r="V1309" s="7">
        <f>SUM(P1309:U1309)</f>
        <v>0</v>
      </c>
      <c r="W1309" s="33">
        <v>1032</v>
      </c>
      <c r="X1309" s="8"/>
    </row>
    <row r="1310" spans="2:24">
      <c r="B1310" s="23" t="s">
        <v>17</v>
      </c>
      <c r="C1310" s="33">
        <v>0</v>
      </c>
      <c r="D1310" s="33">
        <v>0</v>
      </c>
      <c r="E1310" s="5">
        <f t="shared" si="207"/>
        <v>0</v>
      </c>
      <c r="F1310" s="12"/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>
        <v>0</v>
      </c>
      <c r="M1310" s="7">
        <v>0</v>
      </c>
      <c r="N1310" s="7">
        <v>0</v>
      </c>
      <c r="O1310" s="7">
        <f t="shared" ref="O1310" si="208">SUM(G1310:N1310)</f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7">
        <f t="shared" ref="V1310:V1313" si="209">SUM(P1310:U1310)</f>
        <v>0</v>
      </c>
      <c r="W1310" s="33">
        <v>555</v>
      </c>
      <c r="X1310" s="8"/>
    </row>
    <row r="1311" spans="2:24">
      <c r="B1311" s="23" t="s">
        <v>277</v>
      </c>
      <c r="C1311" s="33">
        <v>10</v>
      </c>
      <c r="D1311" s="33">
        <v>4</v>
      </c>
      <c r="E1311" s="5">
        <f t="shared" si="207"/>
        <v>6</v>
      </c>
      <c r="F1311" s="12">
        <v>20</v>
      </c>
      <c r="G1311" s="7">
        <f>350*3/35.31</f>
        <v>29.73661852166525</v>
      </c>
      <c r="H1311" s="7">
        <f>350*5/35.31</f>
        <v>49.561030869442078</v>
      </c>
      <c r="I1311" s="7">
        <v>0</v>
      </c>
      <c r="J1311" s="7">
        <v>0</v>
      </c>
      <c r="K1311" s="7">
        <f>350*6/35.31</f>
        <v>59.473237043330499</v>
      </c>
      <c r="L1311" s="7">
        <v>0</v>
      </c>
      <c r="M1311" s="7">
        <f>350*4/35.31</f>
        <v>39.648824695553664</v>
      </c>
      <c r="N1311" s="7">
        <f>350*7/35.31</f>
        <v>69.385443217218921</v>
      </c>
      <c r="O1311" s="7">
        <f>SUM(G1311:N1311)</f>
        <v>247.80515434721042</v>
      </c>
      <c r="P1311" s="7">
        <v>0</v>
      </c>
      <c r="Q1311" s="7">
        <v>0</v>
      </c>
      <c r="R1311" s="7">
        <v>0</v>
      </c>
      <c r="S1311" s="7">
        <v>0</v>
      </c>
      <c r="T1311" s="7">
        <v>0</v>
      </c>
      <c r="U1311" s="7">
        <v>0</v>
      </c>
      <c r="V1311" s="7">
        <f t="shared" si="209"/>
        <v>0</v>
      </c>
      <c r="W1311" s="33">
        <v>685</v>
      </c>
      <c r="X1311" s="8"/>
    </row>
    <row r="1312" spans="2:24">
      <c r="B1312" s="23" t="s">
        <v>18</v>
      </c>
      <c r="C1312" s="33">
        <v>14</v>
      </c>
      <c r="D1312" s="33">
        <v>2</v>
      </c>
      <c r="E1312" s="5">
        <f t="shared" si="207"/>
        <v>12</v>
      </c>
      <c r="F1312" s="12"/>
      <c r="G1312" s="7">
        <f>350*9/35.31</f>
        <v>89.209855564995749</v>
      </c>
      <c r="H1312" s="7">
        <v>0</v>
      </c>
      <c r="I1312" s="7">
        <v>0</v>
      </c>
      <c r="J1312" s="7">
        <v>0</v>
      </c>
      <c r="K1312" s="7">
        <v>0</v>
      </c>
      <c r="L1312" s="7">
        <v>0</v>
      </c>
      <c r="M1312" s="7">
        <f>350*10/35.31</f>
        <v>99.122061738884156</v>
      </c>
      <c r="N1312" s="7">
        <v>0</v>
      </c>
      <c r="O1312" s="7">
        <f>SUM(G1312:N1312)</f>
        <v>188.33191730387989</v>
      </c>
      <c r="P1312" s="7">
        <v>0</v>
      </c>
      <c r="Q1312" s="7">
        <v>0</v>
      </c>
      <c r="R1312" s="7">
        <v>0</v>
      </c>
      <c r="S1312" s="7">
        <v>0</v>
      </c>
      <c r="T1312" s="7">
        <v>0</v>
      </c>
      <c r="U1312" s="7">
        <v>0</v>
      </c>
      <c r="V1312" s="7">
        <f t="shared" si="209"/>
        <v>0</v>
      </c>
      <c r="W1312" s="25">
        <v>2474</v>
      </c>
      <c r="X1312" s="8"/>
    </row>
    <row r="1313" spans="2:24">
      <c r="B1313" s="24" t="s">
        <v>19</v>
      </c>
      <c r="C1313" s="33">
        <v>16.97</v>
      </c>
      <c r="D1313" s="33">
        <v>3.15</v>
      </c>
      <c r="E1313" s="5">
        <f>C1313-D1313</f>
        <v>13.819999999999999</v>
      </c>
      <c r="F1313" s="12">
        <v>15</v>
      </c>
      <c r="G1313" s="7">
        <f>350*5/35.31</f>
        <v>49.561030869442078</v>
      </c>
      <c r="H1313" s="7">
        <f>350*7/35.31</f>
        <v>69.385443217218921</v>
      </c>
      <c r="I1313" s="7">
        <v>0</v>
      </c>
      <c r="J1313" s="7">
        <v>0</v>
      </c>
      <c r="K1313" s="7">
        <v>0</v>
      </c>
      <c r="L1313" s="7">
        <v>0</v>
      </c>
      <c r="M1313" s="7">
        <f>350*8/35.31</f>
        <v>79.297649391107328</v>
      </c>
      <c r="N1313" s="7">
        <v>0</v>
      </c>
      <c r="O1313" s="7">
        <f>SUM(G1313:N1313)</f>
        <v>198.24412347776831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7">
        <f t="shared" si="209"/>
        <v>0</v>
      </c>
      <c r="W1313" s="33">
        <v>1718</v>
      </c>
      <c r="X1313" s="8"/>
    </row>
    <row r="1315" spans="2:24">
      <c r="B1315" s="1" t="s">
        <v>441</v>
      </c>
    </row>
    <row r="1316" spans="2:24">
      <c r="B1316" s="94" t="s">
        <v>0</v>
      </c>
      <c r="C1316" s="94" t="s">
        <v>121</v>
      </c>
      <c r="D1316" s="94" t="s">
        <v>97</v>
      </c>
      <c r="E1316" s="94" t="s">
        <v>98</v>
      </c>
      <c r="F1316" s="94" t="s">
        <v>99</v>
      </c>
      <c r="G1316" s="101" t="s">
        <v>100</v>
      </c>
      <c r="H1316" s="103" t="s">
        <v>8</v>
      </c>
      <c r="I1316" s="103"/>
      <c r="J1316" s="103"/>
      <c r="K1316" s="103"/>
      <c r="L1316" s="103"/>
      <c r="M1316" s="103"/>
      <c r="N1316" s="103"/>
      <c r="O1316" s="103"/>
    </row>
    <row r="1317" spans="2:24">
      <c r="B1317" s="95"/>
      <c r="C1317" s="95"/>
      <c r="D1317" s="95"/>
      <c r="E1317" s="95"/>
      <c r="F1317" s="95"/>
      <c r="G1317" s="102"/>
      <c r="H1317" s="103"/>
      <c r="I1317" s="103"/>
      <c r="J1317" s="103"/>
      <c r="K1317" s="103"/>
      <c r="L1317" s="103"/>
      <c r="M1317" s="103"/>
      <c r="N1317" s="103"/>
      <c r="O1317" s="103"/>
    </row>
    <row r="1318" spans="2:24">
      <c r="B1318" s="23" t="s">
        <v>15</v>
      </c>
      <c r="C1318" s="33" t="s">
        <v>101</v>
      </c>
      <c r="D1318" s="33"/>
      <c r="E1318" s="5">
        <v>0</v>
      </c>
      <c r="F1318" s="5">
        <v>25</v>
      </c>
      <c r="G1318" s="14">
        <v>0</v>
      </c>
      <c r="H1318" s="104" t="s">
        <v>442</v>
      </c>
      <c r="I1318" s="104"/>
      <c r="J1318" s="104"/>
      <c r="K1318" s="104"/>
      <c r="L1318" s="104"/>
      <c r="M1318" s="104"/>
      <c r="N1318" s="104"/>
      <c r="O1318" s="104"/>
    </row>
    <row r="1319" spans="2:24">
      <c r="B1319" s="23" t="s">
        <v>18</v>
      </c>
      <c r="C1319" s="33" t="s">
        <v>101</v>
      </c>
      <c r="D1319" s="33" t="s">
        <v>127</v>
      </c>
      <c r="E1319" s="5">
        <v>0</v>
      </c>
      <c r="F1319" s="5">
        <v>15</v>
      </c>
      <c r="G1319" s="14">
        <v>0</v>
      </c>
      <c r="H1319" s="104" t="s">
        <v>443</v>
      </c>
      <c r="I1319" s="104"/>
      <c r="J1319" s="104"/>
      <c r="K1319" s="104"/>
      <c r="L1319" s="104"/>
      <c r="M1319" s="104"/>
      <c r="N1319" s="104"/>
      <c r="O1319" s="104"/>
    </row>
    <row r="1320" spans="2:24">
      <c r="B1320" s="23" t="s">
        <v>277</v>
      </c>
      <c r="C1320" s="33"/>
      <c r="D1320" s="33"/>
      <c r="E1320" s="5">
        <v>0</v>
      </c>
      <c r="F1320" s="5">
        <v>0</v>
      </c>
      <c r="G1320" s="14">
        <v>9</v>
      </c>
      <c r="H1320" s="104" t="s">
        <v>418</v>
      </c>
      <c r="I1320" s="104"/>
      <c r="J1320" s="104"/>
      <c r="K1320" s="104"/>
      <c r="L1320" s="104"/>
      <c r="M1320" s="104"/>
      <c r="N1320" s="104"/>
      <c r="O1320" s="104"/>
    </row>
    <row r="1321" spans="2:24">
      <c r="B1321" s="23" t="s">
        <v>221</v>
      </c>
      <c r="C1321" s="33" t="s">
        <v>101</v>
      </c>
      <c r="D1321" s="33"/>
      <c r="E1321" s="5">
        <v>0</v>
      </c>
      <c r="F1321" s="5">
        <v>9</v>
      </c>
      <c r="G1321" s="14">
        <v>0</v>
      </c>
      <c r="H1321" s="104" t="s">
        <v>444</v>
      </c>
      <c r="I1321" s="104"/>
      <c r="J1321" s="104"/>
      <c r="K1321" s="104"/>
      <c r="L1321" s="104"/>
      <c r="M1321" s="104"/>
      <c r="N1321" s="104"/>
      <c r="O1321" s="104"/>
    </row>
    <row r="1322" spans="2:24">
      <c r="B1322" s="24" t="s">
        <v>19</v>
      </c>
      <c r="C1322" s="33" t="s">
        <v>101</v>
      </c>
      <c r="D1322" s="33" t="s">
        <v>127</v>
      </c>
      <c r="E1322" s="5">
        <v>0</v>
      </c>
      <c r="F1322" s="5">
        <v>6</v>
      </c>
      <c r="G1322" s="14">
        <v>0</v>
      </c>
      <c r="H1322" s="104" t="s">
        <v>445</v>
      </c>
      <c r="I1322" s="104"/>
      <c r="J1322" s="104"/>
      <c r="K1322" s="104"/>
      <c r="L1322" s="104"/>
      <c r="M1322" s="104"/>
      <c r="N1322" s="104"/>
      <c r="O1322" s="104"/>
    </row>
    <row r="1325" spans="2:24">
      <c r="B1325" s="1" t="s">
        <v>446</v>
      </c>
    </row>
    <row r="1326" spans="2:24">
      <c r="B1326" s="94" t="s">
        <v>0</v>
      </c>
      <c r="C1326" s="94" t="s">
        <v>1</v>
      </c>
      <c r="D1326" s="94" t="s">
        <v>2</v>
      </c>
      <c r="E1326" s="94" t="s">
        <v>3</v>
      </c>
      <c r="F1326" s="94" t="s">
        <v>93</v>
      </c>
      <c r="G1326" s="96" t="s">
        <v>5</v>
      </c>
      <c r="H1326" s="97"/>
      <c r="I1326" s="97"/>
      <c r="J1326" s="97"/>
      <c r="K1326" s="97"/>
      <c r="L1326" s="97"/>
      <c r="M1326" s="97"/>
      <c r="N1326" s="97"/>
      <c r="O1326" s="98"/>
      <c r="P1326" s="96" t="s">
        <v>6</v>
      </c>
      <c r="Q1326" s="97"/>
      <c r="R1326" s="97"/>
      <c r="S1326" s="97"/>
      <c r="T1326" s="97"/>
      <c r="U1326" s="97"/>
      <c r="V1326" s="98"/>
      <c r="W1326" s="99" t="s">
        <v>7</v>
      </c>
      <c r="X1326" s="94" t="s">
        <v>8</v>
      </c>
    </row>
    <row r="1327" spans="2:24">
      <c r="B1327" s="95"/>
      <c r="C1327" s="95"/>
      <c r="D1327" s="95"/>
      <c r="E1327" s="95"/>
      <c r="F1327" s="95"/>
      <c r="G1327" s="2" t="s">
        <v>9</v>
      </c>
      <c r="H1327" s="3" t="s">
        <v>10</v>
      </c>
      <c r="I1327" s="3" t="s">
        <v>23</v>
      </c>
      <c r="J1327" s="3" t="s">
        <v>22</v>
      </c>
      <c r="K1327" s="3" t="s">
        <v>21</v>
      </c>
      <c r="L1327" s="3" t="s">
        <v>25</v>
      </c>
      <c r="M1327" s="3" t="s">
        <v>11</v>
      </c>
      <c r="N1327" s="3" t="s">
        <v>24</v>
      </c>
      <c r="O1327" s="3" t="s">
        <v>12</v>
      </c>
      <c r="P1327" s="2" t="s">
        <v>9</v>
      </c>
      <c r="Q1327" s="3" t="s">
        <v>10</v>
      </c>
      <c r="R1327" s="3" t="s">
        <v>22</v>
      </c>
      <c r="S1327" s="3" t="s">
        <v>21</v>
      </c>
      <c r="T1327" s="3" t="s">
        <v>11</v>
      </c>
      <c r="U1327" s="3" t="s">
        <v>328</v>
      </c>
      <c r="V1327" s="3" t="s">
        <v>13</v>
      </c>
      <c r="W1327" s="100"/>
      <c r="X1327" s="95"/>
    </row>
    <row r="1328" spans="2:24">
      <c r="B1328" s="23" t="s">
        <v>14</v>
      </c>
      <c r="C1328" s="5">
        <v>18</v>
      </c>
      <c r="D1328" s="5">
        <v>4</v>
      </c>
      <c r="E1328" s="5">
        <f>C1328-D1328</f>
        <v>14</v>
      </c>
      <c r="F1328" s="12">
        <v>26</v>
      </c>
      <c r="G1328" s="7">
        <f>350*5/35.31</f>
        <v>49.561030869442078</v>
      </c>
      <c r="H1328" s="7">
        <f>350*5/35.31</f>
        <v>49.561030869442078</v>
      </c>
      <c r="I1328" s="7">
        <v>0</v>
      </c>
      <c r="J1328" s="7">
        <v>0</v>
      </c>
      <c r="K1328" s="7">
        <f>350*14/35.31</f>
        <v>138.77088643443784</v>
      </c>
      <c r="L1328" s="7">
        <v>0</v>
      </c>
      <c r="M1328" s="7">
        <f>350*4/35.31</f>
        <v>39.648824695553664</v>
      </c>
      <c r="N1328" s="7">
        <v>0</v>
      </c>
      <c r="O1328" s="7">
        <f>SUM(G1328:N1328)</f>
        <v>277.54177286887568</v>
      </c>
      <c r="P1328" s="7">
        <f>350*2/35.31</f>
        <v>19.824412347776832</v>
      </c>
      <c r="Q1328" s="7">
        <v>0</v>
      </c>
      <c r="R1328" s="7">
        <v>0</v>
      </c>
      <c r="S1328" s="7">
        <v>0</v>
      </c>
      <c r="T1328" s="7">
        <f>350*1/35.31</f>
        <v>9.912206173888416</v>
      </c>
      <c r="U1328" s="7">
        <f>220*3/35.31</f>
        <v>18.691588785046729</v>
      </c>
      <c r="V1328" s="7">
        <f>SUM(P1328:U1328)</f>
        <v>48.428207306711982</v>
      </c>
      <c r="W1328" s="34">
        <v>465</v>
      </c>
      <c r="X1328" s="8"/>
    </row>
    <row r="1329" spans="2:24">
      <c r="B1329" s="23" t="s">
        <v>15</v>
      </c>
      <c r="C1329" s="34">
        <v>14</v>
      </c>
      <c r="D1329" s="34">
        <v>0</v>
      </c>
      <c r="E1329" s="5">
        <f>C1329-D1329</f>
        <v>14</v>
      </c>
      <c r="F1329" s="12">
        <v>40</v>
      </c>
      <c r="G1329" s="6">
        <f>350*12/35.31</f>
        <v>118.946474086661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f>350*10/35.31</f>
        <v>99.122061738884156</v>
      </c>
      <c r="N1329" s="6">
        <f>350*14/35.31</f>
        <v>138.77088643443784</v>
      </c>
      <c r="O1329" s="7">
        <f>SUM(G1329:N1329)</f>
        <v>356.839422259983</v>
      </c>
      <c r="P1329" s="7">
        <v>0</v>
      </c>
      <c r="Q1329" s="7">
        <v>0</v>
      </c>
      <c r="R1329" s="7">
        <v>0</v>
      </c>
      <c r="S1329" s="7">
        <v>0</v>
      </c>
      <c r="T1329" s="7">
        <v>0</v>
      </c>
      <c r="U1329" s="7">
        <f>220*10/35.31</f>
        <v>62.305295950155759</v>
      </c>
      <c r="V1329" s="7">
        <f>SUM(P1329:U1329)</f>
        <v>62.305295950155759</v>
      </c>
      <c r="W1329" s="34">
        <v>1895</v>
      </c>
      <c r="X1329" s="8"/>
    </row>
    <row r="1330" spans="2:24">
      <c r="B1330" s="23" t="s">
        <v>16</v>
      </c>
      <c r="C1330" s="34">
        <v>10</v>
      </c>
      <c r="D1330" s="34">
        <v>3</v>
      </c>
      <c r="E1330" s="5">
        <f>C1330-D1330</f>
        <v>7</v>
      </c>
      <c r="F1330" s="12">
        <v>16</v>
      </c>
      <c r="G1330" s="6">
        <f>2100/35.31</f>
        <v>59.473237043330499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f>1050/35.31</f>
        <v>29.73661852166525</v>
      </c>
      <c r="N1330" s="6">
        <v>0</v>
      </c>
      <c r="O1330" s="7">
        <f>SUM(G1330:N1330)</f>
        <v>89.209855564995749</v>
      </c>
      <c r="P1330" s="7">
        <f>1050/35.31</f>
        <v>29.73661852166525</v>
      </c>
      <c r="Q1330" s="7">
        <v>0</v>
      </c>
      <c r="R1330" s="7">
        <v>0</v>
      </c>
      <c r="S1330" s="7">
        <v>0</v>
      </c>
      <c r="T1330" s="7">
        <v>0</v>
      </c>
      <c r="U1330" s="7">
        <v>0</v>
      </c>
      <c r="V1330" s="7">
        <f>SUM(P1330:U1330)</f>
        <v>29.73661852166525</v>
      </c>
      <c r="W1330" s="34">
        <v>545</v>
      </c>
      <c r="X1330" s="8"/>
    </row>
    <row r="1331" spans="2:24">
      <c r="B1331" s="23" t="s">
        <v>221</v>
      </c>
      <c r="C1331" s="34">
        <v>16</v>
      </c>
      <c r="D1331" s="34">
        <v>6</v>
      </c>
      <c r="E1331" s="5">
        <f t="shared" ref="E1331:E1334" si="210">C1331-D1331</f>
        <v>10</v>
      </c>
      <c r="F1331" s="13"/>
      <c r="G1331" s="7">
        <f>350*8/35.31</f>
        <v>79.297649391107328</v>
      </c>
      <c r="H1331" s="7">
        <v>0</v>
      </c>
      <c r="I1331" s="7">
        <v>0</v>
      </c>
      <c r="J1331" s="7">
        <v>0</v>
      </c>
      <c r="K1331" s="7">
        <v>0</v>
      </c>
      <c r="L1331" s="7">
        <v>0</v>
      </c>
      <c r="M1331" s="7">
        <f>350*5/35.31</f>
        <v>49.561030869442078</v>
      </c>
      <c r="N1331" s="7">
        <v>0</v>
      </c>
      <c r="O1331" s="7">
        <f>SUM(G1331:N1331)</f>
        <v>128.85868026054942</v>
      </c>
      <c r="P1331" s="7">
        <v>0</v>
      </c>
      <c r="Q1331" s="7">
        <v>0</v>
      </c>
      <c r="R1331" s="7">
        <v>0</v>
      </c>
      <c r="S1331" s="7">
        <v>0</v>
      </c>
      <c r="T1331" s="7">
        <v>0</v>
      </c>
      <c r="U1331" s="7">
        <v>0</v>
      </c>
      <c r="V1331" s="7">
        <f>SUM(P1331:U1331)</f>
        <v>0</v>
      </c>
      <c r="W1331" s="34">
        <v>1305</v>
      </c>
      <c r="X1331" s="8"/>
    </row>
    <row r="1332" spans="2:24">
      <c r="B1332" s="23" t="s">
        <v>17</v>
      </c>
      <c r="C1332" s="34">
        <v>0</v>
      </c>
      <c r="D1332" s="34">
        <v>0</v>
      </c>
      <c r="E1332" s="5">
        <f t="shared" si="210"/>
        <v>0</v>
      </c>
      <c r="F1332" s="12"/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>
        <v>0</v>
      </c>
      <c r="M1332" s="7">
        <v>0</v>
      </c>
      <c r="N1332" s="7">
        <v>0</v>
      </c>
      <c r="O1332" s="7">
        <f t="shared" ref="O1332" si="211">SUM(G1332:N1332)</f>
        <v>0</v>
      </c>
      <c r="P1332" s="7">
        <v>0</v>
      </c>
      <c r="Q1332" s="7">
        <v>0</v>
      </c>
      <c r="R1332" s="7">
        <v>0</v>
      </c>
      <c r="S1332" s="7">
        <v>0</v>
      </c>
      <c r="T1332" s="7">
        <v>0</v>
      </c>
      <c r="U1332" s="7">
        <v>0</v>
      </c>
      <c r="V1332" s="7">
        <f t="shared" ref="V1332:V1335" si="212">SUM(P1332:U1332)</f>
        <v>0</v>
      </c>
      <c r="W1332" s="34">
        <v>535</v>
      </c>
      <c r="X1332" s="8"/>
    </row>
    <row r="1333" spans="2:24">
      <c r="B1333" s="23" t="s">
        <v>277</v>
      </c>
      <c r="C1333" s="34">
        <v>0</v>
      </c>
      <c r="D1333" s="34">
        <v>0</v>
      </c>
      <c r="E1333" s="5">
        <f t="shared" si="210"/>
        <v>0</v>
      </c>
      <c r="F1333" s="12">
        <v>11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>
        <v>0</v>
      </c>
      <c r="M1333" s="7">
        <v>0</v>
      </c>
      <c r="N1333" s="7">
        <v>0</v>
      </c>
      <c r="O1333" s="7">
        <f>SUM(G1333:N1333)</f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f>350*1/35.31</f>
        <v>9.912206173888416</v>
      </c>
      <c r="U1333" s="7">
        <v>0</v>
      </c>
      <c r="V1333" s="7">
        <f t="shared" si="212"/>
        <v>9.912206173888416</v>
      </c>
      <c r="W1333" s="34">
        <v>725</v>
      </c>
      <c r="X1333" s="8" t="s">
        <v>447</v>
      </c>
    </row>
    <row r="1334" spans="2:24">
      <c r="B1334" s="23" t="s">
        <v>18</v>
      </c>
      <c r="C1334" s="34">
        <v>12</v>
      </c>
      <c r="D1334" s="34">
        <v>2</v>
      </c>
      <c r="E1334" s="5">
        <f t="shared" si="210"/>
        <v>10</v>
      </c>
      <c r="F1334" s="12"/>
      <c r="G1334" s="7">
        <f>350*7/35.31</f>
        <v>69.385443217218921</v>
      </c>
      <c r="H1334" s="7">
        <v>0</v>
      </c>
      <c r="I1334" s="7">
        <v>0</v>
      </c>
      <c r="J1334" s="7">
        <v>0</v>
      </c>
      <c r="K1334" s="7">
        <v>0</v>
      </c>
      <c r="L1334" s="7">
        <v>0</v>
      </c>
      <c r="M1334" s="7">
        <f>350*8/35.31</f>
        <v>79.297649391107328</v>
      </c>
      <c r="N1334" s="7">
        <v>0</v>
      </c>
      <c r="O1334" s="7">
        <f>SUM(G1334:N1334)</f>
        <v>148.68309260832626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f t="shared" si="212"/>
        <v>0</v>
      </c>
      <c r="W1334" s="34">
        <v>969</v>
      </c>
      <c r="X1334" s="8"/>
    </row>
    <row r="1335" spans="2:24">
      <c r="B1335" s="24" t="s">
        <v>19</v>
      </c>
      <c r="C1335" s="34">
        <v>3.88</v>
      </c>
      <c r="D1335" s="34">
        <v>0</v>
      </c>
      <c r="E1335" s="5">
        <f>C1335-D1335</f>
        <v>3.88</v>
      </c>
      <c r="F1335" s="12"/>
      <c r="G1335" s="7">
        <f>350*2/35.31</f>
        <v>19.824412347776832</v>
      </c>
      <c r="H1335" s="7">
        <f>350*2/35.31</f>
        <v>19.824412347776832</v>
      </c>
      <c r="I1335" s="7">
        <v>0</v>
      </c>
      <c r="J1335" s="7">
        <v>0</v>
      </c>
      <c r="K1335" s="7">
        <v>0</v>
      </c>
      <c r="L1335" s="7">
        <v>0</v>
      </c>
      <c r="M1335" s="7">
        <f>350*3/35.31</f>
        <v>29.73661852166525</v>
      </c>
      <c r="N1335" s="7">
        <v>0</v>
      </c>
      <c r="O1335" s="7">
        <f>SUM(G1335:N1335)</f>
        <v>69.385443217218921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  <c r="U1335" s="7">
        <v>0</v>
      </c>
      <c r="V1335" s="7">
        <f t="shared" si="212"/>
        <v>0</v>
      </c>
      <c r="W1335" s="34">
        <v>430</v>
      </c>
      <c r="X1335" s="8"/>
    </row>
    <row r="1337" spans="2:24">
      <c r="B1337" s="1" t="s">
        <v>448</v>
      </c>
    </row>
    <row r="1338" spans="2:24">
      <c r="B1338" s="94" t="s">
        <v>0</v>
      </c>
      <c r="C1338" s="94" t="s">
        <v>121</v>
      </c>
      <c r="D1338" s="94" t="s">
        <v>97</v>
      </c>
      <c r="E1338" s="94" t="s">
        <v>98</v>
      </c>
      <c r="F1338" s="94" t="s">
        <v>99</v>
      </c>
      <c r="G1338" s="101" t="s">
        <v>100</v>
      </c>
      <c r="H1338" s="101" t="s">
        <v>8</v>
      </c>
      <c r="I1338" s="110"/>
      <c r="J1338" s="110"/>
      <c r="K1338" s="110"/>
      <c r="L1338" s="110"/>
      <c r="M1338" s="110"/>
      <c r="N1338" s="110"/>
      <c r="O1338" s="111"/>
    </row>
    <row r="1339" spans="2:24">
      <c r="B1339" s="95"/>
      <c r="C1339" s="95"/>
      <c r="D1339" s="95"/>
      <c r="E1339" s="95"/>
      <c r="F1339" s="95"/>
      <c r="G1339" s="102"/>
      <c r="H1339" s="102"/>
      <c r="I1339" s="112"/>
      <c r="J1339" s="112"/>
      <c r="K1339" s="112"/>
      <c r="L1339" s="112"/>
      <c r="M1339" s="112"/>
      <c r="N1339" s="112"/>
      <c r="O1339" s="113"/>
    </row>
    <row r="1340" spans="2:24">
      <c r="B1340" s="23" t="s">
        <v>15</v>
      </c>
      <c r="C1340" s="34" t="s">
        <v>101</v>
      </c>
      <c r="D1340" s="34"/>
      <c r="E1340" s="5">
        <v>0</v>
      </c>
      <c r="F1340" s="5">
        <v>25</v>
      </c>
      <c r="G1340" s="14">
        <v>0</v>
      </c>
      <c r="H1340" s="104" t="s">
        <v>449</v>
      </c>
      <c r="I1340" s="104"/>
      <c r="J1340" s="104"/>
      <c r="K1340" s="104"/>
      <c r="L1340" s="104"/>
      <c r="M1340" s="104"/>
      <c r="N1340" s="104"/>
      <c r="O1340" s="104"/>
    </row>
    <row r="1341" spans="2:24">
      <c r="B1341" s="23" t="s">
        <v>18</v>
      </c>
      <c r="C1341" s="34" t="s">
        <v>101</v>
      </c>
      <c r="D1341" s="34" t="s">
        <v>127</v>
      </c>
      <c r="E1341" s="5">
        <v>0</v>
      </c>
      <c r="F1341" s="5">
        <v>11</v>
      </c>
      <c r="G1341" s="14">
        <v>0</v>
      </c>
      <c r="H1341" s="104" t="s">
        <v>450</v>
      </c>
      <c r="I1341" s="104"/>
      <c r="J1341" s="104"/>
      <c r="K1341" s="104"/>
      <c r="L1341" s="104"/>
      <c r="M1341" s="104"/>
      <c r="N1341" s="104"/>
      <c r="O1341" s="104"/>
    </row>
    <row r="1342" spans="2:24">
      <c r="B1342" s="23" t="s">
        <v>17</v>
      </c>
      <c r="C1342" s="34" t="s">
        <v>101</v>
      </c>
      <c r="D1342" s="34"/>
      <c r="E1342" s="5">
        <v>0</v>
      </c>
      <c r="F1342" s="5">
        <v>12</v>
      </c>
      <c r="G1342" s="14">
        <v>0</v>
      </c>
      <c r="H1342" s="104" t="s">
        <v>451</v>
      </c>
      <c r="I1342" s="104"/>
      <c r="J1342" s="104"/>
      <c r="K1342" s="104"/>
      <c r="L1342" s="104"/>
      <c r="M1342" s="104"/>
      <c r="N1342" s="104"/>
      <c r="O1342" s="104"/>
    </row>
    <row r="1343" spans="2:24">
      <c r="B1343" s="23" t="s">
        <v>277</v>
      </c>
      <c r="C1343" s="34"/>
      <c r="D1343" s="34"/>
      <c r="E1343" s="5">
        <v>0</v>
      </c>
      <c r="F1343" s="5">
        <v>0</v>
      </c>
      <c r="G1343" s="14">
        <v>11</v>
      </c>
      <c r="H1343" s="104" t="s">
        <v>404</v>
      </c>
      <c r="I1343" s="104"/>
      <c r="J1343" s="104"/>
      <c r="K1343" s="104"/>
      <c r="L1343" s="104"/>
      <c r="M1343" s="104"/>
      <c r="N1343" s="104"/>
      <c r="O1343" s="104"/>
    </row>
    <row r="1344" spans="2:24">
      <c r="B1344" s="23" t="s">
        <v>221</v>
      </c>
      <c r="C1344" s="34" t="s">
        <v>101</v>
      </c>
      <c r="D1344" s="34"/>
      <c r="E1344" s="5">
        <v>0</v>
      </c>
      <c r="F1344" s="5">
        <v>7</v>
      </c>
      <c r="G1344" s="14">
        <v>0</v>
      </c>
      <c r="H1344" s="104" t="s">
        <v>452</v>
      </c>
      <c r="I1344" s="104"/>
      <c r="J1344" s="104"/>
      <c r="K1344" s="104"/>
      <c r="L1344" s="104"/>
      <c r="M1344" s="104"/>
      <c r="N1344" s="104"/>
      <c r="O1344" s="104"/>
    </row>
    <row r="1345" spans="2:24">
      <c r="B1345" s="24" t="s">
        <v>19</v>
      </c>
      <c r="C1345" s="34" t="s">
        <v>101</v>
      </c>
      <c r="D1345" s="34" t="s">
        <v>127</v>
      </c>
      <c r="E1345" s="5">
        <v>0</v>
      </c>
      <c r="F1345" s="5">
        <v>1</v>
      </c>
      <c r="G1345" s="14">
        <v>0</v>
      </c>
      <c r="H1345" s="104" t="s">
        <v>453</v>
      </c>
      <c r="I1345" s="104"/>
      <c r="J1345" s="104"/>
      <c r="K1345" s="104"/>
      <c r="L1345" s="104"/>
      <c r="M1345" s="104"/>
      <c r="N1345" s="104"/>
      <c r="O1345" s="104"/>
    </row>
    <row r="1348" spans="2:24">
      <c r="B1348" s="1" t="s">
        <v>454</v>
      </c>
    </row>
    <row r="1349" spans="2:24">
      <c r="B1349" s="94" t="s">
        <v>0</v>
      </c>
      <c r="C1349" s="94" t="s">
        <v>1</v>
      </c>
      <c r="D1349" s="94" t="s">
        <v>2</v>
      </c>
      <c r="E1349" s="94" t="s">
        <v>3</v>
      </c>
      <c r="F1349" s="94" t="s">
        <v>93</v>
      </c>
      <c r="G1349" s="96" t="s">
        <v>5</v>
      </c>
      <c r="H1349" s="97"/>
      <c r="I1349" s="97"/>
      <c r="J1349" s="97"/>
      <c r="K1349" s="97"/>
      <c r="L1349" s="97"/>
      <c r="M1349" s="97"/>
      <c r="N1349" s="97"/>
      <c r="O1349" s="98"/>
      <c r="P1349" s="96" t="s">
        <v>6</v>
      </c>
      <c r="Q1349" s="97"/>
      <c r="R1349" s="97"/>
      <c r="S1349" s="97"/>
      <c r="T1349" s="97"/>
      <c r="U1349" s="97"/>
      <c r="V1349" s="98"/>
      <c r="W1349" s="99" t="s">
        <v>7</v>
      </c>
      <c r="X1349" s="94" t="s">
        <v>8</v>
      </c>
    </row>
    <row r="1350" spans="2:24">
      <c r="B1350" s="95"/>
      <c r="C1350" s="95"/>
      <c r="D1350" s="95"/>
      <c r="E1350" s="95"/>
      <c r="F1350" s="95"/>
      <c r="G1350" s="2" t="s">
        <v>9</v>
      </c>
      <c r="H1350" s="3" t="s">
        <v>10</v>
      </c>
      <c r="I1350" s="3" t="s">
        <v>23</v>
      </c>
      <c r="J1350" s="3" t="s">
        <v>22</v>
      </c>
      <c r="K1350" s="3" t="s">
        <v>21</v>
      </c>
      <c r="L1350" s="3" t="s">
        <v>25</v>
      </c>
      <c r="M1350" s="3" t="s">
        <v>11</v>
      </c>
      <c r="N1350" s="3" t="s">
        <v>24</v>
      </c>
      <c r="O1350" s="3" t="s">
        <v>12</v>
      </c>
      <c r="P1350" s="2" t="s">
        <v>9</v>
      </c>
      <c r="Q1350" s="3" t="s">
        <v>10</v>
      </c>
      <c r="R1350" s="3" t="s">
        <v>22</v>
      </c>
      <c r="S1350" s="3" t="s">
        <v>21</v>
      </c>
      <c r="T1350" s="3" t="s">
        <v>11</v>
      </c>
      <c r="U1350" s="3" t="s">
        <v>328</v>
      </c>
      <c r="V1350" s="3" t="s">
        <v>13</v>
      </c>
      <c r="W1350" s="100"/>
      <c r="X1350" s="95"/>
    </row>
    <row r="1351" spans="2:24">
      <c r="B1351" s="23" t="s">
        <v>14</v>
      </c>
      <c r="C1351" s="5">
        <v>18</v>
      </c>
      <c r="D1351" s="5">
        <v>4</v>
      </c>
      <c r="E1351" s="5">
        <f>C1351-D1351</f>
        <v>14</v>
      </c>
      <c r="F1351" s="12"/>
      <c r="G1351" s="7">
        <f>350*5/35.31</f>
        <v>49.561030869442078</v>
      </c>
      <c r="H1351" s="7">
        <f>350*5/35.31</f>
        <v>49.561030869442078</v>
      </c>
      <c r="I1351" s="7">
        <v>0</v>
      </c>
      <c r="J1351" s="7">
        <v>0</v>
      </c>
      <c r="K1351" s="7">
        <f>350*14/35.31</f>
        <v>138.77088643443784</v>
      </c>
      <c r="L1351" s="7">
        <v>0</v>
      </c>
      <c r="M1351" s="7">
        <f>350*4/35.31</f>
        <v>39.648824695553664</v>
      </c>
      <c r="N1351" s="7">
        <v>0</v>
      </c>
      <c r="O1351" s="7">
        <f>SUM(G1351:N1351)</f>
        <v>277.54177286887568</v>
      </c>
      <c r="P1351" s="7">
        <f>350*6/35.31</f>
        <v>59.473237043330499</v>
      </c>
      <c r="Q1351" s="7">
        <v>0</v>
      </c>
      <c r="R1351" s="7">
        <v>0</v>
      </c>
      <c r="S1351" s="7">
        <v>0</v>
      </c>
      <c r="T1351" s="7">
        <f>350*5/35.31</f>
        <v>49.561030869442078</v>
      </c>
      <c r="U1351" s="7">
        <f>220*12/35.31</f>
        <v>74.766355140186917</v>
      </c>
      <c r="V1351" s="7">
        <f>SUM(P1351:U1351)</f>
        <v>183.80062305295951</v>
      </c>
      <c r="W1351" s="35">
        <v>665</v>
      </c>
      <c r="X1351" s="8"/>
    </row>
    <row r="1352" spans="2:24">
      <c r="B1352" s="23" t="s">
        <v>15</v>
      </c>
      <c r="C1352" s="35">
        <v>17</v>
      </c>
      <c r="D1352" s="35">
        <v>0</v>
      </c>
      <c r="E1352" s="5">
        <f>C1352-D1352</f>
        <v>17</v>
      </c>
      <c r="F1352" s="12">
        <v>33</v>
      </c>
      <c r="G1352" s="6">
        <f>350*15/35.31</f>
        <v>148.68309260832623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f>350*13/35.31</f>
        <v>128.85868026054942</v>
      </c>
      <c r="N1352" s="6">
        <f>350*20/35.31</f>
        <v>198.24412347776831</v>
      </c>
      <c r="O1352" s="7">
        <f>SUM(G1352:N1352)</f>
        <v>475.78589634664399</v>
      </c>
      <c r="P1352" s="7">
        <v>0</v>
      </c>
      <c r="Q1352" s="7">
        <v>0</v>
      </c>
      <c r="R1352" s="7">
        <v>0</v>
      </c>
      <c r="S1352" s="7">
        <v>0</v>
      </c>
      <c r="T1352" s="7">
        <f>350*5/35.31</f>
        <v>49.561030869442078</v>
      </c>
      <c r="U1352" s="7">
        <f>220*5/35.31</f>
        <v>31.15264797507788</v>
      </c>
      <c r="V1352" s="7">
        <f>SUM(P1352:U1352)</f>
        <v>80.713678844519961</v>
      </c>
      <c r="W1352" s="35">
        <v>1697</v>
      </c>
      <c r="X1352" s="8"/>
    </row>
    <row r="1353" spans="2:24">
      <c r="B1353" s="23" t="s">
        <v>16</v>
      </c>
      <c r="C1353" s="35">
        <v>2</v>
      </c>
      <c r="D1353" s="35">
        <v>0</v>
      </c>
      <c r="E1353" s="5">
        <f>C1353-D1353</f>
        <v>2</v>
      </c>
      <c r="F1353" s="12"/>
      <c r="G1353" s="6">
        <f>400/35.31</f>
        <v>11.328235627301048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f>150/35.31</f>
        <v>4.2480883602378929</v>
      </c>
      <c r="N1353" s="6">
        <v>0</v>
      </c>
      <c r="O1353" s="7">
        <f>SUM(G1353:N1353)</f>
        <v>15.576323987538942</v>
      </c>
      <c r="P1353" s="7">
        <f>2800/35.31</f>
        <v>79.297649391107328</v>
      </c>
      <c r="Q1353" s="7">
        <v>0</v>
      </c>
      <c r="R1353" s="7">
        <v>0</v>
      </c>
      <c r="S1353" s="7">
        <v>0</v>
      </c>
      <c r="T1353" s="7">
        <v>0</v>
      </c>
      <c r="U1353" s="7">
        <v>0</v>
      </c>
      <c r="V1353" s="7">
        <f>SUM(P1353:U1353)</f>
        <v>79.297649391107328</v>
      </c>
      <c r="W1353" s="35">
        <v>642</v>
      </c>
      <c r="X1353" s="8" t="s">
        <v>455</v>
      </c>
    </row>
    <row r="1354" spans="2:24">
      <c r="B1354" s="23" t="s">
        <v>221</v>
      </c>
      <c r="C1354" s="35">
        <v>19</v>
      </c>
      <c r="D1354" s="35">
        <v>3</v>
      </c>
      <c r="E1354" s="5">
        <f t="shared" ref="E1354:E1357" si="213">C1354-D1354</f>
        <v>16</v>
      </c>
      <c r="F1354" s="13"/>
      <c r="G1354" s="7">
        <f>350*14/35.31</f>
        <v>138.77088643443784</v>
      </c>
      <c r="H1354" s="7">
        <f>350*2/35.31</f>
        <v>19.824412347776832</v>
      </c>
      <c r="I1354" s="7">
        <v>0</v>
      </c>
      <c r="J1354" s="7">
        <v>0</v>
      </c>
      <c r="K1354" s="7">
        <v>0</v>
      </c>
      <c r="L1354" s="7">
        <v>0</v>
      </c>
      <c r="M1354" s="7">
        <f>350*8/35.31</f>
        <v>79.297649391107328</v>
      </c>
      <c r="N1354" s="7">
        <v>0</v>
      </c>
      <c r="O1354" s="7">
        <f>SUM(G1354:N1354)</f>
        <v>237.892948173322</v>
      </c>
      <c r="P1354" s="7">
        <f>350*7/35.31</f>
        <v>69.385443217218921</v>
      </c>
      <c r="Q1354" s="7">
        <v>0</v>
      </c>
      <c r="R1354" s="7">
        <v>0</v>
      </c>
      <c r="S1354" s="7">
        <v>0</v>
      </c>
      <c r="T1354" s="7">
        <v>0</v>
      </c>
      <c r="U1354" s="7">
        <v>0</v>
      </c>
      <c r="V1354" s="7">
        <f>SUM(P1354:U1354)</f>
        <v>69.385443217218921</v>
      </c>
      <c r="W1354" s="35">
        <v>2040</v>
      </c>
      <c r="X1354" s="8"/>
    </row>
    <row r="1355" spans="2:24">
      <c r="B1355" s="23" t="s">
        <v>17</v>
      </c>
      <c r="C1355" s="35">
        <v>0</v>
      </c>
      <c r="D1355" s="35">
        <v>0</v>
      </c>
      <c r="E1355" s="5">
        <f t="shared" si="213"/>
        <v>0</v>
      </c>
      <c r="F1355" s="12"/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  <c r="N1355" s="7">
        <v>0</v>
      </c>
      <c r="O1355" s="7">
        <f t="shared" ref="O1355" si="214">SUM(G1355:N1355)</f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  <c r="U1355" s="7">
        <v>0</v>
      </c>
      <c r="V1355" s="7">
        <f t="shared" ref="V1355:V1358" si="215">SUM(P1355:U1355)</f>
        <v>0</v>
      </c>
      <c r="W1355" s="35">
        <v>535</v>
      </c>
      <c r="X1355" s="8"/>
    </row>
    <row r="1356" spans="2:24">
      <c r="B1356" s="23" t="s">
        <v>277</v>
      </c>
      <c r="C1356" s="35">
        <v>10</v>
      </c>
      <c r="D1356" s="35">
        <v>4</v>
      </c>
      <c r="E1356" s="5">
        <f t="shared" si="213"/>
        <v>6</v>
      </c>
      <c r="F1356" s="12">
        <v>21</v>
      </c>
      <c r="G1356" s="7">
        <f>350*3/35.31</f>
        <v>29.73661852166525</v>
      </c>
      <c r="H1356" s="7">
        <f>350*4/35.31</f>
        <v>39.648824695553664</v>
      </c>
      <c r="I1356" s="7">
        <v>0</v>
      </c>
      <c r="J1356" s="7">
        <v>0</v>
      </c>
      <c r="K1356" s="7">
        <f>350*6/35.31</f>
        <v>59.473237043330499</v>
      </c>
      <c r="L1356" s="7">
        <v>0</v>
      </c>
      <c r="M1356" s="7">
        <f>350*4/35.31</f>
        <v>39.648824695553664</v>
      </c>
      <c r="N1356" s="7">
        <f>350*6/35.31</f>
        <v>59.473237043330499</v>
      </c>
      <c r="O1356" s="7">
        <f>SUM(G1356:N1356)</f>
        <v>227.98074199943358</v>
      </c>
      <c r="P1356" s="7">
        <f>350*3/35.31</f>
        <v>29.73661852166525</v>
      </c>
      <c r="Q1356" s="7">
        <v>0</v>
      </c>
      <c r="R1356" s="7">
        <v>0</v>
      </c>
      <c r="S1356" s="7">
        <f>350/35.31</f>
        <v>9.912206173888416</v>
      </c>
      <c r="T1356" s="7">
        <f>350*1/35.31</f>
        <v>9.912206173888416</v>
      </c>
      <c r="U1356" s="7">
        <v>0</v>
      </c>
      <c r="V1356" s="7">
        <f t="shared" si="215"/>
        <v>49.561030869442078</v>
      </c>
      <c r="W1356" s="35">
        <v>720</v>
      </c>
      <c r="X1356" s="8"/>
    </row>
    <row r="1357" spans="2:24">
      <c r="B1357" s="23" t="s">
        <v>18</v>
      </c>
      <c r="C1357" s="35">
        <v>15</v>
      </c>
      <c r="D1357" s="35">
        <v>5</v>
      </c>
      <c r="E1357" s="5">
        <f t="shared" si="213"/>
        <v>10</v>
      </c>
      <c r="F1357" s="12"/>
      <c r="G1357" s="7">
        <f>350*3/35.31</f>
        <v>29.73661852166525</v>
      </c>
      <c r="H1357" s="7">
        <f>350*2/35.31</f>
        <v>19.824412347776832</v>
      </c>
      <c r="I1357" s="7">
        <v>0</v>
      </c>
      <c r="J1357" s="7">
        <v>0</v>
      </c>
      <c r="K1357" s="7">
        <v>0</v>
      </c>
      <c r="L1357" s="7">
        <v>0</v>
      </c>
      <c r="M1357" s="7">
        <f>350*5/35.31</f>
        <v>49.561030869442078</v>
      </c>
      <c r="N1357" s="7">
        <v>0</v>
      </c>
      <c r="O1357" s="7">
        <f>SUM(G1357:N1357)</f>
        <v>99.122061738884156</v>
      </c>
      <c r="P1357" s="7">
        <v>0</v>
      </c>
      <c r="Q1357" s="7">
        <v>0</v>
      </c>
      <c r="R1357" s="7">
        <v>0</v>
      </c>
      <c r="S1357" s="7">
        <v>0</v>
      </c>
      <c r="T1357" s="7">
        <v>0</v>
      </c>
      <c r="U1357" s="7">
        <v>0</v>
      </c>
      <c r="V1357" s="7">
        <f t="shared" si="215"/>
        <v>0</v>
      </c>
      <c r="W1357" s="25">
        <v>2421</v>
      </c>
      <c r="X1357" s="8" t="s">
        <v>456</v>
      </c>
    </row>
    <row r="1358" spans="2:24">
      <c r="B1358" s="24" t="s">
        <v>19</v>
      </c>
      <c r="C1358" s="35">
        <v>0</v>
      </c>
      <c r="D1358" s="35">
        <v>0</v>
      </c>
      <c r="E1358" s="5">
        <f>C1358-D1358</f>
        <v>0</v>
      </c>
      <c r="F1358" s="12"/>
      <c r="G1358" s="7">
        <v>0</v>
      </c>
      <c r="H1358" s="7">
        <v>0</v>
      </c>
      <c r="I1358" s="7">
        <v>0</v>
      </c>
      <c r="J1358" s="7">
        <v>0</v>
      </c>
      <c r="K1358" s="7">
        <v>0</v>
      </c>
      <c r="L1358" s="7">
        <v>0</v>
      </c>
      <c r="M1358" s="7">
        <v>0</v>
      </c>
      <c r="N1358" s="7">
        <v>0</v>
      </c>
      <c r="O1358" s="7">
        <f>SUM(G1358:N1358)</f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  <c r="U1358" s="7">
        <v>0</v>
      </c>
      <c r="V1358" s="7">
        <f t="shared" si="215"/>
        <v>0</v>
      </c>
      <c r="W1358" s="35">
        <v>962</v>
      </c>
      <c r="X1358" s="11" t="s">
        <v>457</v>
      </c>
    </row>
    <row r="1360" spans="2:24">
      <c r="B1360" s="1" t="s">
        <v>458</v>
      </c>
    </row>
    <row r="1361" spans="2:24">
      <c r="B1361" s="94" t="s">
        <v>0</v>
      </c>
      <c r="C1361" s="94" t="s">
        <v>121</v>
      </c>
      <c r="D1361" s="94" t="s">
        <v>97</v>
      </c>
      <c r="E1361" s="94" t="s">
        <v>98</v>
      </c>
      <c r="F1361" s="94" t="s">
        <v>99</v>
      </c>
      <c r="G1361" s="101" t="s">
        <v>100</v>
      </c>
      <c r="H1361" s="103" t="s">
        <v>8</v>
      </c>
      <c r="I1361" s="103"/>
      <c r="J1361" s="103"/>
      <c r="K1361" s="103"/>
      <c r="L1361" s="103"/>
      <c r="M1361" s="103"/>
      <c r="N1361" s="103"/>
      <c r="O1361" s="103"/>
    </row>
    <row r="1362" spans="2:24">
      <c r="B1362" s="95"/>
      <c r="C1362" s="95"/>
      <c r="D1362" s="95"/>
      <c r="E1362" s="95"/>
      <c r="F1362" s="95"/>
      <c r="G1362" s="102"/>
      <c r="H1362" s="103"/>
      <c r="I1362" s="103"/>
      <c r="J1362" s="103"/>
      <c r="K1362" s="103"/>
      <c r="L1362" s="103"/>
      <c r="M1362" s="103"/>
      <c r="N1362" s="103"/>
      <c r="O1362" s="103"/>
    </row>
    <row r="1363" spans="2:24">
      <c r="B1363" s="23" t="s">
        <v>15</v>
      </c>
      <c r="C1363" s="35" t="s">
        <v>101</v>
      </c>
      <c r="D1363" s="35"/>
      <c r="E1363" s="5">
        <v>0</v>
      </c>
      <c r="F1363" s="5">
        <v>21</v>
      </c>
      <c r="G1363" s="14">
        <v>0</v>
      </c>
      <c r="H1363" s="104" t="s">
        <v>459</v>
      </c>
      <c r="I1363" s="104"/>
      <c r="J1363" s="104"/>
      <c r="K1363" s="104"/>
      <c r="L1363" s="104"/>
      <c r="M1363" s="104"/>
      <c r="N1363" s="104"/>
      <c r="O1363" s="104"/>
    </row>
    <row r="1364" spans="2:24">
      <c r="B1364" s="23" t="s">
        <v>18</v>
      </c>
      <c r="C1364" s="35" t="s">
        <v>101</v>
      </c>
      <c r="D1364" s="35" t="s">
        <v>127</v>
      </c>
      <c r="E1364" s="5">
        <v>0</v>
      </c>
      <c r="F1364" s="5">
        <v>8</v>
      </c>
      <c r="G1364" s="14">
        <v>0</v>
      </c>
      <c r="H1364" s="104" t="s">
        <v>460</v>
      </c>
      <c r="I1364" s="104"/>
      <c r="J1364" s="104"/>
      <c r="K1364" s="104"/>
      <c r="L1364" s="104"/>
      <c r="M1364" s="104"/>
      <c r="N1364" s="104"/>
      <c r="O1364" s="104"/>
    </row>
    <row r="1365" spans="2:24">
      <c r="B1365" s="23" t="s">
        <v>277</v>
      </c>
      <c r="C1365" s="35"/>
      <c r="D1365" s="35"/>
      <c r="E1365" s="5">
        <v>0</v>
      </c>
      <c r="F1365" s="5">
        <v>0</v>
      </c>
      <c r="G1365" s="14">
        <v>13</v>
      </c>
      <c r="H1365" s="104" t="s">
        <v>461</v>
      </c>
      <c r="I1365" s="104"/>
      <c r="J1365" s="104"/>
      <c r="K1365" s="104"/>
      <c r="L1365" s="104"/>
      <c r="M1365" s="104"/>
      <c r="N1365" s="104"/>
      <c r="O1365" s="104"/>
    </row>
    <row r="1366" spans="2:24">
      <c r="B1366" s="24" t="s">
        <v>19</v>
      </c>
      <c r="C1366" s="35" t="s">
        <v>101</v>
      </c>
      <c r="D1366" s="35" t="s">
        <v>101</v>
      </c>
      <c r="E1366" s="5">
        <v>0</v>
      </c>
      <c r="F1366" s="5">
        <v>7</v>
      </c>
      <c r="G1366" s="14">
        <v>35</v>
      </c>
      <c r="H1366" s="104" t="s">
        <v>462</v>
      </c>
      <c r="I1366" s="104"/>
      <c r="J1366" s="104"/>
      <c r="K1366" s="104"/>
      <c r="L1366" s="104"/>
      <c r="M1366" s="104"/>
      <c r="N1366" s="104"/>
      <c r="O1366" s="104"/>
    </row>
    <row r="1369" spans="2:24">
      <c r="B1369" s="1" t="s">
        <v>463</v>
      </c>
    </row>
    <row r="1370" spans="2:24">
      <c r="B1370" s="94" t="s">
        <v>0</v>
      </c>
      <c r="C1370" s="94" t="s">
        <v>1</v>
      </c>
      <c r="D1370" s="94" t="s">
        <v>2</v>
      </c>
      <c r="E1370" s="94" t="s">
        <v>3</v>
      </c>
      <c r="F1370" s="94" t="s">
        <v>93</v>
      </c>
      <c r="G1370" s="96" t="s">
        <v>5</v>
      </c>
      <c r="H1370" s="97"/>
      <c r="I1370" s="97"/>
      <c r="J1370" s="97"/>
      <c r="K1370" s="97"/>
      <c r="L1370" s="97"/>
      <c r="M1370" s="97"/>
      <c r="N1370" s="97"/>
      <c r="O1370" s="98"/>
      <c r="P1370" s="96" t="s">
        <v>6</v>
      </c>
      <c r="Q1370" s="97"/>
      <c r="R1370" s="97"/>
      <c r="S1370" s="97"/>
      <c r="T1370" s="97"/>
      <c r="U1370" s="97"/>
      <c r="V1370" s="98"/>
      <c r="W1370" s="99" t="s">
        <v>7</v>
      </c>
      <c r="X1370" s="94" t="s">
        <v>8</v>
      </c>
    </row>
    <row r="1371" spans="2:24">
      <c r="B1371" s="95"/>
      <c r="C1371" s="95"/>
      <c r="D1371" s="95"/>
      <c r="E1371" s="95"/>
      <c r="F1371" s="95"/>
      <c r="G1371" s="2" t="s">
        <v>9</v>
      </c>
      <c r="H1371" s="3" t="s">
        <v>10</v>
      </c>
      <c r="I1371" s="3" t="s">
        <v>23</v>
      </c>
      <c r="J1371" s="3" t="s">
        <v>22</v>
      </c>
      <c r="K1371" s="3" t="s">
        <v>21</v>
      </c>
      <c r="L1371" s="3" t="s">
        <v>25</v>
      </c>
      <c r="M1371" s="3" t="s">
        <v>11</v>
      </c>
      <c r="N1371" s="3" t="s">
        <v>24</v>
      </c>
      <c r="O1371" s="3" t="s">
        <v>12</v>
      </c>
      <c r="P1371" s="2" t="s">
        <v>9</v>
      </c>
      <c r="Q1371" s="3" t="s">
        <v>10</v>
      </c>
      <c r="R1371" s="3" t="s">
        <v>22</v>
      </c>
      <c r="S1371" s="3" t="s">
        <v>21</v>
      </c>
      <c r="T1371" s="3" t="s">
        <v>11</v>
      </c>
      <c r="U1371" s="3" t="s">
        <v>328</v>
      </c>
      <c r="V1371" s="3" t="s">
        <v>13</v>
      </c>
      <c r="W1371" s="100"/>
      <c r="X1371" s="95"/>
    </row>
    <row r="1372" spans="2:24">
      <c r="B1372" s="23" t="s">
        <v>14</v>
      </c>
      <c r="C1372" s="5">
        <v>18</v>
      </c>
      <c r="D1372" s="5">
        <v>3</v>
      </c>
      <c r="E1372" s="5">
        <f>C1372-D1372</f>
        <v>15</v>
      </c>
      <c r="F1372" s="12"/>
      <c r="G1372" s="7">
        <f>350*6/35.31</f>
        <v>59.473237043330499</v>
      </c>
      <c r="H1372" s="7">
        <f>350*4/35.31</f>
        <v>39.648824695553664</v>
      </c>
      <c r="I1372" s="7">
        <v>0</v>
      </c>
      <c r="J1372" s="7">
        <v>0</v>
      </c>
      <c r="K1372" s="7">
        <f>350*15/35.31</f>
        <v>148.68309260832623</v>
      </c>
      <c r="L1372" s="7">
        <v>0</v>
      </c>
      <c r="M1372" s="7">
        <f>350*3/35.31</f>
        <v>29.73661852166525</v>
      </c>
      <c r="N1372" s="7">
        <v>0</v>
      </c>
      <c r="O1372" s="7">
        <f>SUM(G1372:N1372)</f>
        <v>277.54177286887563</v>
      </c>
      <c r="P1372" s="7">
        <f>350*5/35.31</f>
        <v>49.561030869442078</v>
      </c>
      <c r="Q1372" s="7">
        <f>350*3/35.31</f>
        <v>29.73661852166525</v>
      </c>
      <c r="R1372" s="7">
        <v>0</v>
      </c>
      <c r="S1372" s="7">
        <v>0</v>
      </c>
      <c r="T1372" s="7">
        <f>350*9/35.31</f>
        <v>89.209855564995749</v>
      </c>
      <c r="U1372" s="7">
        <f>220*24/35.31</f>
        <v>149.53271028037383</v>
      </c>
      <c r="V1372" s="7">
        <f>SUM(P1372:U1372)</f>
        <v>318.04021523647691</v>
      </c>
      <c r="W1372" s="36">
        <v>750</v>
      </c>
      <c r="X1372" s="8"/>
    </row>
    <row r="1373" spans="2:24">
      <c r="B1373" s="23" t="s">
        <v>15</v>
      </c>
      <c r="C1373" s="36">
        <v>17</v>
      </c>
      <c r="D1373" s="36">
        <v>0</v>
      </c>
      <c r="E1373" s="5">
        <f>C1373-D1373</f>
        <v>17</v>
      </c>
      <c r="F1373" s="12"/>
      <c r="G1373" s="6">
        <f>350*15/35.31</f>
        <v>148.68309260832623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f>350*13/35.31</f>
        <v>128.85868026054942</v>
      </c>
      <c r="N1373" s="6">
        <f>350*17/35.31</f>
        <v>168.50750495610308</v>
      </c>
      <c r="O1373" s="7">
        <f>SUM(G1373:N1373)</f>
        <v>446.04927782497873</v>
      </c>
      <c r="P1373" s="7">
        <v>0</v>
      </c>
      <c r="Q1373" s="7">
        <v>0</v>
      </c>
      <c r="R1373" s="7">
        <v>0</v>
      </c>
      <c r="S1373" s="7">
        <v>0</v>
      </c>
      <c r="T1373" s="7">
        <f>350*4/35.31</f>
        <v>39.648824695553664</v>
      </c>
      <c r="U1373" s="7">
        <v>0</v>
      </c>
      <c r="V1373" s="7">
        <f>SUM(P1373:U1373)</f>
        <v>39.648824695553664</v>
      </c>
      <c r="W1373" s="36">
        <v>1816</v>
      </c>
      <c r="X1373" s="8"/>
    </row>
    <row r="1374" spans="2:24">
      <c r="B1374" s="23" t="s">
        <v>16</v>
      </c>
      <c r="C1374" s="36">
        <v>9</v>
      </c>
      <c r="D1374" s="36">
        <v>2</v>
      </c>
      <c r="E1374" s="5">
        <f>C1374-D1374</f>
        <v>7</v>
      </c>
      <c r="F1374" s="12">
        <v>13</v>
      </c>
      <c r="G1374" s="6">
        <f>1450/35.31</f>
        <v>41.064854148966297</v>
      </c>
      <c r="H1374" s="6">
        <v>0</v>
      </c>
      <c r="I1374" s="6">
        <v>0</v>
      </c>
      <c r="J1374" s="6">
        <v>0</v>
      </c>
      <c r="K1374" s="6">
        <v>0</v>
      </c>
      <c r="L1374" s="6">
        <v>0</v>
      </c>
      <c r="M1374" s="6">
        <f>650/35.31</f>
        <v>18.408382894364202</v>
      </c>
      <c r="N1374" s="6">
        <v>0</v>
      </c>
      <c r="O1374" s="7">
        <f>SUM(G1374:N1374)</f>
        <v>59.473237043330499</v>
      </c>
      <c r="P1374" s="7">
        <f>2800/35.31</f>
        <v>79.297649391107328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7">
        <f>SUM(P1374:U1374)</f>
        <v>79.297649391107328</v>
      </c>
      <c r="W1374" s="36">
        <v>690</v>
      </c>
      <c r="X1374" s="8"/>
    </row>
    <row r="1375" spans="2:24">
      <c r="B1375" s="23" t="s">
        <v>221</v>
      </c>
      <c r="C1375" s="36">
        <v>18</v>
      </c>
      <c r="D1375" s="36">
        <v>4</v>
      </c>
      <c r="E1375" s="5">
        <f t="shared" ref="E1375:E1378" si="216">C1375-D1375</f>
        <v>14</v>
      </c>
      <c r="F1375" s="13"/>
      <c r="G1375" s="7">
        <f>350*13/35.31</f>
        <v>128.85868026054942</v>
      </c>
      <c r="H1375" s="7">
        <f>350*2/35.31</f>
        <v>19.824412347776832</v>
      </c>
      <c r="I1375" s="7">
        <v>0</v>
      </c>
      <c r="J1375" s="7">
        <v>0</v>
      </c>
      <c r="K1375" s="7">
        <v>0</v>
      </c>
      <c r="L1375" s="7">
        <v>0</v>
      </c>
      <c r="M1375" s="7">
        <f>350*8/35.31</f>
        <v>79.297649391107328</v>
      </c>
      <c r="N1375" s="7">
        <v>0</v>
      </c>
      <c r="O1375" s="7">
        <f>SUM(G1375:N1375)</f>
        <v>227.98074199943358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7">
        <f>SUM(P1375:U1375)</f>
        <v>0</v>
      </c>
      <c r="W1375" s="36">
        <v>2440</v>
      </c>
      <c r="X1375" s="8"/>
    </row>
    <row r="1376" spans="2:24">
      <c r="B1376" s="23" t="s">
        <v>17</v>
      </c>
      <c r="C1376" s="36">
        <v>0</v>
      </c>
      <c r="D1376" s="36">
        <v>0</v>
      </c>
      <c r="E1376" s="5">
        <f t="shared" si="216"/>
        <v>0</v>
      </c>
      <c r="F1376" s="12"/>
      <c r="G1376" s="7">
        <v>0</v>
      </c>
      <c r="H1376" s="7">
        <v>0</v>
      </c>
      <c r="I1376" s="7">
        <v>0</v>
      </c>
      <c r="J1376" s="7">
        <v>0</v>
      </c>
      <c r="K1376" s="7">
        <v>0</v>
      </c>
      <c r="L1376" s="7">
        <v>0</v>
      </c>
      <c r="M1376" s="7">
        <v>0</v>
      </c>
      <c r="N1376" s="7">
        <v>0</v>
      </c>
      <c r="O1376" s="7">
        <f t="shared" ref="O1376" si="217">SUM(G1376:N1376)</f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7">
        <f t="shared" ref="V1376:V1379" si="218">SUM(P1376:U1376)</f>
        <v>0</v>
      </c>
      <c r="W1376" s="36">
        <v>345</v>
      </c>
      <c r="X1376" s="8"/>
    </row>
    <row r="1377" spans="2:24">
      <c r="B1377" s="23" t="s">
        <v>277</v>
      </c>
      <c r="C1377" s="36">
        <v>10</v>
      </c>
      <c r="D1377" s="36">
        <v>6</v>
      </c>
      <c r="E1377" s="5">
        <f t="shared" si="216"/>
        <v>4</v>
      </c>
      <c r="F1377" s="12">
        <v>9</v>
      </c>
      <c r="G1377" s="7">
        <f>350*3/35.31</f>
        <v>29.73661852166525</v>
      </c>
      <c r="H1377" s="7">
        <f>350*4/35.31</f>
        <v>39.648824695553664</v>
      </c>
      <c r="I1377" s="7">
        <v>0</v>
      </c>
      <c r="J1377" s="7">
        <v>0</v>
      </c>
      <c r="K1377" s="7">
        <f>350*4/35.31</f>
        <v>39.648824695553664</v>
      </c>
      <c r="L1377" s="7">
        <v>0</v>
      </c>
      <c r="M1377" s="7">
        <f>350*2/35.31</f>
        <v>19.824412347776832</v>
      </c>
      <c r="N1377" s="7">
        <f>350*5/35.31</f>
        <v>49.561030869442078</v>
      </c>
      <c r="O1377" s="7">
        <f>SUM(G1377:N1377)</f>
        <v>178.4197111299915</v>
      </c>
      <c r="P1377" s="7">
        <f>350*8/35.31</f>
        <v>79.297649391107328</v>
      </c>
      <c r="Q1377" s="7">
        <v>0</v>
      </c>
      <c r="R1377" s="7">
        <v>0</v>
      </c>
      <c r="S1377" s="7">
        <f>350/35.31</f>
        <v>9.912206173888416</v>
      </c>
      <c r="T1377" s="7">
        <f>350*1/35.31</f>
        <v>9.912206173888416</v>
      </c>
      <c r="U1377" s="7">
        <v>0</v>
      </c>
      <c r="V1377" s="7">
        <f t="shared" si="218"/>
        <v>99.12206173888417</v>
      </c>
      <c r="W1377" s="36">
        <v>630</v>
      </c>
      <c r="X1377" s="8"/>
    </row>
    <row r="1378" spans="2:24">
      <c r="B1378" s="23" t="s">
        <v>18</v>
      </c>
      <c r="C1378" s="36">
        <v>14</v>
      </c>
      <c r="D1378" s="36">
        <v>2</v>
      </c>
      <c r="E1378" s="5">
        <f t="shared" si="216"/>
        <v>12</v>
      </c>
      <c r="F1378" s="12"/>
      <c r="G1378" s="7">
        <f>350*6/35.31</f>
        <v>59.473237043330499</v>
      </c>
      <c r="H1378" s="7">
        <f>350*7/35.31</f>
        <v>69.385443217218921</v>
      </c>
      <c r="I1378" s="7">
        <v>0</v>
      </c>
      <c r="J1378" s="7">
        <v>0</v>
      </c>
      <c r="K1378" s="7">
        <v>0</v>
      </c>
      <c r="L1378" s="7">
        <v>0</v>
      </c>
      <c r="M1378" s="7">
        <f>350*10/35.31</f>
        <v>99.122061738884156</v>
      </c>
      <c r="N1378" s="7">
        <v>0</v>
      </c>
      <c r="O1378" s="7">
        <f>SUM(G1378:N1378)</f>
        <v>227.98074199943358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7">
        <f t="shared" si="218"/>
        <v>0</v>
      </c>
      <c r="W1378" s="25">
        <v>1447</v>
      </c>
      <c r="X1378" s="8"/>
    </row>
    <row r="1379" spans="2:24">
      <c r="B1379" s="24" t="s">
        <v>19</v>
      </c>
      <c r="C1379" s="36">
        <v>0</v>
      </c>
      <c r="D1379" s="36">
        <v>0</v>
      </c>
      <c r="E1379" s="5">
        <f>C1379-D1379</f>
        <v>0</v>
      </c>
      <c r="F1379" s="12"/>
      <c r="G1379" s="7">
        <v>0</v>
      </c>
      <c r="H1379" s="7">
        <v>0</v>
      </c>
      <c r="I1379" s="7">
        <v>0</v>
      </c>
      <c r="J1379" s="7">
        <v>0</v>
      </c>
      <c r="K1379" s="7">
        <v>0</v>
      </c>
      <c r="L1379" s="7">
        <v>0</v>
      </c>
      <c r="M1379" s="7">
        <v>0</v>
      </c>
      <c r="N1379" s="7">
        <v>0</v>
      </c>
      <c r="O1379" s="7">
        <f>SUM(G1379:N1379)</f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7">
        <f t="shared" si="218"/>
        <v>0</v>
      </c>
      <c r="W1379" s="36">
        <v>874</v>
      </c>
      <c r="X1379" s="8" t="s">
        <v>457</v>
      </c>
    </row>
    <row r="1381" spans="2:24">
      <c r="B1381" s="1" t="s">
        <v>464</v>
      </c>
    </row>
    <row r="1382" spans="2:24">
      <c r="B1382" s="94" t="s">
        <v>0</v>
      </c>
      <c r="C1382" s="94" t="s">
        <v>121</v>
      </c>
      <c r="D1382" s="94" t="s">
        <v>97</v>
      </c>
      <c r="E1382" s="94" t="s">
        <v>98</v>
      </c>
      <c r="F1382" s="94" t="s">
        <v>99</v>
      </c>
      <c r="G1382" s="101" t="s">
        <v>100</v>
      </c>
      <c r="H1382" s="103" t="s">
        <v>8</v>
      </c>
      <c r="I1382" s="103"/>
      <c r="J1382" s="103"/>
      <c r="K1382" s="103"/>
      <c r="L1382" s="103"/>
      <c r="M1382" s="103"/>
      <c r="N1382" s="103"/>
      <c r="O1382" s="103"/>
    </row>
    <row r="1383" spans="2:24">
      <c r="B1383" s="95"/>
      <c r="C1383" s="95"/>
      <c r="D1383" s="95"/>
      <c r="E1383" s="95"/>
      <c r="F1383" s="95"/>
      <c r="G1383" s="102"/>
      <c r="H1383" s="103"/>
      <c r="I1383" s="103"/>
      <c r="J1383" s="103"/>
      <c r="K1383" s="103"/>
      <c r="L1383" s="103"/>
      <c r="M1383" s="103"/>
      <c r="N1383" s="103"/>
      <c r="O1383" s="103"/>
    </row>
    <row r="1384" spans="2:24">
      <c r="B1384" s="23" t="s">
        <v>15</v>
      </c>
      <c r="C1384" s="36" t="s">
        <v>101</v>
      </c>
      <c r="D1384" s="36"/>
      <c r="E1384" s="5">
        <v>0</v>
      </c>
      <c r="F1384" s="5">
        <v>24</v>
      </c>
      <c r="G1384" s="14">
        <v>0</v>
      </c>
      <c r="H1384" s="38" t="s">
        <v>465</v>
      </c>
      <c r="I1384" s="38"/>
      <c r="J1384" s="38"/>
      <c r="K1384" s="38"/>
      <c r="L1384" s="38"/>
      <c r="M1384" s="38"/>
      <c r="N1384" s="8"/>
      <c r="O1384" s="8"/>
    </row>
    <row r="1385" spans="2:24">
      <c r="B1385" s="23" t="s">
        <v>18</v>
      </c>
      <c r="C1385" s="36" t="s">
        <v>101</v>
      </c>
      <c r="D1385" s="36" t="s">
        <v>101</v>
      </c>
      <c r="E1385" s="5">
        <v>5</v>
      </c>
      <c r="F1385" s="5">
        <v>13</v>
      </c>
      <c r="G1385" s="14">
        <v>3</v>
      </c>
      <c r="H1385" s="104" t="s">
        <v>466</v>
      </c>
      <c r="I1385" s="104"/>
      <c r="J1385" s="104"/>
      <c r="K1385" s="104"/>
      <c r="L1385" s="104"/>
      <c r="M1385" s="104"/>
      <c r="N1385" s="104"/>
      <c r="O1385" s="104"/>
    </row>
    <row r="1386" spans="2:24">
      <c r="B1386" s="23" t="s">
        <v>221</v>
      </c>
      <c r="C1386" s="36" t="s">
        <v>101</v>
      </c>
      <c r="D1386" s="36"/>
      <c r="E1386" s="5">
        <v>0</v>
      </c>
      <c r="F1386" s="5">
        <v>20</v>
      </c>
      <c r="G1386" s="14">
        <v>0</v>
      </c>
      <c r="H1386" s="104" t="s">
        <v>467</v>
      </c>
      <c r="I1386" s="104"/>
      <c r="J1386" s="104"/>
      <c r="K1386" s="104"/>
      <c r="L1386" s="104"/>
      <c r="M1386" s="104"/>
      <c r="N1386" s="104"/>
      <c r="O1386" s="104"/>
    </row>
    <row r="1387" spans="2:24">
      <c r="B1387" s="24" t="s">
        <v>19</v>
      </c>
      <c r="C1387" s="36" t="s">
        <v>127</v>
      </c>
      <c r="D1387" s="36" t="s">
        <v>101</v>
      </c>
      <c r="E1387" s="5">
        <v>0</v>
      </c>
      <c r="F1387" s="5">
        <v>0</v>
      </c>
      <c r="G1387" s="14">
        <v>29</v>
      </c>
      <c r="H1387" s="104" t="s">
        <v>468</v>
      </c>
      <c r="I1387" s="104"/>
      <c r="J1387" s="104"/>
      <c r="K1387" s="104"/>
      <c r="L1387" s="104"/>
      <c r="M1387" s="104"/>
      <c r="N1387" s="104"/>
      <c r="O1387" s="104"/>
    </row>
    <row r="1390" spans="2:24">
      <c r="B1390" s="1" t="s">
        <v>469</v>
      </c>
    </row>
    <row r="1391" spans="2:24">
      <c r="B1391" s="94" t="s">
        <v>0</v>
      </c>
      <c r="C1391" s="94" t="s">
        <v>1</v>
      </c>
      <c r="D1391" s="94" t="s">
        <v>2</v>
      </c>
      <c r="E1391" s="94" t="s">
        <v>3</v>
      </c>
      <c r="F1391" s="94" t="s">
        <v>93</v>
      </c>
      <c r="G1391" s="96" t="s">
        <v>5</v>
      </c>
      <c r="H1391" s="97"/>
      <c r="I1391" s="97"/>
      <c r="J1391" s="97"/>
      <c r="K1391" s="97"/>
      <c r="L1391" s="97"/>
      <c r="M1391" s="97"/>
      <c r="N1391" s="97"/>
      <c r="O1391" s="98"/>
      <c r="P1391" s="96" t="s">
        <v>6</v>
      </c>
      <c r="Q1391" s="97"/>
      <c r="R1391" s="97"/>
      <c r="S1391" s="97"/>
      <c r="T1391" s="97"/>
      <c r="U1391" s="97"/>
      <c r="V1391" s="98"/>
      <c r="W1391" s="99" t="s">
        <v>7</v>
      </c>
      <c r="X1391" s="94" t="s">
        <v>8</v>
      </c>
    </row>
    <row r="1392" spans="2:24">
      <c r="B1392" s="95"/>
      <c r="C1392" s="95"/>
      <c r="D1392" s="95"/>
      <c r="E1392" s="95"/>
      <c r="F1392" s="95"/>
      <c r="G1392" s="2" t="s">
        <v>9</v>
      </c>
      <c r="H1392" s="3" t="s">
        <v>10</v>
      </c>
      <c r="I1392" s="3" t="s">
        <v>23</v>
      </c>
      <c r="J1392" s="3" t="s">
        <v>22</v>
      </c>
      <c r="K1392" s="3" t="s">
        <v>21</v>
      </c>
      <c r="L1392" s="3" t="s">
        <v>25</v>
      </c>
      <c r="M1392" s="3" t="s">
        <v>11</v>
      </c>
      <c r="N1392" s="3" t="s">
        <v>24</v>
      </c>
      <c r="O1392" s="3" t="s">
        <v>12</v>
      </c>
      <c r="P1392" s="2" t="s">
        <v>9</v>
      </c>
      <c r="Q1392" s="3" t="s">
        <v>10</v>
      </c>
      <c r="R1392" s="3" t="s">
        <v>22</v>
      </c>
      <c r="S1392" s="3" t="s">
        <v>21</v>
      </c>
      <c r="T1392" s="3" t="s">
        <v>11</v>
      </c>
      <c r="U1392" s="3" t="s">
        <v>328</v>
      </c>
      <c r="V1392" s="3" t="s">
        <v>13</v>
      </c>
      <c r="W1392" s="100"/>
      <c r="X1392" s="95"/>
    </row>
    <row r="1393" spans="2:24">
      <c r="B1393" s="23" t="s">
        <v>14</v>
      </c>
      <c r="C1393" s="5">
        <v>18</v>
      </c>
      <c r="D1393" s="5">
        <v>2</v>
      </c>
      <c r="E1393" s="5">
        <f>C1393-D1393</f>
        <v>16</v>
      </c>
      <c r="F1393" s="12"/>
      <c r="G1393" s="7">
        <f>350*7/35.31</f>
        <v>69.385443217218921</v>
      </c>
      <c r="H1393" s="7">
        <f>350*5/35.31</f>
        <v>49.561030869442078</v>
      </c>
      <c r="I1393" s="7">
        <v>0</v>
      </c>
      <c r="J1393" s="7">
        <v>0</v>
      </c>
      <c r="K1393" s="7">
        <f>350*15/35.31</f>
        <v>148.68309260832623</v>
      </c>
      <c r="L1393" s="7">
        <v>0</v>
      </c>
      <c r="M1393" s="7">
        <f>350*3/35.31</f>
        <v>29.73661852166525</v>
      </c>
      <c r="N1393" s="7">
        <v>0</v>
      </c>
      <c r="O1393" s="7">
        <f>SUM(G1393:N1393)</f>
        <v>297.36618521665253</v>
      </c>
      <c r="P1393" s="7">
        <f>350*5/35.31</f>
        <v>49.561030869442078</v>
      </c>
      <c r="Q1393" s="7">
        <f>350*1/35.31</f>
        <v>9.912206173888416</v>
      </c>
      <c r="R1393" s="7">
        <v>0</v>
      </c>
      <c r="S1393" s="7">
        <v>0</v>
      </c>
      <c r="T1393" s="7">
        <f>350*1/35.31</f>
        <v>9.912206173888416</v>
      </c>
      <c r="U1393" s="7">
        <f>220*24/35.31</f>
        <v>149.53271028037383</v>
      </c>
      <c r="V1393" s="7">
        <f>SUM(P1393:U1393)</f>
        <v>218.91815349759275</v>
      </c>
      <c r="W1393" s="36">
        <v>330</v>
      </c>
      <c r="X1393" s="8"/>
    </row>
    <row r="1394" spans="2:24">
      <c r="B1394" s="23" t="s">
        <v>15</v>
      </c>
      <c r="C1394" s="36">
        <v>19</v>
      </c>
      <c r="D1394" s="36">
        <v>0</v>
      </c>
      <c r="E1394" s="5">
        <f>C1394-D1394</f>
        <v>19</v>
      </c>
      <c r="F1394" s="12"/>
      <c r="G1394" s="6">
        <f>350*18/35.31</f>
        <v>178.4197111299915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f>350*16/35.31</f>
        <v>158.59529878221466</v>
      </c>
      <c r="N1394" s="6">
        <f>350*21/35.31</f>
        <v>208.15632965165673</v>
      </c>
      <c r="O1394" s="7">
        <f>SUM(G1394:N1394)</f>
        <v>545.17133956386283</v>
      </c>
      <c r="P1394" s="7">
        <v>0</v>
      </c>
      <c r="Q1394" s="7">
        <v>0</v>
      </c>
      <c r="R1394" s="7">
        <v>0</v>
      </c>
      <c r="S1394" s="7">
        <v>0</v>
      </c>
      <c r="T1394" s="7">
        <f>350*1/35.31</f>
        <v>9.912206173888416</v>
      </c>
      <c r="U1394" s="7">
        <f>220*4/35.31</f>
        <v>24.922118380062305</v>
      </c>
      <c r="V1394" s="7">
        <f>SUM(P1394:U1394)</f>
        <v>34.834324553950722</v>
      </c>
      <c r="W1394" s="36">
        <v>1782</v>
      </c>
      <c r="X1394" s="8"/>
    </row>
    <row r="1395" spans="2:24">
      <c r="B1395" s="23" t="s">
        <v>16</v>
      </c>
      <c r="C1395" s="36">
        <v>7</v>
      </c>
      <c r="D1395" s="36">
        <v>1</v>
      </c>
      <c r="E1395" s="5">
        <f>C1395-D1395</f>
        <v>6</v>
      </c>
      <c r="F1395" s="12">
        <v>20</v>
      </c>
      <c r="G1395" s="6">
        <f>1300/35.31</f>
        <v>36.816765788728404</v>
      </c>
      <c r="H1395" s="6">
        <v>0</v>
      </c>
      <c r="I1395" s="6">
        <v>0</v>
      </c>
      <c r="J1395" s="6">
        <v>0</v>
      </c>
      <c r="K1395" s="6">
        <v>0</v>
      </c>
      <c r="L1395" s="6">
        <v>0</v>
      </c>
      <c r="M1395" s="6">
        <f>500/35.31</f>
        <v>14.16029453412631</v>
      </c>
      <c r="N1395" s="6">
        <v>0</v>
      </c>
      <c r="O1395" s="7">
        <f>SUM(G1395:N1395)</f>
        <v>50.977060322854712</v>
      </c>
      <c r="P1395" s="7">
        <f>1400/35.31</f>
        <v>39.648824695553664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7">
        <f>SUM(P1395:U1395)</f>
        <v>39.648824695553664</v>
      </c>
      <c r="W1395" s="36">
        <v>405</v>
      </c>
      <c r="X1395" s="8"/>
    </row>
    <row r="1396" spans="2:24">
      <c r="B1396" s="23" t="s">
        <v>221</v>
      </c>
      <c r="C1396" s="36">
        <v>20</v>
      </c>
      <c r="D1396" s="36">
        <v>6</v>
      </c>
      <c r="E1396" s="5">
        <f t="shared" ref="E1396:E1399" si="219">C1396-D1396</f>
        <v>14</v>
      </c>
      <c r="F1396" s="13"/>
      <c r="G1396" s="7">
        <f>350*12/35.31</f>
        <v>118.946474086661</v>
      </c>
      <c r="H1396" s="7">
        <f>350*2/35.31</f>
        <v>19.824412347776832</v>
      </c>
      <c r="I1396" s="7">
        <v>0</v>
      </c>
      <c r="J1396" s="7">
        <v>0</v>
      </c>
      <c r="K1396" s="7">
        <v>0</v>
      </c>
      <c r="L1396" s="7">
        <v>0</v>
      </c>
      <c r="M1396" s="7">
        <f>350*7/35.31</f>
        <v>69.385443217218921</v>
      </c>
      <c r="N1396" s="7">
        <v>0</v>
      </c>
      <c r="O1396" s="7">
        <f>SUM(G1396:N1396)</f>
        <v>208.15632965165676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7">
        <f>SUM(P1396:U1396)</f>
        <v>0</v>
      </c>
      <c r="W1396" s="36">
        <v>2280</v>
      </c>
      <c r="X1396" s="8"/>
    </row>
    <row r="1397" spans="2:24">
      <c r="B1397" s="23" t="s">
        <v>17</v>
      </c>
      <c r="C1397" s="36">
        <v>0</v>
      </c>
      <c r="D1397" s="36">
        <v>0</v>
      </c>
      <c r="E1397" s="5">
        <f t="shared" si="219"/>
        <v>0</v>
      </c>
      <c r="F1397" s="12"/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  <c r="O1397" s="7">
        <f t="shared" ref="O1397" si="220">SUM(G1397:N1397)</f>
        <v>0</v>
      </c>
      <c r="P1397" s="7">
        <v>0</v>
      </c>
      <c r="Q1397" s="7">
        <v>0</v>
      </c>
      <c r="R1397" s="7">
        <v>0</v>
      </c>
      <c r="S1397" s="7">
        <v>0</v>
      </c>
      <c r="T1397" s="7">
        <v>0</v>
      </c>
      <c r="U1397" s="7">
        <v>0</v>
      </c>
      <c r="V1397" s="7">
        <f t="shared" ref="V1397:V1400" si="221">SUM(P1397:U1397)</f>
        <v>0</v>
      </c>
      <c r="W1397" s="36">
        <v>384</v>
      </c>
      <c r="X1397" s="8"/>
    </row>
    <row r="1398" spans="2:24">
      <c r="B1398" s="23" t="s">
        <v>277</v>
      </c>
      <c r="C1398" s="36">
        <v>10</v>
      </c>
      <c r="D1398" s="36">
        <v>4</v>
      </c>
      <c r="E1398" s="5">
        <f t="shared" si="219"/>
        <v>6</v>
      </c>
      <c r="F1398" s="12">
        <v>16</v>
      </c>
      <c r="G1398" s="7">
        <f>350*5/35.31</f>
        <v>49.561030869442078</v>
      </c>
      <c r="H1398" s="7">
        <f>350*6/35.31</f>
        <v>59.473237043330499</v>
      </c>
      <c r="I1398" s="7">
        <v>0</v>
      </c>
      <c r="J1398" s="7">
        <v>0</v>
      </c>
      <c r="K1398" s="7">
        <f>350*6/35.31</f>
        <v>59.473237043330499</v>
      </c>
      <c r="L1398" s="7">
        <v>0</v>
      </c>
      <c r="M1398" s="7">
        <f>350*3/35.31</f>
        <v>29.73661852166525</v>
      </c>
      <c r="N1398" s="7">
        <f>350*7/35.31</f>
        <v>69.385443217218921</v>
      </c>
      <c r="O1398" s="7">
        <f>SUM(G1398:N1398)</f>
        <v>267.62956669498726</v>
      </c>
      <c r="P1398" s="7">
        <f>350*6/35.31</f>
        <v>59.473237043330499</v>
      </c>
      <c r="Q1398" s="7">
        <f>350/35.31</f>
        <v>9.912206173888416</v>
      </c>
      <c r="R1398" s="7">
        <v>0</v>
      </c>
      <c r="S1398" s="7">
        <v>0</v>
      </c>
      <c r="T1398" s="7">
        <v>0</v>
      </c>
      <c r="U1398" s="7">
        <v>0</v>
      </c>
      <c r="V1398" s="7">
        <f t="shared" si="221"/>
        <v>69.385443217218921</v>
      </c>
      <c r="W1398" s="36">
        <v>785</v>
      </c>
      <c r="X1398" s="8"/>
    </row>
    <row r="1399" spans="2:24">
      <c r="B1399" s="23" t="s">
        <v>18</v>
      </c>
      <c r="C1399" s="36">
        <v>14</v>
      </c>
      <c r="D1399" s="36">
        <v>2</v>
      </c>
      <c r="E1399" s="5">
        <f t="shared" si="219"/>
        <v>12</v>
      </c>
      <c r="F1399" s="12"/>
      <c r="G1399" s="7">
        <f>350*7/35.31</f>
        <v>69.385443217218921</v>
      </c>
      <c r="H1399" s="7">
        <f>350*4/35.31</f>
        <v>39.648824695553664</v>
      </c>
      <c r="I1399" s="7">
        <v>0</v>
      </c>
      <c r="J1399" s="7">
        <v>0</v>
      </c>
      <c r="K1399" s="7">
        <v>0</v>
      </c>
      <c r="L1399" s="7">
        <v>0</v>
      </c>
      <c r="M1399" s="7">
        <f>350*10/35.31</f>
        <v>99.122061738884156</v>
      </c>
      <c r="N1399" s="7">
        <v>0</v>
      </c>
      <c r="O1399" s="7">
        <f>SUM(G1399:N1399)</f>
        <v>208.15632965165673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7">
        <f t="shared" si="221"/>
        <v>0</v>
      </c>
      <c r="W1399" s="25">
        <v>2924</v>
      </c>
      <c r="X1399" s="8"/>
    </row>
    <row r="1400" spans="2:24">
      <c r="B1400" s="24" t="s">
        <v>19</v>
      </c>
      <c r="C1400" s="36">
        <v>0</v>
      </c>
      <c r="D1400" s="36">
        <v>0</v>
      </c>
      <c r="E1400" s="5">
        <f>C1400-D1400</f>
        <v>0</v>
      </c>
      <c r="F1400" s="12"/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  <c r="N1400" s="7">
        <v>0</v>
      </c>
      <c r="O1400" s="7">
        <f>SUM(G1400:N1400)</f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  <c r="U1400" s="7">
        <v>0</v>
      </c>
      <c r="V1400" s="7">
        <f t="shared" si="221"/>
        <v>0</v>
      </c>
      <c r="W1400" s="36">
        <v>650</v>
      </c>
      <c r="X1400" s="8" t="s">
        <v>457</v>
      </c>
    </row>
    <row r="1402" spans="2:24">
      <c r="B1402" s="1" t="s">
        <v>470</v>
      </c>
    </row>
    <row r="1403" spans="2:24">
      <c r="B1403" s="94" t="s">
        <v>0</v>
      </c>
      <c r="C1403" s="94" t="s">
        <v>121</v>
      </c>
      <c r="D1403" s="94" t="s">
        <v>97</v>
      </c>
      <c r="E1403" s="94" t="s">
        <v>98</v>
      </c>
      <c r="F1403" s="94" t="s">
        <v>99</v>
      </c>
      <c r="G1403" s="101" t="s">
        <v>100</v>
      </c>
      <c r="H1403" s="103" t="s">
        <v>8</v>
      </c>
      <c r="I1403" s="103"/>
      <c r="J1403" s="103"/>
      <c r="K1403" s="103"/>
      <c r="L1403" s="103"/>
      <c r="M1403" s="103"/>
      <c r="N1403" s="103"/>
      <c r="O1403" s="103"/>
    </row>
    <row r="1404" spans="2:24">
      <c r="B1404" s="95"/>
      <c r="C1404" s="95"/>
      <c r="D1404" s="95"/>
      <c r="E1404" s="95"/>
      <c r="F1404" s="95"/>
      <c r="G1404" s="102"/>
      <c r="H1404" s="103"/>
      <c r="I1404" s="103"/>
      <c r="J1404" s="103"/>
      <c r="K1404" s="103"/>
      <c r="L1404" s="103"/>
      <c r="M1404" s="103"/>
      <c r="N1404" s="103"/>
      <c r="O1404" s="103"/>
    </row>
    <row r="1405" spans="2:24">
      <c r="B1405" s="23" t="s">
        <v>15</v>
      </c>
      <c r="C1405" s="36" t="s">
        <v>101</v>
      </c>
      <c r="D1405" s="36"/>
      <c r="E1405" s="5">
        <v>0</v>
      </c>
      <c r="F1405" s="5">
        <v>16</v>
      </c>
      <c r="G1405" s="14">
        <v>0</v>
      </c>
      <c r="H1405" s="38" t="s">
        <v>471</v>
      </c>
      <c r="I1405" s="38"/>
      <c r="J1405" s="38"/>
      <c r="K1405" s="38"/>
      <c r="L1405" s="38"/>
      <c r="M1405" s="38"/>
      <c r="N1405" s="8"/>
      <c r="O1405" s="8"/>
    </row>
    <row r="1406" spans="2:24">
      <c r="B1406" s="23" t="s">
        <v>18</v>
      </c>
      <c r="C1406" s="36" t="s">
        <v>101</v>
      </c>
      <c r="D1406" s="36" t="s">
        <v>127</v>
      </c>
      <c r="E1406" s="5">
        <v>0</v>
      </c>
      <c r="F1406" s="5">
        <v>17</v>
      </c>
      <c r="G1406" s="14">
        <v>0</v>
      </c>
      <c r="H1406" s="104" t="s">
        <v>472</v>
      </c>
      <c r="I1406" s="104"/>
      <c r="J1406" s="104"/>
      <c r="K1406" s="104"/>
      <c r="L1406" s="104"/>
      <c r="M1406" s="104"/>
      <c r="N1406" s="104"/>
      <c r="O1406" s="104"/>
    </row>
    <row r="1407" spans="2:24">
      <c r="B1407" s="23" t="s">
        <v>277</v>
      </c>
      <c r="C1407" s="36"/>
      <c r="D1407" s="36"/>
      <c r="E1407" s="5"/>
      <c r="F1407" s="5"/>
      <c r="G1407" s="14">
        <v>7</v>
      </c>
      <c r="H1407" s="104" t="s">
        <v>473</v>
      </c>
      <c r="I1407" s="104"/>
      <c r="J1407" s="104"/>
      <c r="K1407" s="104"/>
      <c r="L1407" s="104"/>
      <c r="M1407" s="104"/>
      <c r="N1407" s="104"/>
      <c r="O1407" s="104"/>
    </row>
    <row r="1408" spans="2:24">
      <c r="B1408" s="23" t="s">
        <v>221</v>
      </c>
      <c r="C1408" s="36" t="s">
        <v>101</v>
      </c>
      <c r="D1408" s="36"/>
      <c r="E1408" s="5">
        <v>11</v>
      </c>
      <c r="F1408" s="5">
        <v>0</v>
      </c>
      <c r="G1408" s="14">
        <v>0</v>
      </c>
      <c r="H1408" s="104" t="s">
        <v>474</v>
      </c>
      <c r="I1408" s="104"/>
      <c r="J1408" s="104"/>
      <c r="K1408" s="104"/>
      <c r="L1408" s="104"/>
      <c r="M1408" s="104"/>
      <c r="N1408" s="104"/>
      <c r="O1408" s="104"/>
    </row>
    <row r="1409" spans="2:24">
      <c r="B1409" s="24" t="s">
        <v>19</v>
      </c>
      <c r="C1409" s="36" t="s">
        <v>127</v>
      </c>
      <c r="D1409" s="36" t="s">
        <v>101</v>
      </c>
      <c r="E1409" s="5">
        <v>0</v>
      </c>
      <c r="F1409" s="5">
        <v>0</v>
      </c>
      <c r="G1409" s="14">
        <v>13</v>
      </c>
      <c r="H1409" s="104" t="s">
        <v>475</v>
      </c>
      <c r="I1409" s="104"/>
      <c r="J1409" s="104"/>
      <c r="K1409" s="104"/>
      <c r="L1409" s="104"/>
      <c r="M1409" s="104"/>
      <c r="N1409" s="104"/>
      <c r="O1409" s="104"/>
    </row>
    <row r="1412" spans="2:24">
      <c r="B1412" s="1" t="s">
        <v>476</v>
      </c>
    </row>
    <row r="1413" spans="2:24">
      <c r="B1413" s="94" t="s">
        <v>0</v>
      </c>
      <c r="C1413" s="94" t="s">
        <v>1</v>
      </c>
      <c r="D1413" s="94" t="s">
        <v>2</v>
      </c>
      <c r="E1413" s="94" t="s">
        <v>3</v>
      </c>
      <c r="F1413" s="94" t="s">
        <v>93</v>
      </c>
      <c r="G1413" s="96" t="s">
        <v>5</v>
      </c>
      <c r="H1413" s="97"/>
      <c r="I1413" s="97"/>
      <c r="J1413" s="97"/>
      <c r="K1413" s="97"/>
      <c r="L1413" s="97"/>
      <c r="M1413" s="97"/>
      <c r="N1413" s="97"/>
      <c r="O1413" s="98"/>
      <c r="P1413" s="96" t="s">
        <v>6</v>
      </c>
      <c r="Q1413" s="97"/>
      <c r="R1413" s="97"/>
      <c r="S1413" s="97"/>
      <c r="T1413" s="97"/>
      <c r="U1413" s="97"/>
      <c r="V1413" s="98"/>
      <c r="W1413" s="99" t="s">
        <v>7</v>
      </c>
      <c r="X1413" s="94" t="s">
        <v>8</v>
      </c>
    </row>
    <row r="1414" spans="2:24">
      <c r="B1414" s="95"/>
      <c r="C1414" s="95"/>
      <c r="D1414" s="95"/>
      <c r="E1414" s="95"/>
      <c r="F1414" s="95"/>
      <c r="G1414" s="2" t="s">
        <v>9</v>
      </c>
      <c r="H1414" s="3" t="s">
        <v>10</v>
      </c>
      <c r="I1414" s="3" t="s">
        <v>23</v>
      </c>
      <c r="J1414" s="3" t="s">
        <v>22</v>
      </c>
      <c r="K1414" s="3" t="s">
        <v>21</v>
      </c>
      <c r="L1414" s="3" t="s">
        <v>25</v>
      </c>
      <c r="M1414" s="3" t="s">
        <v>11</v>
      </c>
      <c r="N1414" s="3" t="s">
        <v>24</v>
      </c>
      <c r="O1414" s="3" t="s">
        <v>12</v>
      </c>
      <c r="P1414" s="2" t="s">
        <v>9</v>
      </c>
      <c r="Q1414" s="3" t="s">
        <v>10</v>
      </c>
      <c r="R1414" s="3" t="s">
        <v>22</v>
      </c>
      <c r="S1414" s="3" t="s">
        <v>21</v>
      </c>
      <c r="T1414" s="3" t="s">
        <v>11</v>
      </c>
      <c r="U1414" s="3" t="s">
        <v>328</v>
      </c>
      <c r="V1414" s="3" t="s">
        <v>13</v>
      </c>
      <c r="W1414" s="100"/>
      <c r="X1414" s="95"/>
    </row>
    <row r="1415" spans="2:24">
      <c r="B1415" s="23" t="s">
        <v>14</v>
      </c>
      <c r="C1415" s="5">
        <v>18</v>
      </c>
      <c r="D1415" s="5">
        <v>3</v>
      </c>
      <c r="E1415" s="5">
        <f>C1415-D1415</f>
        <v>15</v>
      </c>
      <c r="F1415" s="12">
        <v>40</v>
      </c>
      <c r="G1415" s="7">
        <f>350*6/35.31</f>
        <v>59.473237043330499</v>
      </c>
      <c r="H1415" s="7">
        <f>350*5/35.31</f>
        <v>49.561030869442078</v>
      </c>
      <c r="I1415" s="7">
        <v>0</v>
      </c>
      <c r="J1415" s="7">
        <v>0</v>
      </c>
      <c r="K1415" s="7">
        <f>350*15/35.31</f>
        <v>148.68309260832623</v>
      </c>
      <c r="L1415" s="7">
        <v>0</v>
      </c>
      <c r="M1415" s="7">
        <f>350*4/35.31</f>
        <v>39.648824695553664</v>
      </c>
      <c r="N1415" s="7">
        <v>0</v>
      </c>
      <c r="O1415" s="7">
        <f>SUM(G1415:N1415)</f>
        <v>297.36618521665253</v>
      </c>
      <c r="P1415" s="7">
        <f>350*7/35.31</f>
        <v>69.385443217218921</v>
      </c>
      <c r="Q1415" s="7">
        <v>0</v>
      </c>
      <c r="R1415" s="7">
        <v>0</v>
      </c>
      <c r="S1415" s="7">
        <f>350*1/35.31</f>
        <v>9.912206173888416</v>
      </c>
      <c r="T1415" s="7">
        <v>0</v>
      </c>
      <c r="U1415" s="7">
        <f>220*20/35.31</f>
        <v>124.61059190031152</v>
      </c>
      <c r="V1415" s="7">
        <f>SUM(P1415:U1415)</f>
        <v>203.90824129141885</v>
      </c>
      <c r="W1415" s="37">
        <v>710</v>
      </c>
      <c r="X1415" s="8"/>
    </row>
    <row r="1416" spans="2:24">
      <c r="B1416" s="23" t="s">
        <v>15</v>
      </c>
      <c r="C1416" s="37">
        <v>17</v>
      </c>
      <c r="D1416" s="37">
        <v>7</v>
      </c>
      <c r="E1416" s="5">
        <f>C1416-D1416</f>
        <v>10</v>
      </c>
      <c r="F1416" s="12"/>
      <c r="G1416" s="6">
        <f>350*9/35.31</f>
        <v>89.209855564995749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f>350*7/35.31</f>
        <v>69.385443217218921</v>
      </c>
      <c r="N1416" s="6">
        <f>350*12/35.31</f>
        <v>118.946474086661</v>
      </c>
      <c r="O1416" s="7">
        <f>SUM(G1416:N1416)</f>
        <v>277.54177286887568</v>
      </c>
      <c r="P1416" s="7">
        <v>0</v>
      </c>
      <c r="Q1416" s="7">
        <v>0</v>
      </c>
      <c r="R1416" s="7">
        <v>0</v>
      </c>
      <c r="S1416" s="7">
        <v>0</v>
      </c>
      <c r="T1416" s="7">
        <f>350*6/35.31</f>
        <v>59.473237043330499</v>
      </c>
      <c r="U1416" s="7">
        <v>0</v>
      </c>
      <c r="V1416" s="7">
        <f>SUM(P1416:U1416)</f>
        <v>59.473237043330499</v>
      </c>
      <c r="W1416" s="37">
        <v>1420</v>
      </c>
      <c r="X1416" s="8"/>
    </row>
    <row r="1417" spans="2:24">
      <c r="B1417" s="23" t="s">
        <v>16</v>
      </c>
      <c r="C1417" s="37">
        <v>5</v>
      </c>
      <c r="D1417" s="37">
        <v>3</v>
      </c>
      <c r="E1417" s="5">
        <f>C1417-D1417</f>
        <v>2</v>
      </c>
      <c r="F1417" s="12">
        <v>1</v>
      </c>
      <c r="G1417" s="6">
        <f>450/35.31</f>
        <v>12.744265080713678</v>
      </c>
      <c r="H1417" s="6">
        <v>0</v>
      </c>
      <c r="I1417" s="6">
        <v>0</v>
      </c>
      <c r="J1417" s="6">
        <v>0</v>
      </c>
      <c r="K1417" s="6">
        <v>0</v>
      </c>
      <c r="L1417" s="6">
        <v>0</v>
      </c>
      <c r="M1417" s="6">
        <f>150/35.31</f>
        <v>4.2480883602378929</v>
      </c>
      <c r="N1417" s="6">
        <v>0</v>
      </c>
      <c r="O1417" s="7">
        <f>SUM(G1417:N1417)</f>
        <v>16.992353440951572</v>
      </c>
      <c r="P1417" s="7">
        <f>2450/35.31</f>
        <v>69.385443217218921</v>
      </c>
      <c r="Q1417" s="7">
        <v>0</v>
      </c>
      <c r="R1417" s="7">
        <v>0</v>
      </c>
      <c r="S1417" s="7">
        <v>0</v>
      </c>
      <c r="T1417" s="7">
        <v>0</v>
      </c>
      <c r="U1417" s="7">
        <v>0</v>
      </c>
      <c r="V1417" s="7">
        <f>SUM(P1417:U1417)</f>
        <v>69.385443217218921</v>
      </c>
      <c r="W1417" s="37">
        <v>460</v>
      </c>
      <c r="X1417" s="8"/>
    </row>
    <row r="1418" spans="2:24">
      <c r="B1418" s="23" t="s">
        <v>221</v>
      </c>
      <c r="C1418" s="37">
        <v>16</v>
      </c>
      <c r="D1418" s="37">
        <v>5</v>
      </c>
      <c r="E1418" s="5">
        <f t="shared" ref="E1418:E1421" si="222">C1418-D1418</f>
        <v>11</v>
      </c>
      <c r="F1418" s="13"/>
      <c r="G1418" s="7">
        <f>350*9/35.31</f>
        <v>89.209855564995749</v>
      </c>
      <c r="H1418" s="7">
        <f>350*2/35.31</f>
        <v>19.824412347776832</v>
      </c>
      <c r="I1418" s="7">
        <v>0</v>
      </c>
      <c r="J1418" s="7">
        <v>0</v>
      </c>
      <c r="K1418" s="7">
        <v>0</v>
      </c>
      <c r="L1418" s="7">
        <v>0</v>
      </c>
      <c r="M1418" s="7">
        <f>350*7/35.31</f>
        <v>69.385443217218921</v>
      </c>
      <c r="N1418" s="7">
        <v>0</v>
      </c>
      <c r="O1418" s="7">
        <f>SUM(G1418:N1418)</f>
        <v>178.4197111299915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7">
        <f>SUM(P1418:U1418)</f>
        <v>0</v>
      </c>
      <c r="W1418" s="37">
        <v>1907</v>
      </c>
      <c r="X1418" s="8"/>
    </row>
    <row r="1419" spans="2:24">
      <c r="B1419" s="23" t="s">
        <v>17</v>
      </c>
      <c r="C1419" s="37">
        <v>0</v>
      </c>
      <c r="D1419" s="37">
        <v>0</v>
      </c>
      <c r="E1419" s="5">
        <f t="shared" si="222"/>
        <v>0</v>
      </c>
      <c r="F1419" s="12"/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  <c r="N1419" s="7">
        <v>0</v>
      </c>
      <c r="O1419" s="7">
        <f t="shared" ref="O1419" si="223">SUM(G1419:N1419)</f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7">
        <f t="shared" ref="V1419:V1422" si="224">SUM(P1419:U1419)</f>
        <v>0</v>
      </c>
      <c r="W1419" s="37">
        <v>310</v>
      </c>
      <c r="X1419" s="8"/>
    </row>
    <row r="1420" spans="2:24">
      <c r="B1420" s="23" t="s">
        <v>277</v>
      </c>
      <c r="C1420" s="37">
        <v>7</v>
      </c>
      <c r="D1420" s="37">
        <v>3</v>
      </c>
      <c r="E1420" s="5">
        <f t="shared" si="222"/>
        <v>4</v>
      </c>
      <c r="F1420" s="12">
        <v>31</v>
      </c>
      <c r="G1420" s="7">
        <f>350*3/35.31</f>
        <v>29.73661852166525</v>
      </c>
      <c r="H1420" s="7">
        <f>350*4/35.31</f>
        <v>39.648824695553664</v>
      </c>
      <c r="I1420" s="7">
        <v>0</v>
      </c>
      <c r="J1420" s="7">
        <v>0</v>
      </c>
      <c r="K1420" s="7">
        <f>350*4/35.31</f>
        <v>39.648824695553664</v>
      </c>
      <c r="L1420" s="7">
        <v>0</v>
      </c>
      <c r="M1420" s="7">
        <f>350*2/35.31</f>
        <v>19.824412347776832</v>
      </c>
      <c r="N1420" s="7">
        <f>350*4/35.31</f>
        <v>39.648824695553664</v>
      </c>
      <c r="O1420" s="7">
        <f>SUM(G1420:N1420)</f>
        <v>168.50750495610308</v>
      </c>
      <c r="P1420" s="7">
        <v>0</v>
      </c>
      <c r="Q1420" s="7">
        <f>350*7/35.31</f>
        <v>69.385443217218921</v>
      </c>
      <c r="R1420" s="7">
        <v>0</v>
      </c>
      <c r="S1420" s="7">
        <v>0</v>
      </c>
      <c r="T1420" s="7">
        <f>350/35.31</f>
        <v>9.912206173888416</v>
      </c>
      <c r="U1420" s="7">
        <v>0</v>
      </c>
      <c r="V1420" s="7">
        <f t="shared" si="224"/>
        <v>79.297649391107342</v>
      </c>
      <c r="W1420" s="37">
        <v>1085</v>
      </c>
      <c r="X1420" s="8"/>
    </row>
    <row r="1421" spans="2:24">
      <c r="B1421" s="23" t="s">
        <v>18</v>
      </c>
      <c r="C1421" s="37">
        <v>12</v>
      </c>
      <c r="D1421" s="37">
        <v>0</v>
      </c>
      <c r="E1421" s="5">
        <f t="shared" si="222"/>
        <v>12</v>
      </c>
      <c r="F1421" s="12"/>
      <c r="G1421" s="7">
        <f>350*6/35.31</f>
        <v>59.473237043330499</v>
      </c>
      <c r="H1421" s="7">
        <f>350*7/35.31</f>
        <v>69.385443217218921</v>
      </c>
      <c r="I1421" s="7">
        <v>0</v>
      </c>
      <c r="J1421" s="7">
        <v>0</v>
      </c>
      <c r="K1421" s="7">
        <v>0</v>
      </c>
      <c r="L1421" s="7">
        <v>0</v>
      </c>
      <c r="M1421" s="7">
        <f>350*10/35.31</f>
        <v>99.122061738884156</v>
      </c>
      <c r="N1421" s="7">
        <v>0</v>
      </c>
      <c r="O1421" s="7">
        <f>SUM(G1421:N1421)</f>
        <v>227.98074199943358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7">
        <f t="shared" si="224"/>
        <v>0</v>
      </c>
      <c r="W1421" s="37">
        <v>1325</v>
      </c>
      <c r="X1421" s="8"/>
    </row>
    <row r="1422" spans="2:24">
      <c r="B1422" s="24" t="s">
        <v>19</v>
      </c>
      <c r="C1422" s="37">
        <v>0</v>
      </c>
      <c r="D1422" s="37">
        <v>0</v>
      </c>
      <c r="E1422" s="5">
        <f>C1422-D1422</f>
        <v>0</v>
      </c>
      <c r="F1422" s="12"/>
      <c r="G1422" s="7">
        <v>0</v>
      </c>
      <c r="H1422" s="7">
        <v>0</v>
      </c>
      <c r="I1422" s="7">
        <v>0</v>
      </c>
      <c r="J1422" s="7">
        <v>0</v>
      </c>
      <c r="K1422" s="7">
        <v>0</v>
      </c>
      <c r="L1422" s="7">
        <v>0</v>
      </c>
      <c r="M1422" s="7">
        <v>0</v>
      </c>
      <c r="N1422" s="7">
        <v>0</v>
      </c>
      <c r="O1422" s="7">
        <f>SUM(G1422:N1422)</f>
        <v>0</v>
      </c>
      <c r="P1422" s="7">
        <f>350*2/35.31</f>
        <v>19.824412347776832</v>
      </c>
      <c r="Q1422" s="7">
        <f>350*12/35.31</f>
        <v>118.946474086661</v>
      </c>
      <c r="R1422" s="7">
        <v>0</v>
      </c>
      <c r="S1422" s="7">
        <v>0</v>
      </c>
      <c r="T1422" s="7">
        <v>0</v>
      </c>
      <c r="U1422" s="7">
        <v>0</v>
      </c>
      <c r="V1422" s="7">
        <f t="shared" si="224"/>
        <v>138.77088643443784</v>
      </c>
      <c r="W1422" s="37">
        <v>315</v>
      </c>
      <c r="X1422" s="8" t="s">
        <v>457</v>
      </c>
    </row>
    <row r="1424" spans="2:24">
      <c r="B1424" s="1" t="s">
        <v>477</v>
      </c>
    </row>
    <row r="1425" spans="2:24">
      <c r="B1425" s="94" t="s">
        <v>0</v>
      </c>
      <c r="C1425" s="94" t="s">
        <v>121</v>
      </c>
      <c r="D1425" s="94" t="s">
        <v>97</v>
      </c>
      <c r="E1425" s="94" t="s">
        <v>98</v>
      </c>
      <c r="F1425" s="94" t="s">
        <v>99</v>
      </c>
      <c r="G1425" s="101" t="s">
        <v>100</v>
      </c>
      <c r="H1425" s="103" t="s">
        <v>8</v>
      </c>
      <c r="I1425" s="103"/>
      <c r="J1425" s="103"/>
      <c r="K1425" s="103"/>
      <c r="L1425" s="103"/>
      <c r="M1425" s="103"/>
      <c r="N1425" s="103"/>
      <c r="O1425" s="103"/>
    </row>
    <row r="1426" spans="2:24">
      <c r="B1426" s="95"/>
      <c r="C1426" s="95"/>
      <c r="D1426" s="95"/>
      <c r="E1426" s="95"/>
      <c r="F1426" s="95"/>
      <c r="G1426" s="102"/>
      <c r="H1426" s="103"/>
      <c r="I1426" s="103"/>
      <c r="J1426" s="103"/>
      <c r="K1426" s="103"/>
      <c r="L1426" s="103"/>
      <c r="M1426" s="103"/>
      <c r="N1426" s="103"/>
      <c r="O1426" s="103"/>
    </row>
    <row r="1427" spans="2:24">
      <c r="B1427" s="23" t="s">
        <v>15</v>
      </c>
      <c r="C1427" s="37" t="s">
        <v>101</v>
      </c>
      <c r="D1427" s="37"/>
      <c r="E1427" s="5">
        <v>0</v>
      </c>
      <c r="F1427" s="5">
        <v>28</v>
      </c>
      <c r="G1427" s="14">
        <v>0</v>
      </c>
      <c r="H1427" s="104" t="s">
        <v>478</v>
      </c>
      <c r="I1427" s="104"/>
      <c r="J1427" s="104"/>
      <c r="K1427" s="104"/>
      <c r="L1427" s="104"/>
      <c r="M1427" s="104"/>
      <c r="N1427" s="104"/>
      <c r="O1427" s="104"/>
    </row>
    <row r="1428" spans="2:24">
      <c r="B1428" s="23" t="s">
        <v>18</v>
      </c>
      <c r="C1428" s="37" t="s">
        <v>101</v>
      </c>
      <c r="D1428" s="37" t="s">
        <v>127</v>
      </c>
      <c r="E1428" s="5">
        <v>15</v>
      </c>
      <c r="F1428" s="5">
        <v>0</v>
      </c>
      <c r="G1428" s="14">
        <v>0</v>
      </c>
      <c r="H1428" s="104" t="s">
        <v>479</v>
      </c>
      <c r="I1428" s="104"/>
      <c r="J1428" s="104"/>
      <c r="K1428" s="104"/>
      <c r="L1428" s="104"/>
      <c r="M1428" s="104"/>
      <c r="N1428" s="104"/>
      <c r="O1428" s="104"/>
    </row>
    <row r="1429" spans="2:24">
      <c r="B1429" s="23" t="s">
        <v>221</v>
      </c>
      <c r="C1429" s="37" t="s">
        <v>101</v>
      </c>
      <c r="D1429" s="37"/>
      <c r="E1429" s="5">
        <v>0</v>
      </c>
      <c r="F1429" s="5">
        <v>10</v>
      </c>
      <c r="G1429" s="14">
        <v>0</v>
      </c>
      <c r="H1429" s="104" t="s">
        <v>480</v>
      </c>
      <c r="I1429" s="104"/>
      <c r="J1429" s="104"/>
      <c r="K1429" s="104"/>
      <c r="L1429" s="104"/>
      <c r="M1429" s="104"/>
      <c r="N1429" s="104"/>
      <c r="O1429" s="104"/>
    </row>
    <row r="1432" spans="2:24">
      <c r="B1432" s="1" t="s">
        <v>481</v>
      </c>
    </row>
    <row r="1433" spans="2:24">
      <c r="B1433" s="94" t="s">
        <v>0</v>
      </c>
      <c r="C1433" s="94" t="s">
        <v>1</v>
      </c>
      <c r="D1433" s="94" t="s">
        <v>2</v>
      </c>
      <c r="E1433" s="94" t="s">
        <v>3</v>
      </c>
      <c r="F1433" s="94" t="s">
        <v>93</v>
      </c>
      <c r="G1433" s="96" t="s">
        <v>5</v>
      </c>
      <c r="H1433" s="97"/>
      <c r="I1433" s="97"/>
      <c r="J1433" s="97"/>
      <c r="K1433" s="97"/>
      <c r="L1433" s="97"/>
      <c r="M1433" s="97"/>
      <c r="N1433" s="97"/>
      <c r="O1433" s="98"/>
      <c r="P1433" s="96" t="s">
        <v>6</v>
      </c>
      <c r="Q1433" s="97"/>
      <c r="R1433" s="97"/>
      <c r="S1433" s="97"/>
      <c r="T1433" s="97"/>
      <c r="U1433" s="97"/>
      <c r="V1433" s="98"/>
      <c r="W1433" s="99" t="s">
        <v>7</v>
      </c>
      <c r="X1433" s="94" t="s">
        <v>8</v>
      </c>
    </row>
    <row r="1434" spans="2:24">
      <c r="B1434" s="95"/>
      <c r="C1434" s="95"/>
      <c r="D1434" s="95"/>
      <c r="E1434" s="95"/>
      <c r="F1434" s="95"/>
      <c r="G1434" s="2" t="s">
        <v>9</v>
      </c>
      <c r="H1434" s="3" t="s">
        <v>10</v>
      </c>
      <c r="I1434" s="3" t="s">
        <v>23</v>
      </c>
      <c r="J1434" s="3" t="s">
        <v>22</v>
      </c>
      <c r="K1434" s="3" t="s">
        <v>21</v>
      </c>
      <c r="L1434" s="3" t="s">
        <v>25</v>
      </c>
      <c r="M1434" s="3" t="s">
        <v>11</v>
      </c>
      <c r="N1434" s="3" t="s">
        <v>24</v>
      </c>
      <c r="O1434" s="3" t="s">
        <v>12</v>
      </c>
      <c r="P1434" s="2" t="s">
        <v>9</v>
      </c>
      <c r="Q1434" s="3" t="s">
        <v>10</v>
      </c>
      <c r="R1434" s="3" t="s">
        <v>22</v>
      </c>
      <c r="S1434" s="3" t="s">
        <v>21</v>
      </c>
      <c r="T1434" s="3" t="s">
        <v>11</v>
      </c>
      <c r="U1434" s="3" t="s">
        <v>328</v>
      </c>
      <c r="V1434" s="3" t="s">
        <v>13</v>
      </c>
      <c r="W1434" s="100"/>
      <c r="X1434" s="95"/>
    </row>
    <row r="1435" spans="2:24">
      <c r="B1435" s="23" t="s">
        <v>14</v>
      </c>
      <c r="C1435" s="5">
        <v>18</v>
      </c>
      <c r="D1435" s="5">
        <v>3</v>
      </c>
      <c r="E1435" s="5">
        <f>C1435-D1435</f>
        <v>15</v>
      </c>
      <c r="F1435" s="12">
        <v>31</v>
      </c>
      <c r="G1435" s="7">
        <f>350*5/35.31</f>
        <v>49.561030869442078</v>
      </c>
      <c r="H1435" s="7">
        <f>350*4/35.31</f>
        <v>39.648824695553664</v>
      </c>
      <c r="I1435" s="7">
        <v>0</v>
      </c>
      <c r="J1435" s="7">
        <v>0</v>
      </c>
      <c r="K1435" s="7">
        <f>350*15/35.31</f>
        <v>148.68309260832623</v>
      </c>
      <c r="L1435" s="7">
        <v>0</v>
      </c>
      <c r="M1435" s="7">
        <f>350*4/35.31</f>
        <v>39.648824695553664</v>
      </c>
      <c r="N1435" s="7">
        <v>0</v>
      </c>
      <c r="O1435" s="7">
        <f>SUM(G1435:N1435)</f>
        <v>277.54177286887563</v>
      </c>
      <c r="P1435" s="7">
        <f>350*7/35.31</f>
        <v>69.385443217218921</v>
      </c>
      <c r="Q1435" s="7">
        <f>350*5/35.31</f>
        <v>49.561030869442078</v>
      </c>
      <c r="R1435" s="7">
        <v>0</v>
      </c>
      <c r="S1435" s="7">
        <v>0</v>
      </c>
      <c r="T1435" s="7">
        <f>350*2/35.31</f>
        <v>19.824412347776832</v>
      </c>
      <c r="U1435" s="7">
        <f>220*23/35.31</f>
        <v>143.30218068535825</v>
      </c>
      <c r="V1435" s="7">
        <f>SUM(P1435:U1435)</f>
        <v>282.07306711979606</v>
      </c>
      <c r="W1435" s="37">
        <v>560</v>
      </c>
      <c r="X1435" s="8"/>
    </row>
    <row r="1436" spans="2:24">
      <c r="B1436" s="23" t="s">
        <v>15</v>
      </c>
      <c r="C1436" s="37">
        <v>18</v>
      </c>
      <c r="D1436" s="37">
        <v>7</v>
      </c>
      <c r="E1436" s="5">
        <f>C1436-D1436</f>
        <v>11</v>
      </c>
      <c r="F1436" s="12"/>
      <c r="G1436" s="6">
        <f>350*8/35.31</f>
        <v>79.297649391107328</v>
      </c>
      <c r="H1436" s="6">
        <v>0</v>
      </c>
      <c r="I1436" s="6">
        <v>0</v>
      </c>
      <c r="J1436" s="6">
        <v>0</v>
      </c>
      <c r="K1436" s="6">
        <v>0</v>
      </c>
      <c r="L1436" s="6">
        <v>0</v>
      </c>
      <c r="M1436" s="6">
        <f>350*6/35.31</f>
        <v>59.473237043330499</v>
      </c>
      <c r="N1436" s="6">
        <f>350*11/35.31</f>
        <v>109.03426791277258</v>
      </c>
      <c r="O1436" s="7">
        <f>SUM(G1436:N1436)</f>
        <v>247.80515434721042</v>
      </c>
      <c r="P1436" s="7">
        <v>0</v>
      </c>
      <c r="Q1436" s="7">
        <v>0</v>
      </c>
      <c r="R1436" s="7">
        <v>0</v>
      </c>
      <c r="S1436" s="7">
        <v>0</v>
      </c>
      <c r="T1436" s="7">
        <f>350*1/35.31</f>
        <v>9.912206173888416</v>
      </c>
      <c r="U1436" s="7">
        <f>220*11/35.31</f>
        <v>68.535825545171335</v>
      </c>
      <c r="V1436" s="7">
        <f>SUM(P1436:U1436)</f>
        <v>78.448031719059756</v>
      </c>
      <c r="W1436" s="37">
        <v>1666</v>
      </c>
      <c r="X1436" s="8"/>
    </row>
    <row r="1437" spans="2:24">
      <c r="B1437" s="23" t="s">
        <v>16</v>
      </c>
      <c r="C1437" s="37">
        <v>5</v>
      </c>
      <c r="D1437" s="37">
        <v>3</v>
      </c>
      <c r="E1437" s="5">
        <f>C1437-D1437</f>
        <v>2</v>
      </c>
      <c r="F1437" s="12">
        <v>1</v>
      </c>
      <c r="G1437" s="6">
        <f>450/35.31</f>
        <v>12.744265080713678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f>150/35.31</f>
        <v>4.2480883602378929</v>
      </c>
      <c r="N1437" s="6">
        <v>0</v>
      </c>
      <c r="O1437" s="7">
        <f>SUM(G1437:N1437)</f>
        <v>16.992353440951572</v>
      </c>
      <c r="P1437" s="7">
        <f>2450/35.31</f>
        <v>69.385443217218921</v>
      </c>
      <c r="Q1437" s="7">
        <v>0</v>
      </c>
      <c r="R1437" s="7">
        <v>0</v>
      </c>
      <c r="S1437" s="7">
        <v>0</v>
      </c>
      <c r="T1437" s="7">
        <v>0</v>
      </c>
      <c r="U1437" s="7">
        <v>0</v>
      </c>
      <c r="V1437" s="7">
        <f>SUM(P1437:U1437)</f>
        <v>69.385443217218921</v>
      </c>
      <c r="W1437" s="37">
        <v>460</v>
      </c>
      <c r="X1437" s="8"/>
    </row>
    <row r="1438" spans="2:24">
      <c r="B1438" s="23" t="s">
        <v>221</v>
      </c>
      <c r="C1438" s="37">
        <v>19</v>
      </c>
      <c r="D1438" s="37">
        <v>5</v>
      </c>
      <c r="E1438" s="5">
        <f t="shared" ref="E1438:E1441" si="225">C1438-D1438</f>
        <v>14</v>
      </c>
      <c r="F1438" s="13"/>
      <c r="G1438" s="7">
        <f>350*13/35.31</f>
        <v>128.85868026054942</v>
      </c>
      <c r="H1438" s="7">
        <f>350*2/35.31</f>
        <v>19.824412347776832</v>
      </c>
      <c r="I1438" s="7">
        <v>0</v>
      </c>
      <c r="J1438" s="7">
        <v>0</v>
      </c>
      <c r="K1438" s="7">
        <v>0</v>
      </c>
      <c r="L1438" s="7">
        <v>0</v>
      </c>
      <c r="M1438" s="7">
        <f>350*8/35.31</f>
        <v>79.297649391107328</v>
      </c>
      <c r="N1438" s="7">
        <v>0</v>
      </c>
      <c r="O1438" s="7">
        <f>SUM(G1438:N1438)</f>
        <v>227.98074199943358</v>
      </c>
      <c r="P1438" s="7">
        <v>0</v>
      </c>
      <c r="Q1438" s="7">
        <v>0</v>
      </c>
      <c r="R1438" s="7">
        <v>0</v>
      </c>
      <c r="S1438" s="7">
        <v>0</v>
      </c>
      <c r="T1438" s="7">
        <v>0</v>
      </c>
      <c r="U1438" s="7">
        <v>0</v>
      </c>
      <c r="V1438" s="7">
        <f>SUM(P1438:U1438)</f>
        <v>0</v>
      </c>
      <c r="W1438" s="37">
        <v>2030</v>
      </c>
      <c r="X1438" s="8"/>
    </row>
    <row r="1439" spans="2:24">
      <c r="B1439" s="23" t="s">
        <v>17</v>
      </c>
      <c r="C1439" s="37">
        <v>0</v>
      </c>
      <c r="D1439" s="37">
        <v>0</v>
      </c>
      <c r="E1439" s="5">
        <f t="shared" si="225"/>
        <v>0</v>
      </c>
      <c r="F1439" s="12"/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  <c r="N1439" s="7">
        <v>0</v>
      </c>
      <c r="O1439" s="7">
        <f t="shared" ref="O1439" si="226">SUM(G1439:N1439)</f>
        <v>0</v>
      </c>
      <c r="P1439" s="7">
        <v>0</v>
      </c>
      <c r="Q1439" s="7">
        <v>0</v>
      </c>
      <c r="R1439" s="7">
        <v>0</v>
      </c>
      <c r="S1439" s="7">
        <v>0</v>
      </c>
      <c r="T1439" s="7">
        <v>0</v>
      </c>
      <c r="U1439" s="7">
        <v>0</v>
      </c>
      <c r="V1439" s="7">
        <f t="shared" ref="V1439:V1442" si="227">SUM(P1439:U1439)</f>
        <v>0</v>
      </c>
      <c r="W1439" s="37">
        <v>475</v>
      </c>
      <c r="X1439" s="8"/>
    </row>
    <row r="1440" spans="2:24">
      <c r="B1440" s="23" t="s">
        <v>277</v>
      </c>
      <c r="C1440" s="37">
        <v>0</v>
      </c>
      <c r="D1440" s="37">
        <v>0</v>
      </c>
      <c r="E1440" s="5">
        <f t="shared" si="225"/>
        <v>0</v>
      </c>
      <c r="F1440" s="12"/>
      <c r="G1440" s="7">
        <v>0</v>
      </c>
      <c r="H1440" s="7">
        <v>0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  <c r="N1440" s="7">
        <v>0</v>
      </c>
      <c r="O1440" s="7">
        <f>SUM(G1440:N1440)</f>
        <v>0</v>
      </c>
      <c r="P1440" s="7">
        <f>350/35.31</f>
        <v>9.912206173888416</v>
      </c>
      <c r="Q1440" s="7">
        <f>350*2/35.31</f>
        <v>19.824412347776832</v>
      </c>
      <c r="R1440" s="7">
        <v>0</v>
      </c>
      <c r="S1440" s="7">
        <v>0</v>
      </c>
      <c r="T1440" s="7">
        <v>0</v>
      </c>
      <c r="U1440" s="7">
        <v>0</v>
      </c>
      <c r="V1440" s="7">
        <f t="shared" si="227"/>
        <v>29.73661852166525</v>
      </c>
      <c r="W1440" s="37">
        <v>765</v>
      </c>
      <c r="X1440" s="8"/>
    </row>
    <row r="1441" spans="2:24">
      <c r="B1441" s="23" t="s">
        <v>18</v>
      </c>
      <c r="C1441" s="37">
        <v>13</v>
      </c>
      <c r="D1441" s="37">
        <v>5</v>
      </c>
      <c r="E1441" s="5">
        <f t="shared" si="225"/>
        <v>8</v>
      </c>
      <c r="F1441" s="12"/>
      <c r="G1441" s="7">
        <f>350*2/35.31</f>
        <v>19.824412347776832</v>
      </c>
      <c r="H1441" s="7">
        <f>350*3/35.31</f>
        <v>29.73661852166525</v>
      </c>
      <c r="I1441" s="7">
        <v>0</v>
      </c>
      <c r="J1441" s="7">
        <v>0</v>
      </c>
      <c r="K1441" s="7">
        <v>0</v>
      </c>
      <c r="L1441" s="7">
        <v>0</v>
      </c>
      <c r="M1441" s="7">
        <f>350*3/35.31</f>
        <v>29.73661852166525</v>
      </c>
      <c r="N1441" s="7">
        <v>0</v>
      </c>
      <c r="O1441" s="7">
        <f>SUM(G1441:N1441)</f>
        <v>79.297649391107328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  <c r="U1441" s="7">
        <v>0</v>
      </c>
      <c r="V1441" s="7">
        <f t="shared" si="227"/>
        <v>0</v>
      </c>
      <c r="W1441" s="37">
        <v>1064</v>
      </c>
      <c r="X1441" s="8"/>
    </row>
    <row r="1442" spans="2:24">
      <c r="B1442" s="24" t="s">
        <v>19</v>
      </c>
      <c r="C1442" s="37">
        <v>0</v>
      </c>
      <c r="D1442" s="37">
        <v>0</v>
      </c>
      <c r="E1442" s="5">
        <f>C1442-D1442</f>
        <v>0</v>
      </c>
      <c r="F1442" s="12"/>
      <c r="G1442" s="7">
        <v>0</v>
      </c>
      <c r="H1442" s="7">
        <v>0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  <c r="O1442" s="7">
        <f>SUM(G1442:N1442)</f>
        <v>0</v>
      </c>
      <c r="P1442" s="7">
        <f>350/35.31</f>
        <v>9.912206173888416</v>
      </c>
      <c r="Q1442" s="7">
        <f>350*1/35.31</f>
        <v>9.912206173888416</v>
      </c>
      <c r="R1442" s="7">
        <v>0</v>
      </c>
      <c r="S1442" s="7">
        <v>0</v>
      </c>
      <c r="T1442" s="7">
        <v>0</v>
      </c>
      <c r="U1442" s="7">
        <v>0</v>
      </c>
      <c r="V1442" s="7">
        <f t="shared" si="227"/>
        <v>19.824412347776832</v>
      </c>
      <c r="W1442" s="37">
        <v>287</v>
      </c>
      <c r="X1442" s="8" t="s">
        <v>457</v>
      </c>
    </row>
    <row r="1444" spans="2:24">
      <c r="B1444" s="1" t="s">
        <v>482</v>
      </c>
    </row>
    <row r="1445" spans="2:24">
      <c r="B1445" s="94" t="s">
        <v>0</v>
      </c>
      <c r="C1445" s="94" t="s">
        <v>121</v>
      </c>
      <c r="D1445" s="94" t="s">
        <v>97</v>
      </c>
      <c r="E1445" s="94" t="s">
        <v>98</v>
      </c>
      <c r="F1445" s="94" t="s">
        <v>99</v>
      </c>
      <c r="G1445" s="101" t="s">
        <v>100</v>
      </c>
      <c r="H1445" s="103" t="s">
        <v>8</v>
      </c>
      <c r="I1445" s="103"/>
      <c r="J1445" s="103"/>
      <c r="K1445" s="103"/>
      <c r="L1445" s="103"/>
      <c r="M1445" s="103"/>
      <c r="N1445" s="103"/>
      <c r="O1445" s="103"/>
    </row>
    <row r="1446" spans="2:24">
      <c r="B1446" s="95"/>
      <c r="C1446" s="95"/>
      <c r="D1446" s="95"/>
      <c r="E1446" s="95"/>
      <c r="F1446" s="95"/>
      <c r="G1446" s="102"/>
      <c r="H1446" s="103"/>
      <c r="I1446" s="103"/>
      <c r="J1446" s="103"/>
      <c r="K1446" s="103"/>
      <c r="L1446" s="103"/>
      <c r="M1446" s="103"/>
      <c r="N1446" s="103"/>
      <c r="O1446" s="103"/>
    </row>
    <row r="1447" spans="2:24">
      <c r="B1447" s="23" t="s">
        <v>15</v>
      </c>
      <c r="C1447" s="37" t="s">
        <v>101</v>
      </c>
      <c r="D1447" s="37"/>
      <c r="E1447" s="5">
        <v>0</v>
      </c>
      <c r="F1447" s="5">
        <v>12</v>
      </c>
      <c r="G1447" s="14">
        <v>0</v>
      </c>
      <c r="H1447" s="104" t="s">
        <v>483</v>
      </c>
      <c r="I1447" s="104"/>
      <c r="J1447" s="104"/>
      <c r="K1447" s="104"/>
      <c r="L1447" s="104"/>
      <c r="M1447" s="104"/>
      <c r="N1447" s="104"/>
      <c r="O1447" s="104"/>
    </row>
    <row r="1448" spans="2:24">
      <c r="B1448" s="23" t="s">
        <v>17</v>
      </c>
      <c r="C1448" s="37" t="s">
        <v>101</v>
      </c>
      <c r="D1448" s="37"/>
      <c r="E1448" s="5">
        <v>0</v>
      </c>
      <c r="F1448" s="5">
        <v>10</v>
      </c>
      <c r="G1448" s="14">
        <v>0</v>
      </c>
      <c r="H1448" s="104" t="s">
        <v>484</v>
      </c>
      <c r="I1448" s="104"/>
      <c r="J1448" s="104"/>
      <c r="K1448" s="104"/>
      <c r="L1448" s="104"/>
      <c r="M1448" s="104"/>
      <c r="N1448" s="104"/>
      <c r="O1448" s="104"/>
    </row>
    <row r="1449" spans="2:24">
      <c r="B1449" s="23" t="s">
        <v>18</v>
      </c>
      <c r="C1449" s="37" t="s">
        <v>101</v>
      </c>
      <c r="D1449" s="37" t="s">
        <v>127</v>
      </c>
      <c r="E1449" s="5">
        <v>7</v>
      </c>
      <c r="F1449" s="5">
        <v>0</v>
      </c>
      <c r="G1449" s="14">
        <v>0</v>
      </c>
      <c r="H1449" s="104" t="s">
        <v>485</v>
      </c>
      <c r="I1449" s="104"/>
      <c r="J1449" s="104"/>
      <c r="K1449" s="104"/>
      <c r="L1449" s="104"/>
      <c r="M1449" s="104"/>
      <c r="N1449" s="104"/>
      <c r="O1449" s="104"/>
    </row>
    <row r="1450" spans="2:24">
      <c r="B1450" s="23" t="s">
        <v>277</v>
      </c>
      <c r="C1450" s="37"/>
      <c r="D1450" s="37"/>
      <c r="E1450" s="5">
        <v>0</v>
      </c>
      <c r="F1450" s="5">
        <v>0</v>
      </c>
      <c r="G1450" s="14">
        <v>17</v>
      </c>
      <c r="H1450" s="104" t="s">
        <v>486</v>
      </c>
      <c r="I1450" s="104"/>
      <c r="J1450" s="104"/>
      <c r="K1450" s="104"/>
      <c r="L1450" s="104"/>
      <c r="M1450" s="104"/>
      <c r="N1450" s="104"/>
      <c r="O1450" s="104"/>
    </row>
    <row r="1451" spans="2:24">
      <c r="B1451" s="23" t="s">
        <v>221</v>
      </c>
      <c r="C1451" s="37" t="s">
        <v>101</v>
      </c>
      <c r="D1451" s="37" t="s">
        <v>127</v>
      </c>
      <c r="E1451" s="5">
        <v>17</v>
      </c>
      <c r="F1451" s="5">
        <v>0</v>
      </c>
      <c r="G1451" s="14">
        <v>0</v>
      </c>
      <c r="H1451" s="104" t="s">
        <v>487</v>
      </c>
      <c r="I1451" s="104"/>
      <c r="J1451" s="104"/>
      <c r="K1451" s="104"/>
      <c r="L1451" s="104"/>
      <c r="M1451" s="104"/>
      <c r="N1451" s="104"/>
      <c r="O1451" s="104"/>
    </row>
    <row r="1454" spans="2:24">
      <c r="B1454" s="1" t="s">
        <v>488</v>
      </c>
    </row>
    <row r="1455" spans="2:24">
      <c r="B1455" s="94" t="s">
        <v>0</v>
      </c>
      <c r="C1455" s="94" t="s">
        <v>1</v>
      </c>
      <c r="D1455" s="94" t="s">
        <v>2</v>
      </c>
      <c r="E1455" s="94" t="s">
        <v>3</v>
      </c>
      <c r="F1455" s="94" t="s">
        <v>93</v>
      </c>
      <c r="G1455" s="96" t="s">
        <v>5</v>
      </c>
      <c r="H1455" s="97"/>
      <c r="I1455" s="97"/>
      <c r="J1455" s="97"/>
      <c r="K1455" s="97"/>
      <c r="L1455" s="97"/>
      <c r="M1455" s="97"/>
      <c r="N1455" s="97"/>
      <c r="O1455" s="98"/>
      <c r="P1455" s="96" t="s">
        <v>6</v>
      </c>
      <c r="Q1455" s="97"/>
      <c r="R1455" s="97"/>
      <c r="S1455" s="97"/>
      <c r="T1455" s="97"/>
      <c r="U1455" s="97"/>
      <c r="V1455" s="98"/>
      <c r="W1455" s="99" t="s">
        <v>7</v>
      </c>
      <c r="X1455" s="94" t="s">
        <v>8</v>
      </c>
    </row>
    <row r="1456" spans="2:24">
      <c r="B1456" s="95"/>
      <c r="C1456" s="95"/>
      <c r="D1456" s="95"/>
      <c r="E1456" s="95"/>
      <c r="F1456" s="95"/>
      <c r="G1456" s="2" t="s">
        <v>9</v>
      </c>
      <c r="H1456" s="3" t="s">
        <v>10</v>
      </c>
      <c r="I1456" s="3" t="s">
        <v>23</v>
      </c>
      <c r="J1456" s="3" t="s">
        <v>22</v>
      </c>
      <c r="K1456" s="3" t="s">
        <v>21</v>
      </c>
      <c r="L1456" s="3" t="s">
        <v>25</v>
      </c>
      <c r="M1456" s="3" t="s">
        <v>11</v>
      </c>
      <c r="N1456" s="3" t="s">
        <v>24</v>
      </c>
      <c r="O1456" s="3" t="s">
        <v>12</v>
      </c>
      <c r="P1456" s="2" t="s">
        <v>9</v>
      </c>
      <c r="Q1456" s="3" t="s">
        <v>10</v>
      </c>
      <c r="R1456" s="3" t="s">
        <v>22</v>
      </c>
      <c r="S1456" s="3" t="s">
        <v>21</v>
      </c>
      <c r="T1456" s="3" t="s">
        <v>11</v>
      </c>
      <c r="U1456" s="3" t="s">
        <v>328</v>
      </c>
      <c r="V1456" s="3" t="s">
        <v>13</v>
      </c>
      <c r="W1456" s="100"/>
      <c r="X1456" s="95"/>
    </row>
    <row r="1457" spans="2:24">
      <c r="B1457" s="23" t="s">
        <v>14</v>
      </c>
      <c r="C1457" s="5">
        <v>18</v>
      </c>
      <c r="D1457" s="5">
        <v>2</v>
      </c>
      <c r="E1457" s="5">
        <f>C1457-D1457</f>
        <v>16</v>
      </c>
      <c r="F1457" s="12">
        <v>21</v>
      </c>
      <c r="G1457" s="7">
        <f>350*7/35.31</f>
        <v>69.385443217218921</v>
      </c>
      <c r="H1457" s="7">
        <f>350*5/35.31</f>
        <v>49.561030869442078</v>
      </c>
      <c r="I1457" s="7">
        <v>0</v>
      </c>
      <c r="J1457" s="7">
        <v>0</v>
      </c>
      <c r="K1457" s="7">
        <f>350*16/35.31</f>
        <v>158.59529878221466</v>
      </c>
      <c r="L1457" s="7">
        <v>0</v>
      </c>
      <c r="M1457" s="7">
        <f>350*4/35.31</f>
        <v>39.648824695553664</v>
      </c>
      <c r="N1457" s="7">
        <v>0</v>
      </c>
      <c r="O1457" s="7">
        <f>SUM(G1457:N1457)</f>
        <v>317.19059756442937</v>
      </c>
      <c r="P1457" s="7">
        <f>350*8/35.31</f>
        <v>79.297649391107328</v>
      </c>
      <c r="Q1457" s="7">
        <f>350*1/35.31</f>
        <v>9.912206173888416</v>
      </c>
      <c r="R1457" s="7">
        <v>0</v>
      </c>
      <c r="S1457" s="7">
        <f>350/35.31</f>
        <v>9.912206173888416</v>
      </c>
      <c r="T1457" s="7">
        <f>350*1/35.31</f>
        <v>9.912206173888416</v>
      </c>
      <c r="U1457" s="7">
        <f>220*41/35.31</f>
        <v>255.45171339563862</v>
      </c>
      <c r="V1457" s="7">
        <f>SUM(P1457:U1457)</f>
        <v>364.48598130841123</v>
      </c>
      <c r="W1457" s="37">
        <v>600</v>
      </c>
      <c r="X1457" s="8"/>
    </row>
    <row r="1458" spans="2:24">
      <c r="B1458" s="23" t="s">
        <v>15</v>
      </c>
      <c r="C1458" s="37">
        <v>19</v>
      </c>
      <c r="D1458" s="37">
        <v>0</v>
      </c>
      <c r="E1458" s="5">
        <f>C1458-D1458</f>
        <v>19</v>
      </c>
      <c r="F1458" s="12"/>
      <c r="G1458" s="6">
        <f>350*18/35.31</f>
        <v>178.4197111299915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f>350*16/35.31</f>
        <v>158.59529878221466</v>
      </c>
      <c r="N1458" s="6">
        <f>350*12/35.31</f>
        <v>118.946474086661</v>
      </c>
      <c r="O1458" s="7">
        <f>SUM(G1458:N1458)</f>
        <v>455.96148399886715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f>220*8/35.31</f>
        <v>49.844236760124609</v>
      </c>
      <c r="V1458" s="7">
        <f>SUM(P1458:U1458)</f>
        <v>49.844236760124609</v>
      </c>
      <c r="W1458" s="37">
        <v>2053</v>
      </c>
      <c r="X1458" s="8"/>
    </row>
    <row r="1459" spans="2:24">
      <c r="B1459" s="23" t="s">
        <v>16</v>
      </c>
      <c r="C1459" s="37">
        <v>11</v>
      </c>
      <c r="D1459" s="37">
        <v>2</v>
      </c>
      <c r="E1459" s="5">
        <f>C1459-D1459</f>
        <v>9</v>
      </c>
      <c r="F1459" s="12">
        <v>20</v>
      </c>
      <c r="G1459" s="6">
        <f>1800/35.31</f>
        <v>50.977060322854712</v>
      </c>
      <c r="H1459" s="6">
        <v>0</v>
      </c>
      <c r="I1459" s="6">
        <v>0</v>
      </c>
      <c r="J1459" s="6">
        <v>0</v>
      </c>
      <c r="K1459" s="6">
        <v>0</v>
      </c>
      <c r="L1459" s="6">
        <v>0</v>
      </c>
      <c r="M1459" s="6">
        <f>650/35.31</f>
        <v>18.408382894364202</v>
      </c>
      <c r="N1459" s="6">
        <v>0</v>
      </c>
      <c r="O1459" s="7">
        <f>SUM(G1459:N1459)</f>
        <v>69.385443217218921</v>
      </c>
      <c r="P1459" s="7">
        <f>1750/35.31</f>
        <v>49.561030869442078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7">
        <f>SUM(P1459:U1459)</f>
        <v>49.561030869442078</v>
      </c>
      <c r="W1459" s="37">
        <v>580</v>
      </c>
      <c r="X1459" s="8"/>
    </row>
    <row r="1460" spans="2:24">
      <c r="B1460" s="23" t="s">
        <v>221</v>
      </c>
      <c r="C1460" s="37">
        <v>15</v>
      </c>
      <c r="D1460" s="37">
        <v>4</v>
      </c>
      <c r="E1460" s="5">
        <f t="shared" ref="E1460:E1463" si="228">C1460-D1460</f>
        <v>11</v>
      </c>
      <c r="F1460" s="13"/>
      <c r="G1460" s="7">
        <f>350*9/35.31</f>
        <v>89.209855564995749</v>
      </c>
      <c r="H1460" s="7">
        <f>350*2/35.31</f>
        <v>19.824412347776832</v>
      </c>
      <c r="I1460" s="7">
        <v>0</v>
      </c>
      <c r="J1460" s="7">
        <v>0</v>
      </c>
      <c r="K1460" s="7">
        <v>0</v>
      </c>
      <c r="L1460" s="7">
        <v>0</v>
      </c>
      <c r="M1460" s="7">
        <f>350*6/35.31</f>
        <v>59.473237043330499</v>
      </c>
      <c r="N1460" s="7">
        <v>0</v>
      </c>
      <c r="O1460" s="7">
        <f>SUM(G1460:N1460)</f>
        <v>168.50750495610308</v>
      </c>
      <c r="P1460" s="7">
        <v>0</v>
      </c>
      <c r="Q1460" s="7">
        <v>0</v>
      </c>
      <c r="R1460" s="7">
        <v>0</v>
      </c>
      <c r="S1460" s="7">
        <v>0</v>
      </c>
      <c r="T1460" s="7">
        <v>0</v>
      </c>
      <c r="U1460" s="7">
        <v>0</v>
      </c>
      <c r="V1460" s="7">
        <f>SUM(P1460:U1460)</f>
        <v>0</v>
      </c>
      <c r="W1460" s="37">
        <v>1713</v>
      </c>
      <c r="X1460" s="8"/>
    </row>
    <row r="1461" spans="2:24">
      <c r="B1461" s="23" t="s">
        <v>17</v>
      </c>
      <c r="C1461" s="37">
        <v>0</v>
      </c>
      <c r="D1461" s="37">
        <v>0</v>
      </c>
      <c r="E1461" s="5">
        <f t="shared" si="228"/>
        <v>0</v>
      </c>
      <c r="F1461" s="12"/>
      <c r="G1461" s="7">
        <v>0</v>
      </c>
      <c r="H1461" s="7">
        <v>0</v>
      </c>
      <c r="I1461" s="7">
        <v>0</v>
      </c>
      <c r="J1461" s="7">
        <v>0</v>
      </c>
      <c r="K1461" s="7">
        <v>0</v>
      </c>
      <c r="L1461" s="7">
        <v>0</v>
      </c>
      <c r="M1461" s="7">
        <v>0</v>
      </c>
      <c r="N1461" s="7">
        <v>0</v>
      </c>
      <c r="O1461" s="7">
        <f t="shared" ref="O1461" si="229">SUM(G1461:N1461)</f>
        <v>0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7">
        <f t="shared" ref="V1461:V1464" si="230">SUM(P1461:U1461)</f>
        <v>0</v>
      </c>
      <c r="W1461" s="37">
        <v>420</v>
      </c>
      <c r="X1461" s="8"/>
    </row>
    <row r="1462" spans="2:24">
      <c r="B1462" s="23" t="s">
        <v>277</v>
      </c>
      <c r="C1462" s="37">
        <v>9</v>
      </c>
      <c r="D1462" s="37">
        <v>4</v>
      </c>
      <c r="E1462" s="5">
        <f t="shared" si="228"/>
        <v>5</v>
      </c>
      <c r="F1462" s="12">
        <v>11</v>
      </c>
      <c r="G1462" s="7">
        <f>350*3/35.31</f>
        <v>29.73661852166525</v>
      </c>
      <c r="H1462" s="7">
        <f>350*5/35.31</f>
        <v>49.561030869442078</v>
      </c>
      <c r="I1462" s="7">
        <v>0</v>
      </c>
      <c r="J1462" s="7">
        <v>0</v>
      </c>
      <c r="K1462" s="7">
        <f>350*5/35.31</f>
        <v>49.561030869442078</v>
      </c>
      <c r="L1462" s="7">
        <v>0</v>
      </c>
      <c r="M1462" s="7">
        <f>350*3/35.31</f>
        <v>29.73661852166525</v>
      </c>
      <c r="N1462" s="7">
        <f>350*5/35.31</f>
        <v>49.561030869442078</v>
      </c>
      <c r="O1462" s="7">
        <f>SUM(G1462:N1462)</f>
        <v>208.15632965165676</v>
      </c>
      <c r="P1462" s="7">
        <f>350*2/35.31</f>
        <v>19.824412347776832</v>
      </c>
      <c r="Q1462" s="7">
        <f>350*3/35.31</f>
        <v>29.73661852166525</v>
      </c>
      <c r="R1462" s="7">
        <v>0</v>
      </c>
      <c r="S1462" s="7">
        <f>350*1/35.31</f>
        <v>9.912206173888416</v>
      </c>
      <c r="T1462" s="7">
        <v>0</v>
      </c>
      <c r="U1462" s="7">
        <v>0</v>
      </c>
      <c r="V1462" s="7">
        <f t="shared" si="230"/>
        <v>59.473237043330492</v>
      </c>
      <c r="W1462" s="37">
        <v>955</v>
      </c>
      <c r="X1462" s="8"/>
    </row>
    <row r="1463" spans="2:24">
      <c r="B1463" s="23" t="s">
        <v>18</v>
      </c>
      <c r="C1463" s="37">
        <v>12</v>
      </c>
      <c r="D1463" s="37">
        <v>5</v>
      </c>
      <c r="E1463" s="5">
        <f t="shared" si="228"/>
        <v>7</v>
      </c>
      <c r="F1463" s="12"/>
      <c r="G1463" s="7">
        <f>350*4/35.31</f>
        <v>39.648824695553664</v>
      </c>
      <c r="H1463" s="7">
        <f>350*5/35.31</f>
        <v>49.561030869442078</v>
      </c>
      <c r="I1463" s="7">
        <v>0</v>
      </c>
      <c r="J1463" s="7">
        <v>0</v>
      </c>
      <c r="K1463" s="7">
        <v>0</v>
      </c>
      <c r="L1463" s="7">
        <v>0</v>
      </c>
      <c r="M1463" s="7">
        <f>350*7/35.31</f>
        <v>69.385443217218921</v>
      </c>
      <c r="N1463" s="7">
        <v>0</v>
      </c>
      <c r="O1463" s="7">
        <f>SUM(G1463:N1463)</f>
        <v>158.59529878221466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7">
        <f t="shared" si="230"/>
        <v>0</v>
      </c>
      <c r="W1463" s="37">
        <v>1356</v>
      </c>
      <c r="X1463" s="8" t="s">
        <v>489</v>
      </c>
    </row>
    <row r="1464" spans="2:24">
      <c r="B1464" s="24" t="s">
        <v>19</v>
      </c>
      <c r="C1464" s="37">
        <v>0</v>
      </c>
      <c r="D1464" s="37">
        <v>0</v>
      </c>
      <c r="E1464" s="5">
        <f>C1464-D1464</f>
        <v>0</v>
      </c>
      <c r="F1464" s="12"/>
      <c r="G1464" s="7">
        <v>0</v>
      </c>
      <c r="H1464" s="7">
        <v>0</v>
      </c>
      <c r="I1464" s="7">
        <v>0</v>
      </c>
      <c r="J1464" s="7">
        <v>0</v>
      </c>
      <c r="K1464" s="7">
        <v>0</v>
      </c>
      <c r="L1464" s="7">
        <v>0</v>
      </c>
      <c r="M1464" s="7">
        <v>0</v>
      </c>
      <c r="N1464" s="7">
        <v>0</v>
      </c>
      <c r="O1464" s="7">
        <f>SUM(G1464:N1464)</f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7">
        <f t="shared" si="230"/>
        <v>0</v>
      </c>
      <c r="W1464" s="37">
        <v>269</v>
      </c>
      <c r="X1464" s="8" t="s">
        <v>457</v>
      </c>
    </row>
    <row r="1466" spans="2:24">
      <c r="B1466" s="1" t="s">
        <v>490</v>
      </c>
    </row>
    <row r="1467" spans="2:24">
      <c r="B1467" s="94" t="s">
        <v>0</v>
      </c>
      <c r="C1467" s="94" t="s">
        <v>121</v>
      </c>
      <c r="D1467" s="94" t="s">
        <v>97</v>
      </c>
      <c r="E1467" s="94" t="s">
        <v>98</v>
      </c>
      <c r="F1467" s="94" t="s">
        <v>99</v>
      </c>
      <c r="G1467" s="101" t="s">
        <v>100</v>
      </c>
      <c r="H1467" s="103" t="s">
        <v>8</v>
      </c>
      <c r="I1467" s="103"/>
      <c r="J1467" s="103"/>
      <c r="K1467" s="103"/>
      <c r="L1467" s="103"/>
      <c r="M1467" s="103"/>
    </row>
    <row r="1468" spans="2:24">
      <c r="B1468" s="95"/>
      <c r="C1468" s="95"/>
      <c r="D1468" s="95"/>
      <c r="E1468" s="95"/>
      <c r="F1468" s="95"/>
      <c r="G1468" s="102"/>
      <c r="H1468" s="103"/>
      <c r="I1468" s="103"/>
      <c r="J1468" s="103"/>
      <c r="K1468" s="103"/>
      <c r="L1468" s="103"/>
      <c r="M1468" s="103"/>
    </row>
    <row r="1469" spans="2:24">
      <c r="B1469" s="23" t="s">
        <v>15</v>
      </c>
      <c r="C1469" s="37" t="s">
        <v>101</v>
      </c>
      <c r="D1469" s="37"/>
      <c r="E1469" s="5">
        <v>0</v>
      </c>
      <c r="F1469" s="5">
        <v>7</v>
      </c>
      <c r="G1469" s="14">
        <v>0</v>
      </c>
      <c r="H1469" s="107" t="s">
        <v>491</v>
      </c>
      <c r="I1469" s="108"/>
      <c r="J1469" s="108"/>
      <c r="K1469" s="108"/>
      <c r="L1469" s="108"/>
      <c r="M1469" s="109"/>
    </row>
    <row r="1470" spans="2:24">
      <c r="B1470" s="23" t="s">
        <v>18</v>
      </c>
      <c r="C1470" s="37" t="s">
        <v>101</v>
      </c>
      <c r="D1470" s="37" t="s">
        <v>127</v>
      </c>
      <c r="E1470" s="5">
        <v>9</v>
      </c>
      <c r="F1470" s="5">
        <v>0</v>
      </c>
      <c r="G1470" s="14">
        <v>0</v>
      </c>
      <c r="H1470" s="104" t="s">
        <v>492</v>
      </c>
      <c r="I1470" s="104"/>
      <c r="J1470" s="104"/>
      <c r="K1470" s="104"/>
      <c r="L1470" s="104"/>
      <c r="M1470" s="104"/>
    </row>
    <row r="1471" spans="2:24">
      <c r="B1471" s="23" t="s">
        <v>277</v>
      </c>
      <c r="C1471" s="37"/>
      <c r="D1471" s="37"/>
      <c r="E1471" s="5">
        <v>0</v>
      </c>
      <c r="F1471" s="5">
        <v>0</v>
      </c>
      <c r="G1471" s="14">
        <v>13</v>
      </c>
      <c r="H1471" s="107" t="s">
        <v>493</v>
      </c>
      <c r="I1471" s="108"/>
      <c r="J1471" s="108"/>
      <c r="K1471" s="108"/>
      <c r="L1471" s="108"/>
      <c r="M1471" s="109"/>
    </row>
    <row r="1472" spans="2:24">
      <c r="B1472" s="23" t="s">
        <v>221</v>
      </c>
      <c r="C1472" s="37" t="s">
        <v>101</v>
      </c>
      <c r="D1472" s="37" t="s">
        <v>127</v>
      </c>
      <c r="E1472" s="5">
        <v>7</v>
      </c>
      <c r="F1472" s="5">
        <v>0</v>
      </c>
      <c r="G1472" s="14">
        <v>0</v>
      </c>
      <c r="H1472" s="104" t="s">
        <v>494</v>
      </c>
      <c r="I1472" s="104"/>
      <c r="J1472" s="104"/>
      <c r="K1472" s="104"/>
      <c r="L1472" s="104"/>
      <c r="M1472" s="104"/>
    </row>
    <row r="1475" spans="2:24">
      <c r="B1475" s="1" t="s">
        <v>495</v>
      </c>
    </row>
    <row r="1476" spans="2:24">
      <c r="B1476" s="94" t="s">
        <v>0</v>
      </c>
      <c r="C1476" s="94" t="s">
        <v>1</v>
      </c>
      <c r="D1476" s="94" t="s">
        <v>2</v>
      </c>
      <c r="E1476" s="94" t="s">
        <v>3</v>
      </c>
      <c r="F1476" s="94" t="s">
        <v>93</v>
      </c>
      <c r="G1476" s="96" t="s">
        <v>5</v>
      </c>
      <c r="H1476" s="97"/>
      <c r="I1476" s="97"/>
      <c r="J1476" s="97"/>
      <c r="K1476" s="97"/>
      <c r="L1476" s="97"/>
      <c r="M1476" s="97"/>
      <c r="N1476" s="97"/>
      <c r="O1476" s="98"/>
      <c r="P1476" s="96" t="s">
        <v>6</v>
      </c>
      <c r="Q1476" s="97"/>
      <c r="R1476" s="97"/>
      <c r="S1476" s="97"/>
      <c r="T1476" s="97"/>
      <c r="U1476" s="97"/>
      <c r="V1476" s="98"/>
      <c r="W1476" s="99" t="s">
        <v>7</v>
      </c>
      <c r="X1476" s="94" t="s">
        <v>8</v>
      </c>
    </row>
    <row r="1477" spans="2:24">
      <c r="B1477" s="95"/>
      <c r="C1477" s="95"/>
      <c r="D1477" s="95"/>
      <c r="E1477" s="95"/>
      <c r="F1477" s="95"/>
      <c r="G1477" s="2" t="s">
        <v>9</v>
      </c>
      <c r="H1477" s="3" t="s">
        <v>10</v>
      </c>
      <c r="I1477" s="3" t="s">
        <v>23</v>
      </c>
      <c r="J1477" s="3" t="s">
        <v>22</v>
      </c>
      <c r="K1477" s="3" t="s">
        <v>21</v>
      </c>
      <c r="L1477" s="3" t="s">
        <v>25</v>
      </c>
      <c r="M1477" s="3" t="s">
        <v>11</v>
      </c>
      <c r="N1477" s="3" t="s">
        <v>24</v>
      </c>
      <c r="O1477" s="3" t="s">
        <v>12</v>
      </c>
      <c r="P1477" s="2" t="s">
        <v>9</v>
      </c>
      <c r="Q1477" s="3" t="s">
        <v>10</v>
      </c>
      <c r="R1477" s="3" t="s">
        <v>22</v>
      </c>
      <c r="S1477" s="3" t="s">
        <v>21</v>
      </c>
      <c r="T1477" s="3" t="s">
        <v>11</v>
      </c>
      <c r="U1477" s="3" t="s">
        <v>328</v>
      </c>
      <c r="V1477" s="3" t="s">
        <v>13</v>
      </c>
      <c r="W1477" s="100"/>
      <c r="X1477" s="95"/>
    </row>
    <row r="1478" spans="2:24">
      <c r="B1478" s="23" t="s">
        <v>14</v>
      </c>
      <c r="C1478" s="5">
        <v>18</v>
      </c>
      <c r="D1478" s="5">
        <v>4</v>
      </c>
      <c r="E1478" s="5">
        <f>C1478-D1478</f>
        <v>14</v>
      </c>
      <c r="F1478" s="12">
        <v>42</v>
      </c>
      <c r="G1478" s="7">
        <f>350*7/35.31</f>
        <v>69.385443217218921</v>
      </c>
      <c r="H1478" s="7">
        <f>350*4/35.31</f>
        <v>39.648824695553664</v>
      </c>
      <c r="I1478" s="7">
        <v>0</v>
      </c>
      <c r="J1478" s="7">
        <v>0</v>
      </c>
      <c r="K1478" s="7">
        <f>350*14/35.31</f>
        <v>138.77088643443784</v>
      </c>
      <c r="L1478" s="7">
        <v>0</v>
      </c>
      <c r="M1478" s="7">
        <f>350*3/35.31</f>
        <v>29.73661852166525</v>
      </c>
      <c r="N1478" s="7">
        <v>0</v>
      </c>
      <c r="O1478" s="7">
        <f>SUM(G1478:N1478)</f>
        <v>277.54177286887568</v>
      </c>
      <c r="P1478" s="7">
        <f>350*2/35.31</f>
        <v>19.824412347776832</v>
      </c>
      <c r="Q1478" s="7">
        <f>350*2/35.31</f>
        <v>19.824412347776832</v>
      </c>
      <c r="R1478" s="7">
        <v>0</v>
      </c>
      <c r="S1478" s="7">
        <v>0</v>
      </c>
      <c r="T1478" s="7">
        <v>0</v>
      </c>
      <c r="U1478" s="7">
        <f>220*44/35.31</f>
        <v>274.14330218068534</v>
      </c>
      <c r="V1478" s="7">
        <f>SUM(P1478:U1478)</f>
        <v>313.79212687623902</v>
      </c>
      <c r="W1478" s="39">
        <v>1020</v>
      </c>
      <c r="X1478" s="8"/>
    </row>
    <row r="1479" spans="2:24">
      <c r="B1479" s="23" t="s">
        <v>15</v>
      </c>
      <c r="C1479" s="39">
        <v>20</v>
      </c>
      <c r="D1479" s="39">
        <v>3</v>
      </c>
      <c r="E1479" s="5">
        <f>C1479-D1479</f>
        <v>17</v>
      </c>
      <c r="F1479" s="12"/>
      <c r="G1479" s="6">
        <f>350*13/35.31</f>
        <v>128.85868026054942</v>
      </c>
      <c r="H1479" s="6">
        <v>0</v>
      </c>
      <c r="I1479" s="6">
        <v>0</v>
      </c>
      <c r="J1479" s="6">
        <v>0</v>
      </c>
      <c r="K1479" s="6">
        <v>0</v>
      </c>
      <c r="L1479" s="6">
        <v>0</v>
      </c>
      <c r="M1479" s="6">
        <f>350*11/35.31</f>
        <v>109.03426791277258</v>
      </c>
      <c r="N1479" s="6">
        <f>350*15/35.31</f>
        <v>148.68309260832623</v>
      </c>
      <c r="O1479" s="7">
        <f>SUM(G1479:N1479)</f>
        <v>386.5760407816482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  <c r="U1479" s="7">
        <f>220*8/35.31</f>
        <v>49.844236760124609</v>
      </c>
      <c r="V1479" s="7">
        <f>SUM(P1479:U1479)</f>
        <v>49.844236760124609</v>
      </c>
      <c r="W1479" s="39">
        <v>1531</v>
      </c>
      <c r="X1479" s="8"/>
    </row>
    <row r="1480" spans="2:24">
      <c r="B1480" s="23" t="s">
        <v>16</v>
      </c>
      <c r="C1480" s="39">
        <v>12</v>
      </c>
      <c r="D1480" s="39">
        <v>3</v>
      </c>
      <c r="E1480" s="5">
        <f>C1480-D1480</f>
        <v>9</v>
      </c>
      <c r="F1480" s="12">
        <v>12</v>
      </c>
      <c r="G1480" s="6">
        <f>1600/35.31</f>
        <v>45.312942509204191</v>
      </c>
      <c r="H1480" s="6">
        <v>0</v>
      </c>
      <c r="I1480" s="6">
        <v>0</v>
      </c>
      <c r="J1480" s="6">
        <v>0</v>
      </c>
      <c r="K1480" s="6">
        <v>0</v>
      </c>
      <c r="L1480" s="6">
        <v>0</v>
      </c>
      <c r="M1480" s="6">
        <f>600/35.31</f>
        <v>16.992353440951572</v>
      </c>
      <c r="N1480" s="6">
        <v>0</v>
      </c>
      <c r="O1480" s="7">
        <f>SUM(G1480:N1480)</f>
        <v>62.305295950155767</v>
      </c>
      <c r="P1480" s="7">
        <f>2100/35.31</f>
        <v>59.473237043330499</v>
      </c>
      <c r="Q1480" s="7">
        <v>0</v>
      </c>
      <c r="R1480" s="7">
        <v>0</v>
      </c>
      <c r="S1480" s="7">
        <v>0</v>
      </c>
      <c r="T1480" s="7">
        <v>0</v>
      </c>
      <c r="U1480" s="7">
        <v>0</v>
      </c>
      <c r="V1480" s="7">
        <f>SUM(P1480:U1480)</f>
        <v>59.473237043330499</v>
      </c>
      <c r="W1480" s="39">
        <v>770</v>
      </c>
      <c r="X1480" s="8"/>
    </row>
    <row r="1481" spans="2:24">
      <c r="B1481" s="23" t="s">
        <v>221</v>
      </c>
      <c r="C1481" s="39">
        <v>17</v>
      </c>
      <c r="D1481" s="39">
        <v>5</v>
      </c>
      <c r="E1481" s="5">
        <f t="shared" ref="E1481:E1484" si="231">C1481-D1481</f>
        <v>12</v>
      </c>
      <c r="F1481" s="13"/>
      <c r="G1481" s="7">
        <f>350*9/35.31</f>
        <v>89.209855564995749</v>
      </c>
      <c r="H1481" s="7">
        <f>350*2/35.31</f>
        <v>19.824412347776832</v>
      </c>
      <c r="I1481" s="7">
        <v>0</v>
      </c>
      <c r="J1481" s="7">
        <v>0</v>
      </c>
      <c r="K1481" s="7">
        <v>0</v>
      </c>
      <c r="L1481" s="7">
        <v>0</v>
      </c>
      <c r="M1481" s="7">
        <f>350*6/35.31</f>
        <v>59.473237043330499</v>
      </c>
      <c r="N1481" s="7">
        <v>0</v>
      </c>
      <c r="O1481" s="7">
        <f>SUM(G1481:N1481)</f>
        <v>168.50750495610308</v>
      </c>
      <c r="P1481" s="7">
        <v>0</v>
      </c>
      <c r="Q1481" s="7">
        <v>0</v>
      </c>
      <c r="R1481" s="7">
        <v>0</v>
      </c>
      <c r="S1481" s="7">
        <v>0</v>
      </c>
      <c r="T1481" s="7">
        <v>0</v>
      </c>
      <c r="U1481" s="7">
        <v>0</v>
      </c>
      <c r="V1481" s="7">
        <f>SUM(P1481:U1481)</f>
        <v>0</v>
      </c>
      <c r="W1481" s="39">
        <v>1505</v>
      </c>
      <c r="X1481" s="8"/>
    </row>
    <row r="1482" spans="2:24">
      <c r="B1482" s="23" t="s">
        <v>17</v>
      </c>
      <c r="C1482" s="39">
        <v>0</v>
      </c>
      <c r="D1482" s="39">
        <v>0</v>
      </c>
      <c r="E1482" s="5">
        <f t="shared" si="231"/>
        <v>0</v>
      </c>
      <c r="F1482" s="12"/>
      <c r="G1482" s="7">
        <v>0</v>
      </c>
      <c r="H1482" s="7">
        <v>0</v>
      </c>
      <c r="I1482" s="7">
        <v>0</v>
      </c>
      <c r="J1482" s="7">
        <v>0</v>
      </c>
      <c r="K1482" s="7">
        <v>0</v>
      </c>
      <c r="L1482" s="7">
        <v>0</v>
      </c>
      <c r="M1482" s="7">
        <v>0</v>
      </c>
      <c r="N1482" s="7">
        <v>0</v>
      </c>
      <c r="O1482" s="7">
        <f t="shared" ref="O1482" si="232">SUM(G1482:N1482)</f>
        <v>0</v>
      </c>
      <c r="P1482" s="7">
        <v>0</v>
      </c>
      <c r="Q1482" s="7">
        <v>0</v>
      </c>
      <c r="R1482" s="7">
        <v>0</v>
      </c>
      <c r="S1482" s="7">
        <v>0</v>
      </c>
      <c r="T1482" s="7">
        <v>0</v>
      </c>
      <c r="U1482" s="7">
        <v>0</v>
      </c>
      <c r="V1482" s="7">
        <f t="shared" ref="V1482:V1485" si="233">SUM(P1482:U1482)</f>
        <v>0</v>
      </c>
      <c r="W1482" s="39">
        <v>345</v>
      </c>
      <c r="X1482" s="8"/>
    </row>
    <row r="1483" spans="2:24">
      <c r="B1483" s="23" t="s">
        <v>277</v>
      </c>
      <c r="C1483" s="39">
        <v>10</v>
      </c>
      <c r="D1483" s="39">
        <v>2</v>
      </c>
      <c r="E1483" s="5">
        <f t="shared" si="231"/>
        <v>8</v>
      </c>
      <c r="F1483" s="12">
        <v>35</v>
      </c>
      <c r="G1483" s="7">
        <f>350*3/35.31</f>
        <v>29.73661852166525</v>
      </c>
      <c r="H1483" s="7">
        <f>350*6/35.31</f>
        <v>59.473237043330499</v>
      </c>
      <c r="I1483" s="7">
        <v>0</v>
      </c>
      <c r="J1483" s="7">
        <v>0</v>
      </c>
      <c r="K1483" s="7">
        <f>350*6/35.31</f>
        <v>59.473237043330499</v>
      </c>
      <c r="L1483" s="7">
        <v>0</v>
      </c>
      <c r="M1483" s="7">
        <f>350*3/35.31</f>
        <v>29.73661852166525</v>
      </c>
      <c r="N1483" s="7">
        <f>350*8/35.31</f>
        <v>79.297649391107328</v>
      </c>
      <c r="O1483" s="7">
        <f>SUM(G1483:N1483)</f>
        <v>257.71736052109884</v>
      </c>
      <c r="P1483" s="7">
        <f>350*3/35.31</f>
        <v>29.73661852166525</v>
      </c>
      <c r="Q1483" s="7">
        <f>350*2/35.31</f>
        <v>19.824412347776832</v>
      </c>
      <c r="R1483" s="7">
        <v>0</v>
      </c>
      <c r="S1483" s="7">
        <f>350*1/35.31</f>
        <v>9.912206173888416</v>
      </c>
      <c r="T1483" s="7">
        <v>0</v>
      </c>
      <c r="U1483" s="7">
        <v>0</v>
      </c>
      <c r="V1483" s="7">
        <f t="shared" si="233"/>
        <v>59.473237043330492</v>
      </c>
      <c r="W1483" s="39">
        <v>585</v>
      </c>
      <c r="X1483" s="8"/>
    </row>
    <row r="1484" spans="2:24">
      <c r="B1484" s="23" t="s">
        <v>18</v>
      </c>
      <c r="C1484" s="39">
        <v>12</v>
      </c>
      <c r="D1484" s="39">
        <v>2</v>
      </c>
      <c r="E1484" s="5">
        <f t="shared" si="231"/>
        <v>10</v>
      </c>
      <c r="F1484" s="12"/>
      <c r="G1484" s="7">
        <f>350*5/35.31</f>
        <v>49.561030869442078</v>
      </c>
      <c r="H1484" s="7">
        <f>350*7/35.31</f>
        <v>69.385443217218921</v>
      </c>
      <c r="I1484" s="7">
        <v>0</v>
      </c>
      <c r="J1484" s="7">
        <v>0</v>
      </c>
      <c r="K1484" s="7">
        <v>0</v>
      </c>
      <c r="L1484" s="7">
        <v>0</v>
      </c>
      <c r="M1484" s="7">
        <f>350*8/35.31</f>
        <v>79.297649391107328</v>
      </c>
      <c r="N1484" s="7">
        <v>0</v>
      </c>
      <c r="O1484" s="7">
        <f>SUM(G1484:N1484)</f>
        <v>198.24412347776831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0</v>
      </c>
      <c r="V1484" s="7">
        <f t="shared" si="233"/>
        <v>0</v>
      </c>
      <c r="W1484" s="39">
        <v>1014</v>
      </c>
      <c r="X1484" s="8"/>
    </row>
    <row r="1485" spans="2:24">
      <c r="B1485" s="24" t="s">
        <v>19</v>
      </c>
      <c r="C1485" s="39">
        <v>0</v>
      </c>
      <c r="D1485" s="39">
        <v>0</v>
      </c>
      <c r="E1485" s="5">
        <f>C1485-D1485</f>
        <v>0</v>
      </c>
      <c r="F1485" s="12"/>
      <c r="G1485" s="7">
        <v>0</v>
      </c>
      <c r="H1485" s="7">
        <v>0</v>
      </c>
      <c r="I1485" s="7">
        <v>0</v>
      </c>
      <c r="J1485" s="7">
        <v>0</v>
      </c>
      <c r="K1485" s="7">
        <v>0</v>
      </c>
      <c r="L1485" s="7">
        <v>0</v>
      </c>
      <c r="M1485" s="7">
        <v>0</v>
      </c>
      <c r="N1485" s="7">
        <v>0</v>
      </c>
      <c r="O1485" s="7">
        <f>SUM(G1485:N1485)</f>
        <v>0</v>
      </c>
      <c r="P1485" s="7">
        <v>0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7">
        <f t="shared" si="233"/>
        <v>0</v>
      </c>
      <c r="W1485" s="39">
        <v>153</v>
      </c>
      <c r="X1485" s="8" t="s">
        <v>457</v>
      </c>
    </row>
    <row r="1487" spans="2:24">
      <c r="B1487" s="1" t="s">
        <v>496</v>
      </c>
    </row>
    <row r="1488" spans="2:24">
      <c r="B1488" s="94" t="s">
        <v>0</v>
      </c>
      <c r="C1488" s="94" t="s">
        <v>121</v>
      </c>
      <c r="D1488" s="94" t="s">
        <v>97</v>
      </c>
      <c r="E1488" s="94" t="s">
        <v>98</v>
      </c>
      <c r="F1488" s="94" t="s">
        <v>99</v>
      </c>
      <c r="G1488" s="101" t="s">
        <v>100</v>
      </c>
      <c r="H1488" s="103" t="s">
        <v>8</v>
      </c>
      <c r="I1488" s="103"/>
      <c r="J1488" s="103"/>
      <c r="K1488" s="103"/>
      <c r="L1488" s="103"/>
      <c r="M1488" s="103"/>
      <c r="N1488" s="103"/>
      <c r="O1488" s="103"/>
    </row>
    <row r="1489" spans="2:24">
      <c r="B1489" s="95"/>
      <c r="C1489" s="95"/>
      <c r="D1489" s="95"/>
      <c r="E1489" s="95"/>
      <c r="F1489" s="95"/>
      <c r="G1489" s="102"/>
      <c r="H1489" s="103"/>
      <c r="I1489" s="103"/>
      <c r="J1489" s="103"/>
      <c r="K1489" s="103"/>
      <c r="L1489" s="103"/>
      <c r="M1489" s="103"/>
      <c r="N1489" s="103"/>
      <c r="O1489" s="103"/>
    </row>
    <row r="1490" spans="2:24">
      <c r="B1490" s="23" t="s">
        <v>15</v>
      </c>
      <c r="C1490" s="39" t="s">
        <v>101</v>
      </c>
      <c r="D1490" s="39"/>
      <c r="E1490" s="5">
        <v>0</v>
      </c>
      <c r="F1490" s="5">
        <v>20</v>
      </c>
      <c r="G1490" s="14">
        <v>0</v>
      </c>
      <c r="H1490" s="104" t="s">
        <v>497</v>
      </c>
      <c r="I1490" s="104"/>
      <c r="J1490" s="104"/>
      <c r="K1490" s="104"/>
      <c r="L1490" s="104"/>
      <c r="M1490" s="104"/>
      <c r="N1490" s="104"/>
      <c r="O1490" s="104"/>
    </row>
    <row r="1491" spans="2:24">
      <c r="B1491" s="23" t="s">
        <v>18</v>
      </c>
      <c r="C1491" s="39" t="s">
        <v>101</v>
      </c>
      <c r="D1491" s="39" t="s">
        <v>127</v>
      </c>
      <c r="E1491" s="5">
        <v>11</v>
      </c>
      <c r="F1491" s="5">
        <v>0</v>
      </c>
      <c r="G1491" s="14">
        <v>0</v>
      </c>
      <c r="H1491" s="104" t="s">
        <v>498</v>
      </c>
      <c r="I1491" s="104"/>
      <c r="J1491" s="104"/>
      <c r="K1491" s="104"/>
      <c r="L1491" s="104"/>
      <c r="M1491" s="104"/>
      <c r="N1491" s="104"/>
      <c r="O1491" s="104"/>
    </row>
    <row r="1492" spans="2:24">
      <c r="B1492" s="23" t="s">
        <v>221</v>
      </c>
      <c r="C1492" s="39" t="s">
        <v>101</v>
      </c>
      <c r="D1492" s="39" t="s">
        <v>127</v>
      </c>
      <c r="E1492" s="5">
        <v>13</v>
      </c>
      <c r="F1492" s="5">
        <v>0</v>
      </c>
      <c r="G1492" s="14">
        <v>0</v>
      </c>
      <c r="H1492" s="104" t="s">
        <v>499</v>
      </c>
      <c r="I1492" s="104"/>
      <c r="J1492" s="104"/>
      <c r="K1492" s="104"/>
      <c r="L1492" s="104"/>
      <c r="M1492" s="104"/>
      <c r="N1492" s="104"/>
      <c r="O1492" s="104"/>
    </row>
    <row r="1495" spans="2:24">
      <c r="B1495" s="1" t="s">
        <v>500</v>
      </c>
    </row>
    <row r="1496" spans="2:24">
      <c r="B1496" s="94" t="s">
        <v>0</v>
      </c>
      <c r="C1496" s="94" t="s">
        <v>1</v>
      </c>
      <c r="D1496" s="94" t="s">
        <v>2</v>
      </c>
      <c r="E1496" s="94" t="s">
        <v>3</v>
      </c>
      <c r="F1496" s="94" t="s">
        <v>93</v>
      </c>
      <c r="G1496" s="96" t="s">
        <v>5</v>
      </c>
      <c r="H1496" s="97"/>
      <c r="I1496" s="97"/>
      <c r="J1496" s="97"/>
      <c r="K1496" s="97"/>
      <c r="L1496" s="97"/>
      <c r="M1496" s="97"/>
      <c r="N1496" s="97"/>
      <c r="O1496" s="98"/>
      <c r="P1496" s="96" t="s">
        <v>6</v>
      </c>
      <c r="Q1496" s="97"/>
      <c r="R1496" s="97"/>
      <c r="S1496" s="97"/>
      <c r="T1496" s="97"/>
      <c r="U1496" s="97"/>
      <c r="V1496" s="98"/>
      <c r="W1496" s="99" t="s">
        <v>7</v>
      </c>
      <c r="X1496" s="94" t="s">
        <v>8</v>
      </c>
    </row>
    <row r="1497" spans="2:24">
      <c r="B1497" s="95"/>
      <c r="C1497" s="95"/>
      <c r="D1497" s="95"/>
      <c r="E1497" s="95"/>
      <c r="F1497" s="95"/>
      <c r="G1497" s="2" t="s">
        <v>9</v>
      </c>
      <c r="H1497" s="3" t="s">
        <v>10</v>
      </c>
      <c r="I1497" s="3" t="s">
        <v>23</v>
      </c>
      <c r="J1497" s="3" t="s">
        <v>22</v>
      </c>
      <c r="K1497" s="3" t="s">
        <v>21</v>
      </c>
      <c r="L1497" s="3" t="s">
        <v>25</v>
      </c>
      <c r="M1497" s="3" t="s">
        <v>11</v>
      </c>
      <c r="N1497" s="3" t="s">
        <v>24</v>
      </c>
      <c r="O1497" s="3" t="s">
        <v>12</v>
      </c>
      <c r="P1497" s="2" t="s">
        <v>9</v>
      </c>
      <c r="Q1497" s="3" t="s">
        <v>10</v>
      </c>
      <c r="R1497" s="3" t="s">
        <v>22</v>
      </c>
      <c r="S1497" s="3" t="s">
        <v>21</v>
      </c>
      <c r="T1497" s="3" t="s">
        <v>11</v>
      </c>
      <c r="U1497" s="3" t="s">
        <v>328</v>
      </c>
      <c r="V1497" s="3" t="s">
        <v>13</v>
      </c>
      <c r="W1497" s="100"/>
      <c r="X1497" s="95"/>
    </row>
    <row r="1498" spans="2:24">
      <c r="B1498" s="23" t="s">
        <v>14</v>
      </c>
      <c r="C1498" s="5">
        <v>18</v>
      </c>
      <c r="D1498" s="5">
        <v>8</v>
      </c>
      <c r="E1498" s="5">
        <f>C1498-D1498</f>
        <v>10</v>
      </c>
      <c r="F1498" s="12">
        <v>28</v>
      </c>
      <c r="G1498" s="7">
        <f>350*3/35.31</f>
        <v>29.73661852166525</v>
      </c>
      <c r="H1498" s="7">
        <f>350*3/35.31</f>
        <v>29.73661852166525</v>
      </c>
      <c r="I1498" s="7">
        <v>0</v>
      </c>
      <c r="J1498" s="7">
        <v>0</v>
      </c>
      <c r="K1498" s="7">
        <f>350*10/35.31</f>
        <v>99.122061738884156</v>
      </c>
      <c r="L1498" s="7">
        <v>0</v>
      </c>
      <c r="M1498" s="7">
        <f>350*2/35.31</f>
        <v>19.824412347776832</v>
      </c>
      <c r="N1498" s="7">
        <v>0</v>
      </c>
      <c r="O1498" s="7">
        <f>SUM(G1498:N1498)</f>
        <v>178.4197111299915</v>
      </c>
      <c r="P1498" s="7">
        <f>350*9/35.31</f>
        <v>89.209855564995749</v>
      </c>
      <c r="Q1498" s="7">
        <v>0</v>
      </c>
      <c r="R1498" s="7">
        <v>0</v>
      </c>
      <c r="S1498" s="7">
        <f>350*6/35.31</f>
        <v>59.473237043330499</v>
      </c>
      <c r="T1498" s="7">
        <v>0</v>
      </c>
      <c r="U1498" s="7">
        <v>0</v>
      </c>
      <c r="V1498" s="7">
        <f>SUM(P1498:U1498)</f>
        <v>148.68309260832626</v>
      </c>
      <c r="W1498" s="40">
        <v>930</v>
      </c>
      <c r="X1498" s="8"/>
    </row>
    <row r="1499" spans="2:24">
      <c r="B1499" s="23" t="s">
        <v>15</v>
      </c>
      <c r="C1499" s="40">
        <v>19</v>
      </c>
      <c r="D1499" s="40">
        <v>4</v>
      </c>
      <c r="E1499" s="5">
        <f>C1499-D1499</f>
        <v>15</v>
      </c>
      <c r="F1499" s="12"/>
      <c r="G1499" s="6">
        <f>350*10/35.31</f>
        <v>99.122061738884156</v>
      </c>
      <c r="H1499" s="6">
        <v>0</v>
      </c>
      <c r="I1499" s="6">
        <v>0</v>
      </c>
      <c r="J1499" s="6">
        <v>0</v>
      </c>
      <c r="K1499" s="6">
        <v>0</v>
      </c>
      <c r="L1499" s="6">
        <v>0</v>
      </c>
      <c r="M1499" s="6">
        <f>350*8/35.31</f>
        <v>79.297649391107328</v>
      </c>
      <c r="N1499" s="6">
        <f>350*13/35.31</f>
        <v>128.85868026054942</v>
      </c>
      <c r="O1499" s="7">
        <f>SUM(G1499:N1499)</f>
        <v>307.27839139054089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7">
        <f>SUM(P1499:U1499)</f>
        <v>0</v>
      </c>
      <c r="W1499" s="40">
        <v>1192</v>
      </c>
      <c r="X1499" s="8"/>
    </row>
    <row r="1500" spans="2:24">
      <c r="B1500" s="23" t="s">
        <v>16</v>
      </c>
      <c r="C1500" s="40">
        <v>11</v>
      </c>
      <c r="D1500" s="40">
        <v>2</v>
      </c>
      <c r="E1500" s="5">
        <f>C1500-D1500</f>
        <v>9</v>
      </c>
      <c r="F1500" s="12"/>
      <c r="G1500" s="6">
        <f>1800/35.31</f>
        <v>50.977060322854712</v>
      </c>
      <c r="H1500" s="6">
        <v>0</v>
      </c>
      <c r="I1500" s="6">
        <v>0</v>
      </c>
      <c r="J1500" s="6">
        <v>0</v>
      </c>
      <c r="K1500" s="6">
        <v>0</v>
      </c>
      <c r="L1500" s="6">
        <v>0</v>
      </c>
      <c r="M1500" s="6">
        <f>600/35.31</f>
        <v>16.992353440951572</v>
      </c>
      <c r="N1500" s="6">
        <v>0</v>
      </c>
      <c r="O1500" s="7">
        <f>SUM(G1500:N1500)</f>
        <v>67.969413763806287</v>
      </c>
      <c r="P1500" s="7">
        <f>1750/35.31</f>
        <v>49.561030869442078</v>
      </c>
      <c r="Q1500" s="7">
        <v>0</v>
      </c>
      <c r="R1500" s="7">
        <v>0</v>
      </c>
      <c r="S1500" s="7">
        <v>0</v>
      </c>
      <c r="T1500" s="7">
        <v>0</v>
      </c>
      <c r="U1500" s="7">
        <v>0</v>
      </c>
      <c r="V1500" s="7">
        <f>SUM(P1500:U1500)</f>
        <v>49.561030869442078</v>
      </c>
      <c r="W1500" s="40">
        <v>600</v>
      </c>
      <c r="X1500" s="8"/>
    </row>
    <row r="1501" spans="2:24">
      <c r="B1501" s="23" t="s">
        <v>221</v>
      </c>
      <c r="C1501" s="40">
        <v>15</v>
      </c>
      <c r="D1501" s="40">
        <v>3</v>
      </c>
      <c r="E1501" s="5">
        <f t="shared" ref="E1501:E1504" si="234">C1501-D1501</f>
        <v>12</v>
      </c>
      <c r="F1501" s="13"/>
      <c r="G1501" s="7">
        <f>350*9/35.31</f>
        <v>89.209855564995749</v>
      </c>
      <c r="H1501" s="7">
        <f>350*3/35.31</f>
        <v>29.73661852166525</v>
      </c>
      <c r="I1501" s="7">
        <v>0</v>
      </c>
      <c r="J1501" s="7">
        <v>0</v>
      </c>
      <c r="K1501" s="7">
        <v>0</v>
      </c>
      <c r="L1501" s="7">
        <v>0</v>
      </c>
      <c r="M1501" s="7">
        <f>350*6/35.31</f>
        <v>59.473237043330499</v>
      </c>
      <c r="N1501" s="7">
        <v>0</v>
      </c>
      <c r="O1501" s="7">
        <f>SUM(G1501:N1501)</f>
        <v>178.4197111299915</v>
      </c>
      <c r="P1501" s="7">
        <v>0</v>
      </c>
      <c r="Q1501" s="7">
        <v>0</v>
      </c>
      <c r="R1501" s="7">
        <v>0</v>
      </c>
      <c r="S1501" s="7">
        <v>0</v>
      </c>
      <c r="T1501" s="7">
        <v>0</v>
      </c>
      <c r="U1501" s="7">
        <v>0</v>
      </c>
      <c r="V1501" s="7">
        <f>SUM(P1501:U1501)</f>
        <v>0</v>
      </c>
      <c r="W1501" s="40">
        <v>1565</v>
      </c>
      <c r="X1501" s="8"/>
    </row>
    <row r="1502" spans="2:24">
      <c r="B1502" s="23" t="s">
        <v>17</v>
      </c>
      <c r="C1502" s="40">
        <v>0</v>
      </c>
      <c r="D1502" s="40">
        <v>0</v>
      </c>
      <c r="E1502" s="5">
        <f t="shared" si="234"/>
        <v>0</v>
      </c>
      <c r="F1502" s="12"/>
      <c r="G1502" s="7">
        <v>0</v>
      </c>
      <c r="H1502" s="7">
        <v>0</v>
      </c>
      <c r="I1502" s="7">
        <v>0</v>
      </c>
      <c r="J1502" s="7">
        <v>0</v>
      </c>
      <c r="K1502" s="7">
        <v>0</v>
      </c>
      <c r="L1502" s="7">
        <v>0</v>
      </c>
      <c r="M1502" s="7">
        <v>0</v>
      </c>
      <c r="N1502" s="7">
        <v>0</v>
      </c>
      <c r="O1502" s="7">
        <f t="shared" ref="O1502" si="235">SUM(G1502:N1502)</f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  <c r="U1502" s="7">
        <v>0</v>
      </c>
      <c r="V1502" s="7">
        <f t="shared" ref="V1502:V1504" si="236">SUM(P1502:U1502)</f>
        <v>0</v>
      </c>
      <c r="W1502" s="40">
        <v>485</v>
      </c>
      <c r="X1502" s="8"/>
    </row>
    <row r="1503" spans="2:24">
      <c r="B1503" s="23" t="s">
        <v>277</v>
      </c>
      <c r="C1503" s="40">
        <v>10</v>
      </c>
      <c r="D1503" s="40">
        <v>4</v>
      </c>
      <c r="E1503" s="5">
        <f t="shared" si="234"/>
        <v>6</v>
      </c>
      <c r="F1503" s="12">
        <v>36</v>
      </c>
      <c r="G1503" s="7">
        <f>350*3/35.31</f>
        <v>29.73661852166525</v>
      </c>
      <c r="H1503" s="7">
        <f>350*6/35.31</f>
        <v>59.473237043330499</v>
      </c>
      <c r="I1503" s="7">
        <v>0</v>
      </c>
      <c r="J1503" s="7">
        <v>0</v>
      </c>
      <c r="K1503" s="7">
        <f>350*5/35.31</f>
        <v>49.561030869442078</v>
      </c>
      <c r="L1503" s="7">
        <v>0</v>
      </c>
      <c r="M1503" s="7">
        <f>350*3/35.31</f>
        <v>29.73661852166525</v>
      </c>
      <c r="N1503" s="7">
        <f>350*5/35.31</f>
        <v>49.561030869442078</v>
      </c>
      <c r="O1503" s="7">
        <f>SUM(G1503:N1503)</f>
        <v>218.06853582554518</v>
      </c>
      <c r="P1503" s="7">
        <v>0</v>
      </c>
      <c r="Q1503" s="7">
        <f>350*10/35.31</f>
        <v>99.122061738884156</v>
      </c>
      <c r="R1503" s="7">
        <v>0</v>
      </c>
      <c r="S1503" s="7">
        <v>0</v>
      </c>
      <c r="T1503" s="7">
        <v>0</v>
      </c>
      <c r="U1503" s="7">
        <v>0</v>
      </c>
      <c r="V1503" s="7">
        <f t="shared" si="236"/>
        <v>99.122061738884156</v>
      </c>
      <c r="W1503" s="40">
        <v>1245</v>
      </c>
      <c r="X1503" s="8"/>
    </row>
    <row r="1504" spans="2:24">
      <c r="B1504" s="23" t="s">
        <v>18</v>
      </c>
      <c r="C1504" s="40">
        <v>11</v>
      </c>
      <c r="D1504" s="40">
        <v>1</v>
      </c>
      <c r="E1504" s="5">
        <f t="shared" si="234"/>
        <v>10</v>
      </c>
      <c r="F1504" s="12"/>
      <c r="G1504" s="7">
        <f>350*7/35.31</f>
        <v>69.385443217218921</v>
      </c>
      <c r="H1504" s="7">
        <v>0</v>
      </c>
      <c r="I1504" s="7">
        <v>0</v>
      </c>
      <c r="J1504" s="7">
        <v>0</v>
      </c>
      <c r="K1504" s="7">
        <v>0</v>
      </c>
      <c r="L1504" s="7">
        <v>0</v>
      </c>
      <c r="M1504" s="7">
        <f>350*9/35.31</f>
        <v>89.209855564995749</v>
      </c>
      <c r="N1504" s="7">
        <v>0</v>
      </c>
      <c r="O1504" s="7">
        <f>SUM(G1504:N1504)</f>
        <v>158.59529878221468</v>
      </c>
      <c r="P1504" s="7">
        <v>0</v>
      </c>
      <c r="Q1504" s="7">
        <v>0</v>
      </c>
      <c r="R1504" s="7">
        <v>0</v>
      </c>
      <c r="S1504" s="7">
        <v>0</v>
      </c>
      <c r="T1504" s="7">
        <v>0</v>
      </c>
      <c r="U1504" s="7">
        <v>0</v>
      </c>
      <c r="V1504" s="7">
        <f t="shared" si="236"/>
        <v>0</v>
      </c>
      <c r="W1504" s="40">
        <v>1096</v>
      </c>
      <c r="X1504" s="8"/>
    </row>
    <row r="1506" spans="2:24">
      <c r="B1506" s="1" t="s">
        <v>501</v>
      </c>
    </row>
    <row r="1507" spans="2:24">
      <c r="B1507" s="94" t="s">
        <v>0</v>
      </c>
      <c r="C1507" s="94" t="s">
        <v>121</v>
      </c>
      <c r="D1507" s="94" t="s">
        <v>97</v>
      </c>
      <c r="E1507" s="94" t="s">
        <v>98</v>
      </c>
      <c r="F1507" s="94" t="s">
        <v>99</v>
      </c>
      <c r="G1507" s="101" t="s">
        <v>100</v>
      </c>
      <c r="H1507" s="103" t="s">
        <v>8</v>
      </c>
      <c r="I1507" s="103"/>
      <c r="J1507" s="103"/>
      <c r="K1507" s="103"/>
      <c r="L1507" s="103"/>
      <c r="M1507" s="103"/>
      <c r="N1507" s="103"/>
      <c r="O1507" s="103"/>
    </row>
    <row r="1508" spans="2:24">
      <c r="B1508" s="95"/>
      <c r="C1508" s="95"/>
      <c r="D1508" s="95"/>
      <c r="E1508" s="95"/>
      <c r="F1508" s="95"/>
      <c r="G1508" s="102"/>
      <c r="H1508" s="103"/>
      <c r="I1508" s="103"/>
      <c r="J1508" s="103"/>
      <c r="K1508" s="103"/>
      <c r="L1508" s="103"/>
      <c r="M1508" s="103"/>
      <c r="N1508" s="103"/>
      <c r="O1508" s="103"/>
    </row>
    <row r="1509" spans="2:24">
      <c r="B1509" s="23" t="s">
        <v>15</v>
      </c>
      <c r="C1509" s="40" t="s">
        <v>101</v>
      </c>
      <c r="D1509" s="40"/>
      <c r="E1509" s="5">
        <v>0</v>
      </c>
      <c r="F1509" s="5">
        <v>24</v>
      </c>
      <c r="G1509" s="14">
        <v>0</v>
      </c>
      <c r="H1509" s="104" t="s">
        <v>502</v>
      </c>
      <c r="I1509" s="104"/>
      <c r="J1509" s="104"/>
      <c r="K1509" s="104"/>
      <c r="L1509" s="104"/>
      <c r="M1509" s="104"/>
      <c r="N1509" s="104"/>
      <c r="O1509" s="104"/>
    </row>
    <row r="1510" spans="2:24">
      <c r="B1510" s="23" t="s">
        <v>18</v>
      </c>
      <c r="C1510" s="40" t="s">
        <v>101</v>
      </c>
      <c r="D1510" s="40" t="s">
        <v>127</v>
      </c>
      <c r="E1510" s="5">
        <v>10</v>
      </c>
      <c r="F1510" s="5">
        <v>0</v>
      </c>
      <c r="G1510" s="14">
        <v>0</v>
      </c>
      <c r="H1510" s="104" t="s">
        <v>503</v>
      </c>
      <c r="I1510" s="104"/>
      <c r="J1510" s="104"/>
      <c r="K1510" s="104"/>
      <c r="L1510" s="104"/>
      <c r="M1510" s="104"/>
      <c r="N1510" s="104"/>
      <c r="O1510" s="104"/>
    </row>
    <row r="1511" spans="2:24">
      <c r="B1511" s="23" t="s">
        <v>17</v>
      </c>
      <c r="C1511" s="40" t="s">
        <v>101</v>
      </c>
      <c r="D1511" s="40"/>
      <c r="E1511" s="5">
        <v>0</v>
      </c>
      <c r="F1511" s="5">
        <v>12</v>
      </c>
      <c r="G1511" s="14">
        <v>0</v>
      </c>
      <c r="H1511" s="104" t="s">
        <v>504</v>
      </c>
      <c r="I1511" s="104"/>
      <c r="J1511" s="104"/>
      <c r="K1511" s="104"/>
      <c r="L1511" s="104"/>
      <c r="M1511" s="104"/>
      <c r="N1511" s="104"/>
      <c r="O1511" s="104"/>
    </row>
    <row r="1512" spans="2:24">
      <c r="B1512" s="23" t="s">
        <v>221</v>
      </c>
      <c r="C1512" s="40" t="s">
        <v>101</v>
      </c>
      <c r="D1512" s="40" t="s">
        <v>127</v>
      </c>
      <c r="E1512" s="5">
        <v>7</v>
      </c>
      <c r="F1512" s="5">
        <v>8</v>
      </c>
      <c r="G1512" s="14">
        <v>0</v>
      </c>
      <c r="H1512" s="104" t="s">
        <v>505</v>
      </c>
      <c r="I1512" s="104"/>
      <c r="J1512" s="104"/>
      <c r="K1512" s="104"/>
      <c r="L1512" s="104"/>
      <c r="M1512" s="104"/>
      <c r="N1512" s="104"/>
      <c r="O1512" s="104"/>
    </row>
    <row r="1515" spans="2:24">
      <c r="B1515" s="1" t="s">
        <v>506</v>
      </c>
    </row>
    <row r="1516" spans="2:24">
      <c r="B1516" s="94" t="s">
        <v>0</v>
      </c>
      <c r="C1516" s="94" t="s">
        <v>1</v>
      </c>
      <c r="D1516" s="94" t="s">
        <v>2</v>
      </c>
      <c r="E1516" s="94" t="s">
        <v>3</v>
      </c>
      <c r="F1516" s="94" t="s">
        <v>93</v>
      </c>
      <c r="G1516" s="96" t="s">
        <v>5</v>
      </c>
      <c r="H1516" s="97"/>
      <c r="I1516" s="97"/>
      <c r="J1516" s="97"/>
      <c r="K1516" s="97"/>
      <c r="L1516" s="97"/>
      <c r="M1516" s="97"/>
      <c r="N1516" s="97"/>
      <c r="O1516" s="98"/>
      <c r="P1516" s="96" t="s">
        <v>6</v>
      </c>
      <c r="Q1516" s="97"/>
      <c r="R1516" s="97"/>
      <c r="S1516" s="97"/>
      <c r="T1516" s="97"/>
      <c r="U1516" s="97"/>
      <c r="V1516" s="98"/>
      <c r="W1516" s="99" t="s">
        <v>7</v>
      </c>
      <c r="X1516" s="94" t="s">
        <v>8</v>
      </c>
    </row>
    <row r="1517" spans="2:24">
      <c r="B1517" s="95"/>
      <c r="C1517" s="95"/>
      <c r="D1517" s="95"/>
      <c r="E1517" s="95"/>
      <c r="F1517" s="95"/>
      <c r="G1517" s="2" t="s">
        <v>9</v>
      </c>
      <c r="H1517" s="3" t="s">
        <v>10</v>
      </c>
      <c r="I1517" s="3" t="s">
        <v>23</v>
      </c>
      <c r="J1517" s="3" t="s">
        <v>22</v>
      </c>
      <c r="K1517" s="3" t="s">
        <v>21</v>
      </c>
      <c r="L1517" s="3" t="s">
        <v>25</v>
      </c>
      <c r="M1517" s="3" t="s">
        <v>11</v>
      </c>
      <c r="N1517" s="3" t="s">
        <v>24</v>
      </c>
      <c r="O1517" s="3" t="s">
        <v>12</v>
      </c>
      <c r="P1517" s="2" t="s">
        <v>9</v>
      </c>
      <c r="Q1517" s="3" t="s">
        <v>10</v>
      </c>
      <c r="R1517" s="3" t="s">
        <v>22</v>
      </c>
      <c r="S1517" s="3" t="s">
        <v>21</v>
      </c>
      <c r="T1517" s="3" t="s">
        <v>11</v>
      </c>
      <c r="U1517" s="3" t="s">
        <v>328</v>
      </c>
      <c r="V1517" s="3" t="s">
        <v>13</v>
      </c>
      <c r="W1517" s="100"/>
      <c r="X1517" s="95"/>
    </row>
    <row r="1518" spans="2:24">
      <c r="B1518" s="23" t="s">
        <v>14</v>
      </c>
      <c r="C1518" s="5">
        <v>17</v>
      </c>
      <c r="D1518" s="5">
        <v>6</v>
      </c>
      <c r="E1518" s="5">
        <f>C1518-D1518</f>
        <v>11</v>
      </c>
      <c r="F1518" s="12"/>
      <c r="G1518" s="7">
        <f>350*4/35.31</f>
        <v>39.648824695553664</v>
      </c>
      <c r="H1518" s="7">
        <f>350*2/35.31</f>
        <v>19.824412347776832</v>
      </c>
      <c r="I1518" s="7">
        <v>0</v>
      </c>
      <c r="J1518" s="7">
        <v>0</v>
      </c>
      <c r="K1518" s="7">
        <f>350*11/35.31</f>
        <v>109.03426791277258</v>
      </c>
      <c r="L1518" s="7">
        <v>0</v>
      </c>
      <c r="M1518" s="7">
        <f>350*2/35.31</f>
        <v>19.824412347776832</v>
      </c>
      <c r="N1518" s="7">
        <v>0</v>
      </c>
      <c r="O1518" s="7">
        <f>SUM(G1518:N1518)</f>
        <v>188.33191730387992</v>
      </c>
      <c r="P1518" s="7">
        <f>350*11/35.31</f>
        <v>109.03426791277258</v>
      </c>
      <c r="Q1518" s="7">
        <f>350*9/35.31</f>
        <v>89.209855564995749</v>
      </c>
      <c r="R1518" s="7">
        <v>0</v>
      </c>
      <c r="S1518" s="7">
        <f>350*5/35.31</f>
        <v>49.561030869442078</v>
      </c>
      <c r="T1518" s="7">
        <f>350*11/35.31</f>
        <v>109.03426791277258</v>
      </c>
      <c r="U1518" s="7">
        <f>350*4/35.31</f>
        <v>39.648824695553664</v>
      </c>
      <c r="V1518" s="7">
        <f>SUM(P1518:U1518)</f>
        <v>396.48824695553662</v>
      </c>
      <c r="W1518" s="41">
        <v>595</v>
      </c>
      <c r="X1518" s="8"/>
    </row>
    <row r="1519" spans="2:24">
      <c r="B1519" s="23" t="s">
        <v>15</v>
      </c>
      <c r="C1519" s="41">
        <v>20</v>
      </c>
      <c r="D1519" s="41">
        <v>4</v>
      </c>
      <c r="E1519" s="5">
        <f>C1519-D1519</f>
        <v>16</v>
      </c>
      <c r="F1519" s="12"/>
      <c r="G1519" s="6">
        <f>350*11/35.31</f>
        <v>109.03426791277258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f>350*9/35.31</f>
        <v>89.209855564995749</v>
      </c>
      <c r="N1519" s="6">
        <f>350*14/35.31</f>
        <v>138.77088643443784</v>
      </c>
      <c r="O1519" s="7">
        <f>SUM(G1519:N1519)</f>
        <v>337.01500991220615</v>
      </c>
      <c r="P1519" s="7">
        <v>0</v>
      </c>
      <c r="Q1519" s="7">
        <v>0</v>
      </c>
      <c r="R1519" s="7">
        <v>0</v>
      </c>
      <c r="S1519" s="7">
        <v>0</v>
      </c>
      <c r="T1519" s="7">
        <f>350*12/35.31</f>
        <v>118.946474086661</v>
      </c>
      <c r="U1519" s="7">
        <v>0</v>
      </c>
      <c r="V1519" s="7">
        <f>SUM(P1519:U1519)</f>
        <v>118.946474086661</v>
      </c>
      <c r="W1519" s="41">
        <v>2093</v>
      </c>
      <c r="X1519" s="8"/>
    </row>
    <row r="1520" spans="2:24">
      <c r="B1520" s="23" t="s">
        <v>16</v>
      </c>
      <c r="C1520" s="41">
        <v>11</v>
      </c>
      <c r="D1520" s="41">
        <v>2</v>
      </c>
      <c r="E1520" s="5">
        <f>C1520-D1520</f>
        <v>9</v>
      </c>
      <c r="F1520" s="12">
        <v>25</v>
      </c>
      <c r="G1520" s="6">
        <f>1750/35.31</f>
        <v>49.561030869442078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f>550/35.31</f>
        <v>15.57632398753894</v>
      </c>
      <c r="N1520" s="6">
        <v>0</v>
      </c>
      <c r="O1520" s="7">
        <f>SUM(G1520:N1520)</f>
        <v>65.13735485698102</v>
      </c>
      <c r="P1520" s="7">
        <f>1400/35.31</f>
        <v>39.648824695553664</v>
      </c>
      <c r="Q1520" s="7">
        <v>0</v>
      </c>
      <c r="R1520" s="7">
        <v>0</v>
      </c>
      <c r="S1520" s="7">
        <v>0</v>
      </c>
      <c r="T1520" s="7">
        <v>0</v>
      </c>
      <c r="U1520" s="7">
        <v>0</v>
      </c>
      <c r="V1520" s="7">
        <f>SUM(P1520:U1520)</f>
        <v>39.648824695553664</v>
      </c>
      <c r="W1520" s="41">
        <v>844</v>
      </c>
      <c r="X1520" s="8"/>
    </row>
    <row r="1521" spans="2:24">
      <c r="B1521" s="23" t="s">
        <v>221</v>
      </c>
      <c r="C1521" s="41">
        <v>15</v>
      </c>
      <c r="D1521" s="41">
        <v>5</v>
      </c>
      <c r="E1521" s="5">
        <f t="shared" ref="E1521:E1524" si="237">C1521-D1521</f>
        <v>10</v>
      </c>
      <c r="F1521" s="13"/>
      <c r="G1521" s="7">
        <f>350*8/35.31</f>
        <v>79.297649391107328</v>
      </c>
      <c r="H1521" s="7">
        <f>350*3/35.31</f>
        <v>29.73661852166525</v>
      </c>
      <c r="I1521" s="7">
        <v>0</v>
      </c>
      <c r="J1521" s="7">
        <v>0</v>
      </c>
      <c r="K1521" s="7">
        <v>0</v>
      </c>
      <c r="L1521" s="7">
        <v>0</v>
      </c>
      <c r="M1521" s="7">
        <f>350*6/35.31</f>
        <v>59.473237043330499</v>
      </c>
      <c r="N1521" s="7">
        <v>0</v>
      </c>
      <c r="O1521" s="7">
        <f>SUM(G1521:N1521)</f>
        <v>168.50750495610308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  <c r="U1521" s="7">
        <v>0</v>
      </c>
      <c r="V1521" s="7">
        <f>SUM(P1521:U1521)</f>
        <v>0</v>
      </c>
      <c r="W1521" s="41">
        <v>1630</v>
      </c>
      <c r="X1521" s="8"/>
    </row>
    <row r="1522" spans="2:24">
      <c r="B1522" s="23" t="s">
        <v>17</v>
      </c>
      <c r="C1522" s="41">
        <v>0</v>
      </c>
      <c r="D1522" s="41">
        <v>0</v>
      </c>
      <c r="E1522" s="5">
        <f t="shared" si="237"/>
        <v>0</v>
      </c>
      <c r="F1522" s="12"/>
      <c r="G1522" s="7">
        <v>0</v>
      </c>
      <c r="H1522" s="7">
        <v>0</v>
      </c>
      <c r="I1522" s="7">
        <v>0</v>
      </c>
      <c r="J1522" s="7">
        <v>0</v>
      </c>
      <c r="K1522" s="7">
        <v>0</v>
      </c>
      <c r="L1522" s="7">
        <v>0</v>
      </c>
      <c r="M1522" s="7">
        <v>0</v>
      </c>
      <c r="N1522" s="7">
        <v>0</v>
      </c>
      <c r="O1522" s="7">
        <f t="shared" ref="O1522" si="238">SUM(G1522:N1522)</f>
        <v>0</v>
      </c>
      <c r="P1522" s="7">
        <v>0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7">
        <f t="shared" ref="V1522:V1524" si="239">SUM(P1522:U1522)</f>
        <v>0</v>
      </c>
      <c r="W1522" s="41">
        <v>350</v>
      </c>
      <c r="X1522" s="8"/>
    </row>
    <row r="1523" spans="2:24">
      <c r="B1523" s="23" t="s">
        <v>277</v>
      </c>
      <c r="C1523" s="41">
        <v>10</v>
      </c>
      <c r="D1523" s="41">
        <v>4</v>
      </c>
      <c r="E1523" s="5">
        <f t="shared" si="237"/>
        <v>6</v>
      </c>
      <c r="F1523" s="12">
        <v>32</v>
      </c>
      <c r="G1523" s="7">
        <f>350*3/35.31</f>
        <v>29.73661852166525</v>
      </c>
      <c r="H1523" s="7">
        <f>350*6/35.31</f>
        <v>59.473237043330499</v>
      </c>
      <c r="I1523" s="7">
        <v>0</v>
      </c>
      <c r="J1523" s="7">
        <v>0</v>
      </c>
      <c r="K1523" s="7">
        <f>350*5/35.31</f>
        <v>49.561030869442078</v>
      </c>
      <c r="L1523" s="7">
        <v>0</v>
      </c>
      <c r="M1523" s="7">
        <f>350*3/35.31</f>
        <v>29.73661852166525</v>
      </c>
      <c r="N1523" s="7">
        <f>350*5/35.31</f>
        <v>49.561030869442078</v>
      </c>
      <c r="O1523" s="7">
        <f>SUM(G1523:N1523)</f>
        <v>218.06853582554518</v>
      </c>
      <c r="P1523" s="7">
        <v>0</v>
      </c>
      <c r="Q1523" s="7">
        <f>350*3/35.31</f>
        <v>29.73661852166525</v>
      </c>
      <c r="R1523" s="7">
        <v>0</v>
      </c>
      <c r="S1523" s="7">
        <v>0</v>
      </c>
      <c r="T1523" s="7">
        <v>0</v>
      </c>
      <c r="U1523" s="7">
        <v>0</v>
      </c>
      <c r="V1523" s="7">
        <f t="shared" si="239"/>
        <v>29.73661852166525</v>
      </c>
      <c r="W1523" s="41">
        <v>575</v>
      </c>
      <c r="X1523" s="8"/>
    </row>
    <row r="1524" spans="2:24">
      <c r="B1524" s="23" t="s">
        <v>18</v>
      </c>
      <c r="C1524" s="41">
        <v>10</v>
      </c>
      <c r="D1524" s="41">
        <v>2</v>
      </c>
      <c r="E1524" s="5">
        <f t="shared" si="237"/>
        <v>8</v>
      </c>
      <c r="F1524" s="12"/>
      <c r="G1524" s="7">
        <f>350*4/35.31</f>
        <v>39.648824695553664</v>
      </c>
      <c r="H1524" s="7">
        <v>0</v>
      </c>
      <c r="I1524" s="7">
        <v>0</v>
      </c>
      <c r="J1524" s="7">
        <v>0</v>
      </c>
      <c r="K1524" s="7">
        <v>0</v>
      </c>
      <c r="L1524" s="7">
        <v>0</v>
      </c>
      <c r="M1524" s="7">
        <f>350*6/35.31</f>
        <v>59.473237043330499</v>
      </c>
      <c r="N1524" s="7">
        <v>0</v>
      </c>
      <c r="O1524" s="7">
        <f>SUM(G1524:N1524)</f>
        <v>99.122061738884156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0</v>
      </c>
      <c r="V1524" s="7">
        <f t="shared" si="239"/>
        <v>0</v>
      </c>
      <c r="W1524" s="41">
        <v>1011</v>
      </c>
      <c r="X1524" s="8"/>
    </row>
    <row r="1526" spans="2:24">
      <c r="B1526" s="1" t="s">
        <v>507</v>
      </c>
    </row>
    <row r="1527" spans="2:24">
      <c r="B1527" s="94" t="s">
        <v>0</v>
      </c>
      <c r="C1527" s="94" t="s">
        <v>121</v>
      </c>
      <c r="D1527" s="94" t="s">
        <v>97</v>
      </c>
      <c r="E1527" s="94" t="s">
        <v>98</v>
      </c>
      <c r="F1527" s="94" t="s">
        <v>99</v>
      </c>
      <c r="G1527" s="101" t="s">
        <v>100</v>
      </c>
      <c r="H1527" s="103" t="s">
        <v>8</v>
      </c>
      <c r="I1527" s="103"/>
      <c r="J1527" s="103"/>
      <c r="K1527" s="103"/>
      <c r="L1527" s="103"/>
      <c r="M1527" s="103"/>
    </row>
    <row r="1528" spans="2:24">
      <c r="B1528" s="95"/>
      <c r="C1528" s="95"/>
      <c r="D1528" s="95"/>
      <c r="E1528" s="95"/>
      <c r="F1528" s="95"/>
      <c r="G1528" s="102"/>
      <c r="H1528" s="103"/>
      <c r="I1528" s="103"/>
      <c r="J1528" s="103"/>
      <c r="K1528" s="103"/>
      <c r="L1528" s="103"/>
      <c r="M1528" s="103"/>
    </row>
    <row r="1529" spans="2:24">
      <c r="B1529" s="23" t="s">
        <v>15</v>
      </c>
      <c r="C1529" s="41" t="s">
        <v>101</v>
      </c>
      <c r="D1529" s="41"/>
      <c r="E1529" s="5">
        <v>0</v>
      </c>
      <c r="F1529" s="5">
        <v>1</v>
      </c>
      <c r="G1529" s="14">
        <v>0</v>
      </c>
      <c r="H1529" s="107" t="s">
        <v>508</v>
      </c>
      <c r="I1529" s="108"/>
      <c r="J1529" s="108"/>
      <c r="K1529" s="108"/>
      <c r="L1529" s="108"/>
      <c r="M1529" s="109"/>
    </row>
    <row r="1530" spans="2:24">
      <c r="B1530" s="23" t="s">
        <v>18</v>
      </c>
      <c r="C1530" s="41" t="s">
        <v>101</v>
      </c>
      <c r="D1530" s="41" t="s">
        <v>127</v>
      </c>
      <c r="E1530" s="5">
        <v>12</v>
      </c>
      <c r="F1530" s="5">
        <v>0</v>
      </c>
      <c r="G1530" s="14">
        <v>0</v>
      </c>
      <c r="H1530" s="104" t="s">
        <v>509</v>
      </c>
      <c r="I1530" s="104"/>
      <c r="J1530" s="104"/>
      <c r="K1530" s="104"/>
      <c r="L1530" s="104"/>
      <c r="M1530" s="104"/>
    </row>
    <row r="1531" spans="2:24">
      <c r="B1531" s="23" t="s">
        <v>221</v>
      </c>
      <c r="C1531" s="41" t="s">
        <v>101</v>
      </c>
      <c r="D1531" s="41" t="s">
        <v>127</v>
      </c>
      <c r="E1531" s="5">
        <v>0</v>
      </c>
      <c r="F1531" s="5">
        <v>16</v>
      </c>
      <c r="G1531" s="14">
        <v>0</v>
      </c>
      <c r="H1531" s="104" t="s">
        <v>510</v>
      </c>
      <c r="I1531" s="104"/>
      <c r="J1531" s="104"/>
      <c r="K1531" s="104"/>
      <c r="L1531" s="104"/>
      <c r="M1531" s="104"/>
    </row>
    <row r="1534" spans="2:24">
      <c r="B1534" s="1" t="s">
        <v>511</v>
      </c>
    </row>
    <row r="1535" spans="2:24">
      <c r="B1535" s="94" t="s">
        <v>0</v>
      </c>
      <c r="C1535" s="94" t="s">
        <v>1</v>
      </c>
      <c r="D1535" s="94" t="s">
        <v>2</v>
      </c>
      <c r="E1535" s="94" t="s">
        <v>3</v>
      </c>
      <c r="F1535" s="94" t="s">
        <v>93</v>
      </c>
      <c r="G1535" s="96" t="s">
        <v>5</v>
      </c>
      <c r="H1535" s="97"/>
      <c r="I1535" s="97"/>
      <c r="J1535" s="97"/>
      <c r="K1535" s="97"/>
      <c r="L1535" s="97"/>
      <c r="M1535" s="97"/>
      <c r="N1535" s="97"/>
      <c r="O1535" s="98"/>
      <c r="P1535" s="96" t="s">
        <v>6</v>
      </c>
      <c r="Q1535" s="97"/>
      <c r="R1535" s="97"/>
      <c r="S1535" s="97"/>
      <c r="T1535" s="97"/>
      <c r="U1535" s="97"/>
      <c r="V1535" s="98"/>
      <c r="W1535" s="99" t="s">
        <v>7</v>
      </c>
      <c r="X1535" s="94" t="s">
        <v>8</v>
      </c>
    </row>
    <row r="1536" spans="2:24">
      <c r="B1536" s="95"/>
      <c r="C1536" s="95"/>
      <c r="D1536" s="95"/>
      <c r="E1536" s="95"/>
      <c r="F1536" s="95"/>
      <c r="G1536" s="2" t="s">
        <v>9</v>
      </c>
      <c r="H1536" s="3" t="s">
        <v>10</v>
      </c>
      <c r="I1536" s="3" t="s">
        <v>23</v>
      </c>
      <c r="J1536" s="3" t="s">
        <v>22</v>
      </c>
      <c r="K1536" s="3" t="s">
        <v>21</v>
      </c>
      <c r="L1536" s="3" t="s">
        <v>25</v>
      </c>
      <c r="M1536" s="3" t="s">
        <v>11</v>
      </c>
      <c r="N1536" s="3" t="s">
        <v>24</v>
      </c>
      <c r="O1536" s="3" t="s">
        <v>12</v>
      </c>
      <c r="P1536" s="2" t="s">
        <v>9</v>
      </c>
      <c r="Q1536" s="3" t="s">
        <v>10</v>
      </c>
      <c r="R1536" s="3" t="s">
        <v>22</v>
      </c>
      <c r="S1536" s="3" t="s">
        <v>21</v>
      </c>
      <c r="T1536" s="3" t="s">
        <v>11</v>
      </c>
      <c r="U1536" s="3" t="s">
        <v>328</v>
      </c>
      <c r="V1536" s="3" t="s">
        <v>13</v>
      </c>
      <c r="W1536" s="100"/>
      <c r="X1536" s="95"/>
    </row>
    <row r="1537" spans="2:24">
      <c r="B1537" s="23" t="s">
        <v>14</v>
      </c>
      <c r="C1537" s="5">
        <v>18</v>
      </c>
      <c r="D1537" s="5">
        <v>5</v>
      </c>
      <c r="E1537" s="5">
        <f>C1537-D1537</f>
        <v>13</v>
      </c>
      <c r="F1537" s="12"/>
      <c r="G1537" s="7">
        <f>350*6/35.31</f>
        <v>59.473237043330499</v>
      </c>
      <c r="H1537" s="7">
        <f>350*5/35.31</f>
        <v>49.561030869442078</v>
      </c>
      <c r="I1537" s="7">
        <v>0</v>
      </c>
      <c r="J1537" s="7">
        <v>0</v>
      </c>
      <c r="K1537" s="7">
        <f>350*13/35.31</f>
        <v>128.85868026054942</v>
      </c>
      <c r="L1537" s="7">
        <v>0</v>
      </c>
      <c r="M1537" s="7">
        <f>350*4/35.31</f>
        <v>39.648824695553664</v>
      </c>
      <c r="N1537" s="7">
        <v>0</v>
      </c>
      <c r="O1537" s="7">
        <f t="shared" ref="O1537:O1542" si="240">SUM(G1537:N1537)</f>
        <v>277.54177286887568</v>
      </c>
      <c r="P1537" s="7">
        <f>350*8/35.31</f>
        <v>79.297649391107328</v>
      </c>
      <c r="Q1537" s="7">
        <f>350*5/35.31</f>
        <v>49.561030869442078</v>
      </c>
      <c r="R1537" s="7">
        <v>0</v>
      </c>
      <c r="S1537" s="7">
        <f>350*10/35.31</f>
        <v>99.122061738884156</v>
      </c>
      <c r="T1537" s="7">
        <f>350*16/35.31</f>
        <v>158.59529878221466</v>
      </c>
      <c r="U1537" s="7">
        <v>0</v>
      </c>
      <c r="V1537" s="7">
        <f>SUM(P1537:U1537)</f>
        <v>386.5760407816482</v>
      </c>
      <c r="W1537" s="41">
        <v>1030</v>
      </c>
      <c r="X1537" s="8"/>
    </row>
    <row r="1538" spans="2:24">
      <c r="B1538" s="23" t="s">
        <v>15</v>
      </c>
      <c r="C1538" s="41">
        <v>0</v>
      </c>
      <c r="D1538" s="41">
        <v>0</v>
      </c>
      <c r="E1538" s="5">
        <f>C1538-D1538</f>
        <v>0</v>
      </c>
      <c r="F1538" s="12"/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7">
        <f t="shared" si="240"/>
        <v>0</v>
      </c>
      <c r="P1538" s="7">
        <v>0</v>
      </c>
      <c r="Q1538" s="7">
        <v>0</v>
      </c>
      <c r="R1538" s="7">
        <v>0</v>
      </c>
      <c r="S1538" s="7">
        <v>0</v>
      </c>
      <c r="T1538" s="7">
        <f>350*15/35.31</f>
        <v>148.68309260832623</v>
      </c>
      <c r="U1538" s="7">
        <v>0</v>
      </c>
      <c r="V1538" s="7">
        <f>SUM(P1538:U1538)</f>
        <v>148.68309260832623</v>
      </c>
      <c r="W1538" s="41">
        <v>1627</v>
      </c>
      <c r="X1538" s="8" t="s">
        <v>512</v>
      </c>
    </row>
    <row r="1539" spans="2:24">
      <c r="B1539" s="23" t="s">
        <v>16</v>
      </c>
      <c r="C1539" s="41">
        <v>6</v>
      </c>
      <c r="D1539" s="41">
        <v>1.5</v>
      </c>
      <c r="E1539" s="5">
        <f>C1539-D1539</f>
        <v>4.5</v>
      </c>
      <c r="F1539" s="12">
        <v>18</v>
      </c>
      <c r="G1539" s="6">
        <f>1100/35.31</f>
        <v>31.15264797507788</v>
      </c>
      <c r="H1539" s="6">
        <v>0</v>
      </c>
      <c r="I1539" s="6">
        <v>0</v>
      </c>
      <c r="J1539" s="6">
        <v>0</v>
      </c>
      <c r="K1539" s="6">
        <v>0</v>
      </c>
      <c r="L1539" s="6">
        <v>0</v>
      </c>
      <c r="M1539" s="6">
        <f>350/35.31</f>
        <v>9.912206173888416</v>
      </c>
      <c r="N1539" s="6">
        <v>0</v>
      </c>
      <c r="O1539" s="7">
        <f t="shared" si="240"/>
        <v>41.064854148966297</v>
      </c>
      <c r="P1539" s="7">
        <f>2100/35.31</f>
        <v>59.473237043330499</v>
      </c>
      <c r="Q1539" s="7">
        <v>0</v>
      </c>
      <c r="R1539" s="7">
        <v>0</v>
      </c>
      <c r="S1539" s="7">
        <v>0</v>
      </c>
      <c r="T1539" s="7">
        <v>0</v>
      </c>
      <c r="U1539" s="7">
        <v>0</v>
      </c>
      <c r="V1539" s="7">
        <f>SUM(P1539:U1539)</f>
        <v>59.473237043330499</v>
      </c>
      <c r="W1539" s="41">
        <v>735</v>
      </c>
      <c r="X1539" s="8"/>
    </row>
    <row r="1540" spans="2:24">
      <c r="B1540" s="23" t="s">
        <v>221</v>
      </c>
      <c r="C1540" s="41">
        <v>13</v>
      </c>
      <c r="D1540" s="41">
        <v>4</v>
      </c>
      <c r="E1540" s="5">
        <f t="shared" ref="E1540:E1542" si="241">C1540-D1540</f>
        <v>9</v>
      </c>
      <c r="F1540" s="13"/>
      <c r="G1540" s="7">
        <f>350*6/35.31</f>
        <v>59.473237043330499</v>
      </c>
      <c r="H1540" s="7">
        <f>350*4/35.31</f>
        <v>39.648824695553664</v>
      </c>
      <c r="I1540" s="7">
        <v>0</v>
      </c>
      <c r="J1540" s="7">
        <v>0</v>
      </c>
      <c r="K1540" s="7">
        <v>0</v>
      </c>
      <c r="L1540" s="7">
        <v>0</v>
      </c>
      <c r="M1540" s="7">
        <f>350*5/35.31</f>
        <v>49.561030869442078</v>
      </c>
      <c r="N1540" s="7">
        <v>0</v>
      </c>
      <c r="O1540" s="7">
        <f t="shared" si="240"/>
        <v>148.68309260832623</v>
      </c>
      <c r="P1540" s="7">
        <v>0</v>
      </c>
      <c r="Q1540" s="7">
        <v>0</v>
      </c>
      <c r="R1540" s="7">
        <v>0</v>
      </c>
      <c r="S1540" s="7">
        <v>0</v>
      </c>
      <c r="T1540" s="7">
        <v>0</v>
      </c>
      <c r="U1540" s="7">
        <v>0</v>
      </c>
      <c r="V1540" s="7">
        <f>SUM(P1540:U1540)</f>
        <v>0</v>
      </c>
      <c r="W1540" s="41">
        <v>2192</v>
      </c>
      <c r="X1540" s="8"/>
    </row>
    <row r="1541" spans="2:24">
      <c r="B1541" s="23" t="s">
        <v>277</v>
      </c>
      <c r="C1541" s="41">
        <v>10</v>
      </c>
      <c r="D1541" s="41">
        <v>3</v>
      </c>
      <c r="E1541" s="5">
        <f t="shared" si="241"/>
        <v>7</v>
      </c>
      <c r="F1541" s="12">
        <v>32</v>
      </c>
      <c r="G1541" s="7">
        <f>350*3/35.31</f>
        <v>29.73661852166525</v>
      </c>
      <c r="H1541" s="7">
        <f>350*6/35.31</f>
        <v>59.473237043330499</v>
      </c>
      <c r="I1541" s="7">
        <v>0</v>
      </c>
      <c r="J1541" s="7">
        <v>0</v>
      </c>
      <c r="K1541" s="7">
        <f>350*6/35.31</f>
        <v>59.473237043330499</v>
      </c>
      <c r="L1541" s="7">
        <v>0</v>
      </c>
      <c r="M1541" s="7">
        <f>350*3/35.31</f>
        <v>29.73661852166525</v>
      </c>
      <c r="N1541" s="7">
        <f>350*7/35.31</f>
        <v>69.385443217218921</v>
      </c>
      <c r="O1541" s="7">
        <f t="shared" si="240"/>
        <v>247.80515434721045</v>
      </c>
      <c r="P1541" s="7">
        <v>0</v>
      </c>
      <c r="Q1541" s="7">
        <f>350*5/35.31</f>
        <v>49.561030869442078</v>
      </c>
      <c r="R1541" s="7">
        <v>0</v>
      </c>
      <c r="S1541" s="7">
        <f>350*2/35.31</f>
        <v>19.824412347776832</v>
      </c>
      <c r="T1541" s="7">
        <v>0</v>
      </c>
      <c r="U1541" s="7">
        <v>0</v>
      </c>
      <c r="V1541" s="7">
        <f t="shared" ref="V1541:V1542" si="242">SUM(P1541:U1541)</f>
        <v>69.385443217218906</v>
      </c>
      <c r="W1541" s="25">
        <v>2635</v>
      </c>
      <c r="X1541" s="8"/>
    </row>
    <row r="1542" spans="2:24">
      <c r="B1542" s="23" t="s">
        <v>18</v>
      </c>
      <c r="C1542" s="41">
        <v>10</v>
      </c>
      <c r="D1542" s="41">
        <v>2</v>
      </c>
      <c r="E1542" s="5">
        <f t="shared" si="241"/>
        <v>8</v>
      </c>
      <c r="F1542" s="12"/>
      <c r="G1542" s="7">
        <f>350*4/35.31</f>
        <v>39.648824695553664</v>
      </c>
      <c r="H1542" s="7">
        <v>0</v>
      </c>
      <c r="I1542" s="7">
        <v>0</v>
      </c>
      <c r="J1542" s="7">
        <v>0</v>
      </c>
      <c r="K1542" s="7">
        <v>0</v>
      </c>
      <c r="L1542" s="7">
        <v>0</v>
      </c>
      <c r="M1542" s="7">
        <f>350*6/35.31</f>
        <v>59.473237043330499</v>
      </c>
      <c r="N1542" s="7">
        <v>0</v>
      </c>
      <c r="O1542" s="7">
        <f t="shared" si="240"/>
        <v>99.122061738884156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f t="shared" si="242"/>
        <v>0</v>
      </c>
      <c r="W1542" s="41">
        <v>781</v>
      </c>
      <c r="X1542" s="8"/>
    </row>
    <row r="1544" spans="2:24">
      <c r="B1544" s="1" t="s">
        <v>513</v>
      </c>
    </row>
    <row r="1545" spans="2:24">
      <c r="B1545" s="94" t="s">
        <v>0</v>
      </c>
      <c r="C1545" s="94" t="s">
        <v>121</v>
      </c>
      <c r="D1545" s="94" t="s">
        <v>97</v>
      </c>
      <c r="E1545" s="94" t="s">
        <v>98</v>
      </c>
      <c r="F1545" s="94" t="s">
        <v>99</v>
      </c>
      <c r="G1545" s="101" t="s">
        <v>100</v>
      </c>
      <c r="H1545" s="103" t="s">
        <v>8</v>
      </c>
      <c r="I1545" s="103"/>
      <c r="J1545" s="103"/>
      <c r="K1545" s="103"/>
      <c r="L1545" s="103"/>
      <c r="M1545" s="103"/>
    </row>
    <row r="1546" spans="2:24">
      <c r="B1546" s="95"/>
      <c r="C1546" s="95"/>
      <c r="D1546" s="95"/>
      <c r="E1546" s="95"/>
      <c r="F1546" s="95"/>
      <c r="G1546" s="102"/>
      <c r="H1546" s="103"/>
      <c r="I1546" s="103"/>
      <c r="J1546" s="103"/>
      <c r="K1546" s="103"/>
      <c r="L1546" s="103"/>
      <c r="M1546" s="103"/>
    </row>
    <row r="1547" spans="2:24">
      <c r="B1547" s="23" t="s">
        <v>18</v>
      </c>
      <c r="C1547" s="41" t="s">
        <v>101</v>
      </c>
      <c r="D1547" s="41" t="s">
        <v>127</v>
      </c>
      <c r="E1547" s="5">
        <v>10</v>
      </c>
      <c r="F1547" s="5">
        <v>0</v>
      </c>
      <c r="G1547" s="14">
        <v>0</v>
      </c>
      <c r="H1547" s="104" t="s">
        <v>514</v>
      </c>
      <c r="I1547" s="104"/>
      <c r="J1547" s="104"/>
      <c r="K1547" s="104"/>
      <c r="L1547" s="104"/>
      <c r="M1547" s="104"/>
    </row>
    <row r="1548" spans="2:24">
      <c r="B1548" s="23" t="s">
        <v>221</v>
      </c>
      <c r="C1548" s="41" t="s">
        <v>101</v>
      </c>
      <c r="D1548" s="41" t="s">
        <v>127</v>
      </c>
      <c r="E1548" s="5">
        <v>0</v>
      </c>
      <c r="F1548" s="5">
        <v>13</v>
      </c>
      <c r="G1548" s="14">
        <v>0</v>
      </c>
      <c r="H1548" s="104" t="s">
        <v>515</v>
      </c>
      <c r="I1548" s="104"/>
      <c r="J1548" s="104"/>
      <c r="K1548" s="104"/>
      <c r="L1548" s="104"/>
      <c r="M1548" s="104"/>
    </row>
    <row r="1551" spans="2:24">
      <c r="B1551" s="1" t="s">
        <v>523</v>
      </c>
    </row>
    <row r="1552" spans="2:24">
      <c r="B1552" s="94" t="s">
        <v>0</v>
      </c>
      <c r="C1552" s="94" t="s">
        <v>1</v>
      </c>
      <c r="D1552" s="94" t="s">
        <v>2</v>
      </c>
      <c r="E1552" s="94" t="s">
        <v>3</v>
      </c>
      <c r="F1552" s="94" t="s">
        <v>93</v>
      </c>
      <c r="G1552" s="96" t="s">
        <v>5</v>
      </c>
      <c r="H1552" s="97"/>
      <c r="I1552" s="97"/>
      <c r="J1552" s="97"/>
      <c r="K1552" s="97"/>
      <c r="L1552" s="97"/>
      <c r="M1552" s="97"/>
      <c r="N1552" s="97"/>
      <c r="O1552" s="98"/>
      <c r="P1552" s="96" t="s">
        <v>6</v>
      </c>
      <c r="Q1552" s="97"/>
      <c r="R1552" s="97"/>
      <c r="S1552" s="97"/>
      <c r="T1552" s="97"/>
      <c r="U1552" s="97"/>
      <c r="V1552" s="98"/>
      <c r="W1552" s="99" t="s">
        <v>7</v>
      </c>
      <c r="X1552" s="94" t="s">
        <v>8</v>
      </c>
    </row>
    <row r="1553" spans="2:24">
      <c r="B1553" s="95"/>
      <c r="C1553" s="95"/>
      <c r="D1553" s="95"/>
      <c r="E1553" s="95"/>
      <c r="F1553" s="95"/>
      <c r="G1553" s="2" t="s">
        <v>9</v>
      </c>
      <c r="H1553" s="3" t="s">
        <v>10</v>
      </c>
      <c r="I1553" s="3" t="s">
        <v>23</v>
      </c>
      <c r="J1553" s="3" t="s">
        <v>22</v>
      </c>
      <c r="K1553" s="3" t="s">
        <v>21</v>
      </c>
      <c r="L1553" s="3" t="s">
        <v>25</v>
      </c>
      <c r="M1553" s="3" t="s">
        <v>11</v>
      </c>
      <c r="N1553" s="3" t="s">
        <v>24</v>
      </c>
      <c r="O1553" s="3" t="s">
        <v>12</v>
      </c>
      <c r="P1553" s="2" t="s">
        <v>9</v>
      </c>
      <c r="Q1553" s="3" t="s">
        <v>10</v>
      </c>
      <c r="R1553" s="3" t="s">
        <v>22</v>
      </c>
      <c r="S1553" s="3" t="s">
        <v>21</v>
      </c>
      <c r="T1553" s="3" t="s">
        <v>11</v>
      </c>
      <c r="U1553" s="3" t="s">
        <v>328</v>
      </c>
      <c r="V1553" s="3" t="s">
        <v>13</v>
      </c>
      <c r="W1553" s="100"/>
      <c r="X1553" s="95"/>
    </row>
    <row r="1554" spans="2:24">
      <c r="B1554" s="23" t="s">
        <v>14</v>
      </c>
      <c r="C1554" s="5">
        <v>18</v>
      </c>
      <c r="D1554" s="5">
        <v>3</v>
      </c>
      <c r="E1554" s="5">
        <f>C1554-D1554</f>
        <v>15</v>
      </c>
      <c r="F1554" s="12"/>
      <c r="G1554" s="7">
        <f>350*7/35.31</f>
        <v>69.385443217218921</v>
      </c>
      <c r="H1554" s="7">
        <f>350*4/35.31</f>
        <v>39.648824695553664</v>
      </c>
      <c r="I1554" s="7">
        <v>0</v>
      </c>
      <c r="J1554" s="7">
        <v>0</v>
      </c>
      <c r="K1554" s="7">
        <f>350*15/35.31</f>
        <v>148.68309260832623</v>
      </c>
      <c r="L1554" s="7">
        <v>0</v>
      </c>
      <c r="M1554" s="7">
        <f>350*4/35.31</f>
        <v>39.648824695553664</v>
      </c>
      <c r="N1554" s="7">
        <v>0</v>
      </c>
      <c r="O1554" s="7">
        <f>SUM(G1554:N1554)</f>
        <v>297.36618521665253</v>
      </c>
      <c r="P1554" s="7">
        <f>350*5/35.31</f>
        <v>49.561030869442078</v>
      </c>
      <c r="Q1554" s="7">
        <f>350*2/35.31</f>
        <v>19.824412347776832</v>
      </c>
      <c r="R1554" s="7">
        <v>0</v>
      </c>
      <c r="S1554" s="7">
        <f>350*7/35.31</f>
        <v>69.385443217218921</v>
      </c>
      <c r="T1554" s="7">
        <f>350*2/35.31</f>
        <v>19.824412347776832</v>
      </c>
      <c r="U1554" s="7">
        <v>0</v>
      </c>
      <c r="V1554" s="7">
        <f>SUM(P1554:U1554)</f>
        <v>158.59529878221468</v>
      </c>
      <c r="W1554" s="42">
        <v>510</v>
      </c>
      <c r="X1554" s="8"/>
    </row>
    <row r="1555" spans="2:24">
      <c r="B1555" s="23" t="s">
        <v>15</v>
      </c>
      <c r="C1555" s="42">
        <v>17</v>
      </c>
      <c r="D1555" s="42">
        <v>0</v>
      </c>
      <c r="E1555" s="5">
        <f>C1555-D1555</f>
        <v>17</v>
      </c>
      <c r="F1555" s="12"/>
      <c r="G1555" s="6">
        <f>350*15/35.31</f>
        <v>148.68309260832623</v>
      </c>
      <c r="H1555" s="6">
        <v>0</v>
      </c>
      <c r="I1555" s="6">
        <v>0</v>
      </c>
      <c r="J1555" s="6">
        <v>0</v>
      </c>
      <c r="K1555" s="6">
        <v>0</v>
      </c>
      <c r="L1555" s="6">
        <v>0</v>
      </c>
      <c r="M1555" s="6">
        <f>350*13/35.31</f>
        <v>128.85868026054942</v>
      </c>
      <c r="N1555" s="6">
        <f>350*19/35.31</f>
        <v>188.33191730387992</v>
      </c>
      <c r="O1555" s="7">
        <f t="shared" ref="O1555:O1559" si="243">SUM(G1555:N1555)</f>
        <v>465.87369017275557</v>
      </c>
      <c r="P1555" s="7">
        <v>0</v>
      </c>
      <c r="Q1555" s="7">
        <v>0</v>
      </c>
      <c r="R1555" s="7">
        <v>0</v>
      </c>
      <c r="S1555" s="7">
        <v>0</v>
      </c>
      <c r="T1555" s="7">
        <v>0</v>
      </c>
      <c r="U1555" s="7">
        <v>0</v>
      </c>
      <c r="V1555" s="7">
        <f>SUM(P1555:U1555)</f>
        <v>0</v>
      </c>
      <c r="W1555" s="42">
        <v>2228</v>
      </c>
      <c r="X1555" s="8"/>
    </row>
    <row r="1556" spans="2:24">
      <c r="B1556" s="23" t="s">
        <v>16</v>
      </c>
      <c r="C1556" s="42">
        <v>10</v>
      </c>
      <c r="D1556" s="42">
        <v>2</v>
      </c>
      <c r="E1556" s="5">
        <f>C1556-D1556</f>
        <v>8</v>
      </c>
      <c r="F1556" s="12"/>
      <c r="G1556" s="6">
        <f>1400/35.31</f>
        <v>39.648824695553664</v>
      </c>
      <c r="H1556" s="6">
        <v>0</v>
      </c>
      <c r="I1556" s="6">
        <v>0</v>
      </c>
      <c r="J1556" s="6">
        <v>0</v>
      </c>
      <c r="K1556" s="6">
        <v>0</v>
      </c>
      <c r="L1556" s="6">
        <v>0</v>
      </c>
      <c r="M1556" s="6">
        <f>500/35.31</f>
        <v>14.16029453412631</v>
      </c>
      <c r="N1556" s="6">
        <v>0</v>
      </c>
      <c r="O1556" s="7">
        <f t="shared" si="243"/>
        <v>53.809119229679972</v>
      </c>
      <c r="P1556" s="7">
        <f>1400/35.31</f>
        <v>39.648824695553664</v>
      </c>
      <c r="Q1556" s="7">
        <v>0</v>
      </c>
      <c r="R1556" s="7">
        <v>0</v>
      </c>
      <c r="S1556" s="7">
        <v>0</v>
      </c>
      <c r="T1556" s="7">
        <v>0</v>
      </c>
      <c r="U1556" s="7">
        <v>0</v>
      </c>
      <c r="V1556" s="7">
        <f>SUM(P1556:U1556)</f>
        <v>39.648824695553664</v>
      </c>
      <c r="W1556" s="42">
        <v>530</v>
      </c>
      <c r="X1556" s="8"/>
    </row>
    <row r="1557" spans="2:24">
      <c r="B1557" s="23" t="s">
        <v>221</v>
      </c>
      <c r="C1557" s="42">
        <v>11</v>
      </c>
      <c r="D1557" s="42">
        <v>3</v>
      </c>
      <c r="E1557" s="5">
        <f t="shared" ref="E1557:E1559" si="244">C1557-D1557</f>
        <v>8</v>
      </c>
      <c r="F1557" s="13"/>
      <c r="G1557" s="7">
        <f>350*6/35.31</f>
        <v>59.473237043330499</v>
      </c>
      <c r="H1557" s="7">
        <f>350*2/35.31</f>
        <v>19.824412347776832</v>
      </c>
      <c r="I1557" s="7">
        <v>0</v>
      </c>
      <c r="J1557" s="7">
        <v>0</v>
      </c>
      <c r="K1557" s="7">
        <v>0</v>
      </c>
      <c r="L1557" s="7">
        <v>0</v>
      </c>
      <c r="M1557" s="7">
        <f>350*5/35.31</f>
        <v>49.561030869442078</v>
      </c>
      <c r="N1557" s="7">
        <v>0</v>
      </c>
      <c r="O1557" s="7">
        <f t="shared" si="243"/>
        <v>128.85868026054942</v>
      </c>
      <c r="P1557" s="7">
        <v>0</v>
      </c>
      <c r="Q1557" s="7">
        <v>0</v>
      </c>
      <c r="R1557" s="7">
        <v>0</v>
      </c>
      <c r="S1557" s="7">
        <v>0</v>
      </c>
      <c r="T1557" s="7">
        <v>0</v>
      </c>
      <c r="U1557" s="7">
        <v>0</v>
      </c>
      <c r="V1557" s="7">
        <f>SUM(P1557:U1557)</f>
        <v>0</v>
      </c>
      <c r="W1557" s="42">
        <v>905</v>
      </c>
      <c r="X1557" s="8"/>
    </row>
    <row r="1558" spans="2:24">
      <c r="B1558" s="23" t="s">
        <v>277</v>
      </c>
      <c r="C1558" s="42">
        <v>10</v>
      </c>
      <c r="D1558" s="42">
        <v>4</v>
      </c>
      <c r="E1558" s="5">
        <f t="shared" si="244"/>
        <v>6</v>
      </c>
      <c r="F1558" s="12">
        <v>51</v>
      </c>
      <c r="G1558" s="7">
        <f>350*3/35.31</f>
        <v>29.73661852166525</v>
      </c>
      <c r="H1558" s="7">
        <f>350*6/35.31</f>
        <v>59.473237043330499</v>
      </c>
      <c r="I1558" s="7">
        <v>0</v>
      </c>
      <c r="J1558" s="7">
        <v>0</v>
      </c>
      <c r="K1558" s="7">
        <f>350*5/35.31</f>
        <v>49.561030869442078</v>
      </c>
      <c r="L1558" s="7">
        <v>0</v>
      </c>
      <c r="M1558" s="7">
        <f>350*3/35.31</f>
        <v>29.73661852166525</v>
      </c>
      <c r="N1558" s="7">
        <f>350*5/35.31</f>
        <v>49.561030869442078</v>
      </c>
      <c r="O1558" s="7">
        <f t="shared" si="243"/>
        <v>218.06853582554518</v>
      </c>
      <c r="P1558" s="7">
        <v>0</v>
      </c>
      <c r="Q1558" s="7">
        <f>350*4/35.31</f>
        <v>39.648824695553664</v>
      </c>
      <c r="R1558" s="7">
        <v>0</v>
      </c>
      <c r="S1558" s="7">
        <f>350*1/35.31</f>
        <v>9.912206173888416</v>
      </c>
      <c r="T1558" s="7">
        <v>0</v>
      </c>
      <c r="U1558" s="7">
        <v>0</v>
      </c>
      <c r="V1558" s="7">
        <f t="shared" ref="V1558:V1559" si="245">SUM(P1558:U1558)</f>
        <v>49.561030869442078</v>
      </c>
      <c r="W1558" s="42">
        <v>964</v>
      </c>
      <c r="X1558" s="8"/>
    </row>
    <row r="1559" spans="2:24">
      <c r="B1559" s="23" t="s">
        <v>18</v>
      </c>
      <c r="C1559" s="42">
        <v>10</v>
      </c>
      <c r="D1559" s="42">
        <v>2</v>
      </c>
      <c r="E1559" s="5">
        <f t="shared" si="244"/>
        <v>8</v>
      </c>
      <c r="F1559" s="12"/>
      <c r="G1559" s="7">
        <f>350*3/35.31</f>
        <v>29.73661852166525</v>
      </c>
      <c r="H1559" s="7">
        <f>350*4/35.31</f>
        <v>39.648824695553664</v>
      </c>
      <c r="I1559" s="7">
        <v>0</v>
      </c>
      <c r="J1559" s="7">
        <v>0</v>
      </c>
      <c r="K1559" s="7">
        <v>0</v>
      </c>
      <c r="L1559" s="7">
        <v>0</v>
      </c>
      <c r="M1559" s="7">
        <f>350*6/35.31</f>
        <v>59.473237043330499</v>
      </c>
      <c r="N1559" s="7">
        <v>0</v>
      </c>
      <c r="O1559" s="7">
        <f t="shared" si="243"/>
        <v>128.85868026054942</v>
      </c>
      <c r="P1559" s="7">
        <v>0</v>
      </c>
      <c r="Q1559" s="7">
        <v>0</v>
      </c>
      <c r="R1559" s="7">
        <v>0</v>
      </c>
      <c r="S1559" s="7">
        <v>0</v>
      </c>
      <c r="T1559" s="7">
        <v>0</v>
      </c>
      <c r="U1559" s="7">
        <v>0</v>
      </c>
      <c r="V1559" s="7">
        <f t="shared" si="245"/>
        <v>0</v>
      </c>
      <c r="W1559" s="42">
        <v>771</v>
      </c>
      <c r="X1559" s="8"/>
    </row>
    <row r="1561" spans="2:24">
      <c r="B1561" s="1" t="s">
        <v>524</v>
      </c>
    </row>
    <row r="1562" spans="2:24">
      <c r="B1562" s="94" t="s">
        <v>0</v>
      </c>
      <c r="C1562" s="94" t="s">
        <v>121</v>
      </c>
      <c r="D1562" s="94" t="s">
        <v>97</v>
      </c>
      <c r="E1562" s="94" t="s">
        <v>98</v>
      </c>
      <c r="F1562" s="94" t="s">
        <v>99</v>
      </c>
      <c r="G1562" s="101" t="s">
        <v>100</v>
      </c>
      <c r="H1562" s="103" t="s">
        <v>8</v>
      </c>
      <c r="I1562" s="103"/>
      <c r="J1562" s="103"/>
      <c r="K1562" s="103"/>
      <c r="L1562" s="103"/>
      <c r="M1562" s="103"/>
      <c r="N1562" s="103"/>
      <c r="O1562" s="103"/>
    </row>
    <row r="1563" spans="2:24">
      <c r="B1563" s="95"/>
      <c r="C1563" s="95"/>
      <c r="D1563" s="95"/>
      <c r="E1563" s="95"/>
      <c r="F1563" s="95"/>
      <c r="G1563" s="102"/>
      <c r="H1563" s="103"/>
      <c r="I1563" s="103"/>
      <c r="J1563" s="103"/>
      <c r="K1563" s="103"/>
      <c r="L1563" s="103"/>
      <c r="M1563" s="103"/>
      <c r="N1563" s="103"/>
      <c r="O1563" s="103"/>
    </row>
    <row r="1564" spans="2:24">
      <c r="B1564" s="23" t="s">
        <v>15</v>
      </c>
      <c r="C1564" s="42" t="s">
        <v>101</v>
      </c>
      <c r="D1564" s="42" t="s">
        <v>127</v>
      </c>
      <c r="E1564" s="5">
        <v>1</v>
      </c>
      <c r="F1564" s="5">
        <v>14</v>
      </c>
      <c r="G1564" s="14">
        <v>0</v>
      </c>
      <c r="H1564" s="104" t="s">
        <v>525</v>
      </c>
      <c r="I1564" s="104"/>
      <c r="J1564" s="104"/>
      <c r="K1564" s="104"/>
      <c r="L1564" s="104"/>
      <c r="M1564" s="104"/>
      <c r="N1564" s="104"/>
      <c r="O1564" s="104"/>
    </row>
    <row r="1565" spans="2:24">
      <c r="B1565" s="23" t="s">
        <v>277</v>
      </c>
      <c r="C1565" s="42"/>
      <c r="D1565" s="42"/>
      <c r="E1565" s="5">
        <v>0</v>
      </c>
      <c r="F1565" s="5">
        <v>0</v>
      </c>
      <c r="G1565" s="14">
        <v>11</v>
      </c>
      <c r="H1565" s="104" t="s">
        <v>526</v>
      </c>
      <c r="I1565" s="104"/>
      <c r="J1565" s="104"/>
      <c r="K1565" s="104"/>
      <c r="L1565" s="104"/>
      <c r="M1565" s="104"/>
      <c r="N1565" s="104"/>
      <c r="O1565" s="104"/>
    </row>
    <row r="1566" spans="2:24">
      <c r="B1566" s="23" t="s">
        <v>17</v>
      </c>
      <c r="C1566" s="42" t="s">
        <v>101</v>
      </c>
      <c r="D1566" s="42"/>
      <c r="E1566" s="5">
        <v>0</v>
      </c>
      <c r="F1566" s="5">
        <v>13</v>
      </c>
      <c r="G1566" s="14">
        <v>0</v>
      </c>
      <c r="H1566" s="104" t="s">
        <v>527</v>
      </c>
      <c r="I1566" s="104"/>
      <c r="J1566" s="104"/>
      <c r="K1566" s="104"/>
      <c r="L1566" s="104"/>
      <c r="M1566" s="104"/>
      <c r="N1566" s="104"/>
      <c r="O1566" s="104"/>
    </row>
    <row r="1567" spans="2:24">
      <c r="B1567" s="23" t="s">
        <v>18</v>
      </c>
      <c r="C1567" s="42" t="s">
        <v>101</v>
      </c>
      <c r="D1567" s="42"/>
      <c r="E1567" s="5">
        <v>10</v>
      </c>
      <c r="F1567" s="5">
        <v>0</v>
      </c>
      <c r="G1567" s="14">
        <v>0</v>
      </c>
      <c r="H1567" s="104" t="s">
        <v>528</v>
      </c>
      <c r="I1567" s="104"/>
      <c r="J1567" s="104"/>
      <c r="K1567" s="104"/>
      <c r="L1567" s="104"/>
      <c r="M1567" s="104"/>
      <c r="N1567" s="104"/>
      <c r="O1567" s="104"/>
    </row>
    <row r="1568" spans="2:24">
      <c r="B1568" s="23" t="s">
        <v>221</v>
      </c>
      <c r="C1568" s="42" t="s">
        <v>101</v>
      </c>
      <c r="D1568" s="42" t="s">
        <v>127</v>
      </c>
      <c r="E1568" s="5">
        <v>4</v>
      </c>
      <c r="F1568" s="5">
        <v>3</v>
      </c>
      <c r="G1568" s="14">
        <v>0</v>
      </c>
      <c r="H1568" s="104" t="s">
        <v>529</v>
      </c>
      <c r="I1568" s="104"/>
      <c r="J1568" s="104"/>
      <c r="K1568" s="104"/>
      <c r="L1568" s="104"/>
      <c r="M1568" s="104"/>
      <c r="N1568" s="104"/>
      <c r="O1568" s="104"/>
    </row>
    <row r="1571" spans="2:24">
      <c r="B1571" s="1" t="s">
        <v>516</v>
      </c>
    </row>
    <row r="1572" spans="2:24">
      <c r="B1572" s="94" t="s">
        <v>0</v>
      </c>
      <c r="C1572" s="94" t="s">
        <v>1</v>
      </c>
      <c r="D1572" s="94" t="s">
        <v>2</v>
      </c>
      <c r="E1572" s="94" t="s">
        <v>3</v>
      </c>
      <c r="F1572" s="94" t="s">
        <v>93</v>
      </c>
      <c r="G1572" s="96" t="s">
        <v>5</v>
      </c>
      <c r="H1572" s="97"/>
      <c r="I1572" s="97"/>
      <c r="J1572" s="97"/>
      <c r="K1572" s="97"/>
      <c r="L1572" s="97"/>
      <c r="M1572" s="97"/>
      <c r="N1572" s="97"/>
      <c r="O1572" s="98"/>
      <c r="P1572" s="96" t="s">
        <v>6</v>
      </c>
      <c r="Q1572" s="97"/>
      <c r="R1572" s="97"/>
      <c r="S1572" s="97"/>
      <c r="T1572" s="97"/>
      <c r="U1572" s="97"/>
      <c r="V1572" s="98"/>
      <c r="W1572" s="99" t="s">
        <v>7</v>
      </c>
      <c r="X1572" s="94" t="s">
        <v>8</v>
      </c>
    </row>
    <row r="1573" spans="2:24">
      <c r="B1573" s="95"/>
      <c r="C1573" s="95"/>
      <c r="D1573" s="95"/>
      <c r="E1573" s="95"/>
      <c r="F1573" s="95"/>
      <c r="G1573" s="2" t="s">
        <v>9</v>
      </c>
      <c r="H1573" s="3" t="s">
        <v>10</v>
      </c>
      <c r="I1573" s="3" t="s">
        <v>23</v>
      </c>
      <c r="J1573" s="3" t="s">
        <v>22</v>
      </c>
      <c r="K1573" s="3" t="s">
        <v>21</v>
      </c>
      <c r="L1573" s="3" t="s">
        <v>25</v>
      </c>
      <c r="M1573" s="3" t="s">
        <v>11</v>
      </c>
      <c r="N1573" s="3" t="s">
        <v>24</v>
      </c>
      <c r="O1573" s="3" t="s">
        <v>12</v>
      </c>
      <c r="P1573" s="2" t="s">
        <v>9</v>
      </c>
      <c r="Q1573" s="3" t="s">
        <v>10</v>
      </c>
      <c r="R1573" s="3" t="s">
        <v>22</v>
      </c>
      <c r="S1573" s="3" t="s">
        <v>21</v>
      </c>
      <c r="T1573" s="3" t="s">
        <v>11</v>
      </c>
      <c r="U1573" s="3" t="s">
        <v>328</v>
      </c>
      <c r="V1573" s="3" t="s">
        <v>13</v>
      </c>
      <c r="W1573" s="100"/>
      <c r="X1573" s="95"/>
    </row>
    <row r="1574" spans="2:24">
      <c r="B1574" s="23" t="s">
        <v>14</v>
      </c>
      <c r="C1574" s="5">
        <v>18</v>
      </c>
      <c r="D1574" s="5">
        <v>4</v>
      </c>
      <c r="E1574" s="5">
        <f>C1574-D1574</f>
        <v>14</v>
      </c>
      <c r="F1574" s="12">
        <v>31</v>
      </c>
      <c r="G1574" s="7">
        <f>350*6/35.31</f>
        <v>59.473237043330499</v>
      </c>
      <c r="H1574" s="7">
        <f>350*5/35.31</f>
        <v>49.561030869442078</v>
      </c>
      <c r="I1574" s="7">
        <v>0</v>
      </c>
      <c r="J1574" s="7">
        <v>0</v>
      </c>
      <c r="K1574" s="7">
        <f>350*13/35.31</f>
        <v>128.85868026054942</v>
      </c>
      <c r="L1574" s="7">
        <v>0</v>
      </c>
      <c r="M1574" s="7">
        <f>350*5/35.31</f>
        <v>49.561030869442078</v>
      </c>
      <c r="N1574" s="7">
        <v>0</v>
      </c>
      <c r="O1574" s="7">
        <f>SUM(G1574:N1574)</f>
        <v>287.4539790427641</v>
      </c>
      <c r="P1574" s="7">
        <f>350*3/35.31</f>
        <v>29.73661852166525</v>
      </c>
      <c r="Q1574" s="7">
        <f>350*2/35.31</f>
        <v>19.824412347776832</v>
      </c>
      <c r="R1574" s="7">
        <v>0</v>
      </c>
      <c r="S1574" s="7">
        <v>0</v>
      </c>
      <c r="T1574" s="7">
        <f>350*2/35.31</f>
        <v>19.824412347776832</v>
      </c>
      <c r="U1574" s="7">
        <f>350/35.31</f>
        <v>9.912206173888416</v>
      </c>
      <c r="V1574" s="7">
        <f>SUM(P1574:U1574)</f>
        <v>79.297649391107328</v>
      </c>
      <c r="W1574" s="42">
        <v>400</v>
      </c>
      <c r="X1574" s="8"/>
    </row>
    <row r="1575" spans="2:24">
      <c r="B1575" s="23" t="s">
        <v>15</v>
      </c>
      <c r="C1575" s="42">
        <v>14</v>
      </c>
      <c r="D1575" s="42">
        <v>1</v>
      </c>
      <c r="E1575" s="5">
        <f>C1575-D1575</f>
        <v>13</v>
      </c>
      <c r="F1575" s="12"/>
      <c r="G1575" s="6">
        <f>350*10/35.31</f>
        <v>99.122061738884156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f>350*8/35.31</f>
        <v>79.297649391107328</v>
      </c>
      <c r="N1575" s="6">
        <f>350*14/35.31</f>
        <v>138.77088643443784</v>
      </c>
      <c r="O1575" s="7">
        <f t="shared" ref="O1575:O1579" si="246">SUM(G1575:N1575)</f>
        <v>317.19059756442931</v>
      </c>
      <c r="P1575" s="7">
        <v>0</v>
      </c>
      <c r="Q1575" s="7">
        <v>0</v>
      </c>
      <c r="R1575" s="7">
        <v>0</v>
      </c>
      <c r="S1575" s="7">
        <v>0</v>
      </c>
      <c r="T1575" s="7">
        <v>0</v>
      </c>
      <c r="U1575" s="7">
        <v>0</v>
      </c>
      <c r="V1575" s="7">
        <f>SUM(P1575:U1575)</f>
        <v>0</v>
      </c>
      <c r="W1575" s="42">
        <v>2518</v>
      </c>
      <c r="X1575" s="8"/>
    </row>
    <row r="1576" spans="2:24">
      <c r="B1576" s="23" t="s">
        <v>16</v>
      </c>
      <c r="C1576" s="42">
        <v>7</v>
      </c>
      <c r="D1576" s="42">
        <v>1</v>
      </c>
      <c r="E1576" s="5">
        <f>C1576-D1576</f>
        <v>6</v>
      </c>
      <c r="F1576" s="12">
        <v>20</v>
      </c>
      <c r="G1576" s="6">
        <f>1450/35.31</f>
        <v>41.064854148966297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f>550/35.31</f>
        <v>15.57632398753894</v>
      </c>
      <c r="N1576" s="6">
        <v>0</v>
      </c>
      <c r="O1576" s="7">
        <f t="shared" si="246"/>
        <v>56.641178136505239</v>
      </c>
      <c r="P1576" s="7">
        <f>350/35.31</f>
        <v>9.912206173888416</v>
      </c>
      <c r="Q1576" s="7">
        <v>0</v>
      </c>
      <c r="R1576" s="7">
        <v>0</v>
      </c>
      <c r="S1576" s="7">
        <v>0</v>
      </c>
      <c r="T1576" s="7">
        <v>0</v>
      </c>
      <c r="U1576" s="7">
        <v>0</v>
      </c>
      <c r="V1576" s="7">
        <f>SUM(P1576:U1576)</f>
        <v>9.912206173888416</v>
      </c>
      <c r="W1576" s="42">
        <v>530</v>
      </c>
      <c r="X1576" s="8"/>
    </row>
    <row r="1577" spans="2:24">
      <c r="B1577" s="23" t="s">
        <v>221</v>
      </c>
      <c r="C1577" s="42">
        <v>12</v>
      </c>
      <c r="D1577" s="42">
        <v>4</v>
      </c>
      <c r="E1577" s="5">
        <f t="shared" ref="E1577:E1579" si="247">C1577-D1577</f>
        <v>8</v>
      </c>
      <c r="F1577" s="13"/>
      <c r="G1577" s="7">
        <f>350*6/35.31</f>
        <v>59.473237043330499</v>
      </c>
      <c r="H1577" s="7">
        <f>350*2/35.31</f>
        <v>19.824412347776832</v>
      </c>
      <c r="I1577" s="7">
        <v>0</v>
      </c>
      <c r="J1577" s="7">
        <v>0</v>
      </c>
      <c r="K1577" s="7">
        <v>0</v>
      </c>
      <c r="L1577" s="7">
        <v>0</v>
      </c>
      <c r="M1577" s="7">
        <f>350*4/35.31</f>
        <v>39.648824695553664</v>
      </c>
      <c r="N1577" s="7">
        <v>0</v>
      </c>
      <c r="O1577" s="7">
        <f>SUM(G1577:N1577)</f>
        <v>118.946474086661</v>
      </c>
      <c r="P1577" s="7">
        <v>0</v>
      </c>
      <c r="Q1577" s="7">
        <v>0</v>
      </c>
      <c r="R1577" s="7">
        <v>0</v>
      </c>
      <c r="S1577" s="7">
        <v>0</v>
      </c>
      <c r="T1577" s="7">
        <v>0</v>
      </c>
      <c r="U1577" s="7">
        <v>0</v>
      </c>
      <c r="V1577" s="7">
        <f>SUM(P1577:U1577)</f>
        <v>0</v>
      </c>
      <c r="W1577" s="42">
        <v>680</v>
      </c>
      <c r="X1577" s="8"/>
    </row>
    <row r="1578" spans="2:24">
      <c r="B1578" s="23" t="s">
        <v>277</v>
      </c>
      <c r="C1578" s="42">
        <v>10</v>
      </c>
      <c r="D1578" s="42">
        <v>2</v>
      </c>
      <c r="E1578" s="5">
        <f t="shared" si="247"/>
        <v>8</v>
      </c>
      <c r="F1578" s="12">
        <v>35</v>
      </c>
      <c r="G1578" s="7">
        <f>350*4/35.31</f>
        <v>39.648824695553664</v>
      </c>
      <c r="H1578" s="7">
        <f>350*8/35.31</f>
        <v>79.297649391107328</v>
      </c>
      <c r="I1578" s="7">
        <v>0</v>
      </c>
      <c r="J1578" s="7">
        <v>0</v>
      </c>
      <c r="K1578" s="7">
        <f>350*6/35.31</f>
        <v>59.473237043330499</v>
      </c>
      <c r="L1578" s="7">
        <v>0</v>
      </c>
      <c r="M1578" s="7">
        <f>350*4/35.31</f>
        <v>39.648824695553664</v>
      </c>
      <c r="N1578" s="7">
        <f>350*8/35.31</f>
        <v>79.297649391107328</v>
      </c>
      <c r="O1578" s="7">
        <f t="shared" si="246"/>
        <v>297.36618521665247</v>
      </c>
      <c r="P1578" s="7">
        <v>0</v>
      </c>
      <c r="Q1578" s="7">
        <f>350*1/35.31</f>
        <v>9.912206173888416</v>
      </c>
      <c r="R1578" s="7">
        <v>0</v>
      </c>
      <c r="S1578" s="7">
        <f>350*1/35.31</f>
        <v>9.912206173888416</v>
      </c>
      <c r="T1578" s="7">
        <v>0</v>
      </c>
      <c r="U1578" s="7">
        <v>0</v>
      </c>
      <c r="V1578" s="7">
        <f t="shared" ref="V1578:V1579" si="248">SUM(P1578:U1578)</f>
        <v>19.824412347776832</v>
      </c>
      <c r="W1578" s="42">
        <v>862</v>
      </c>
      <c r="X1578" s="8"/>
    </row>
    <row r="1579" spans="2:24">
      <c r="B1579" s="23" t="s">
        <v>18</v>
      </c>
      <c r="C1579" s="42">
        <v>7</v>
      </c>
      <c r="D1579" s="42">
        <v>1</v>
      </c>
      <c r="E1579" s="5">
        <f t="shared" si="247"/>
        <v>6</v>
      </c>
      <c r="F1579" s="12"/>
      <c r="G1579" s="7">
        <f>350*2/35.31</f>
        <v>19.824412347776832</v>
      </c>
      <c r="H1579" s="7">
        <f>350*3/35.31</f>
        <v>29.73661852166525</v>
      </c>
      <c r="I1579" s="7">
        <v>0</v>
      </c>
      <c r="J1579" s="7">
        <v>0</v>
      </c>
      <c r="K1579" s="7">
        <v>0</v>
      </c>
      <c r="L1579" s="7">
        <v>0</v>
      </c>
      <c r="M1579" s="7">
        <f>350*5/35.31</f>
        <v>49.561030869442078</v>
      </c>
      <c r="N1579" s="7">
        <v>0</v>
      </c>
      <c r="O1579" s="7">
        <f t="shared" si="246"/>
        <v>99.122061738884156</v>
      </c>
      <c r="P1579" s="7">
        <v>0</v>
      </c>
      <c r="Q1579" s="7">
        <v>0</v>
      </c>
      <c r="R1579" s="7">
        <v>0</v>
      </c>
      <c r="S1579" s="7">
        <v>0</v>
      </c>
      <c r="T1579" s="7">
        <v>0</v>
      </c>
      <c r="U1579" s="7">
        <v>0</v>
      </c>
      <c r="V1579" s="7">
        <f t="shared" si="248"/>
        <v>0</v>
      </c>
      <c r="W1579" s="42">
        <v>668</v>
      </c>
      <c r="X1579" s="11" t="s">
        <v>517</v>
      </c>
    </row>
    <row r="1581" spans="2:24">
      <c r="B1581" s="1" t="s">
        <v>518</v>
      </c>
    </row>
    <row r="1582" spans="2:24">
      <c r="B1582" s="94" t="s">
        <v>0</v>
      </c>
      <c r="C1582" s="94" t="s">
        <v>121</v>
      </c>
      <c r="D1582" s="94" t="s">
        <v>97</v>
      </c>
      <c r="E1582" s="94" t="s">
        <v>98</v>
      </c>
      <c r="F1582" s="94" t="s">
        <v>99</v>
      </c>
      <c r="G1582" s="101" t="s">
        <v>100</v>
      </c>
      <c r="H1582" s="103" t="s">
        <v>8</v>
      </c>
      <c r="I1582" s="103"/>
      <c r="J1582" s="103"/>
      <c r="K1582" s="103"/>
      <c r="L1582" s="103"/>
      <c r="M1582" s="103"/>
      <c r="N1582" s="103"/>
      <c r="O1582" s="103"/>
    </row>
    <row r="1583" spans="2:24">
      <c r="B1583" s="95"/>
      <c r="C1583" s="95"/>
      <c r="D1583" s="95"/>
      <c r="E1583" s="95"/>
      <c r="F1583" s="95"/>
      <c r="G1583" s="102"/>
      <c r="H1583" s="103"/>
      <c r="I1583" s="103"/>
      <c r="J1583" s="103"/>
      <c r="K1583" s="103"/>
      <c r="L1583" s="103"/>
      <c r="M1583" s="103"/>
      <c r="N1583" s="103"/>
      <c r="O1583" s="103"/>
    </row>
    <row r="1584" spans="2:24">
      <c r="B1584" s="23" t="s">
        <v>15</v>
      </c>
      <c r="C1584" s="42" t="s">
        <v>101</v>
      </c>
      <c r="D1584" s="42" t="s">
        <v>127</v>
      </c>
      <c r="E1584" s="5">
        <v>3</v>
      </c>
      <c r="F1584" s="5">
        <v>12</v>
      </c>
      <c r="G1584" s="14">
        <v>0</v>
      </c>
      <c r="H1584" s="104" t="s">
        <v>519</v>
      </c>
      <c r="I1584" s="104"/>
      <c r="J1584" s="104"/>
      <c r="K1584" s="104"/>
      <c r="L1584" s="104"/>
      <c r="M1584" s="104"/>
      <c r="N1584" s="104"/>
      <c r="O1584" s="104"/>
    </row>
    <row r="1585" spans="2:24">
      <c r="B1585" s="23" t="s">
        <v>277</v>
      </c>
      <c r="C1585" s="42"/>
      <c r="D1585" s="42"/>
      <c r="E1585" s="5">
        <v>0</v>
      </c>
      <c r="F1585" s="5">
        <v>0</v>
      </c>
      <c r="G1585" s="14">
        <v>29</v>
      </c>
      <c r="H1585" s="104" t="s">
        <v>520</v>
      </c>
      <c r="I1585" s="104"/>
      <c r="J1585" s="104"/>
      <c r="K1585" s="104"/>
      <c r="L1585" s="104"/>
      <c r="M1585" s="104"/>
      <c r="N1585" s="104"/>
      <c r="O1585" s="104"/>
    </row>
    <row r="1586" spans="2:24">
      <c r="B1586" s="23" t="s">
        <v>17</v>
      </c>
      <c r="C1586" s="42" t="s">
        <v>101</v>
      </c>
      <c r="D1586" s="42"/>
      <c r="E1586" s="5">
        <v>0</v>
      </c>
      <c r="F1586" s="5">
        <v>5</v>
      </c>
      <c r="G1586" s="14">
        <v>0</v>
      </c>
      <c r="H1586" s="104" t="s">
        <v>521</v>
      </c>
      <c r="I1586" s="104"/>
      <c r="J1586" s="104"/>
      <c r="K1586" s="104"/>
      <c r="L1586" s="104"/>
      <c r="M1586" s="104"/>
      <c r="N1586" s="104"/>
      <c r="O1586" s="104"/>
    </row>
    <row r="1587" spans="2:24">
      <c r="B1587" s="23" t="s">
        <v>18</v>
      </c>
      <c r="C1587" s="42" t="s">
        <v>101</v>
      </c>
      <c r="D1587" s="42"/>
      <c r="E1587" s="5">
        <v>6</v>
      </c>
      <c r="F1587" s="5">
        <v>0</v>
      </c>
      <c r="G1587" s="14">
        <v>0</v>
      </c>
      <c r="H1587" s="104" t="s">
        <v>522</v>
      </c>
      <c r="I1587" s="104"/>
      <c r="J1587" s="104"/>
      <c r="K1587" s="104"/>
      <c r="L1587" s="104"/>
      <c r="M1587" s="104"/>
      <c r="N1587" s="104"/>
      <c r="O1587" s="104"/>
    </row>
    <row r="1590" spans="2:24">
      <c r="B1590" s="1" t="s">
        <v>530</v>
      </c>
    </row>
    <row r="1591" spans="2:24">
      <c r="B1591" s="94" t="s">
        <v>0</v>
      </c>
      <c r="C1591" s="94" t="s">
        <v>1</v>
      </c>
      <c r="D1591" s="94" t="s">
        <v>2</v>
      </c>
      <c r="E1591" s="94" t="s">
        <v>3</v>
      </c>
      <c r="F1591" s="94" t="s">
        <v>93</v>
      </c>
      <c r="G1591" s="96" t="s">
        <v>5</v>
      </c>
      <c r="H1591" s="97"/>
      <c r="I1591" s="97"/>
      <c r="J1591" s="97"/>
      <c r="K1591" s="97"/>
      <c r="L1591" s="97"/>
      <c r="M1591" s="97"/>
      <c r="N1591" s="97"/>
      <c r="O1591" s="98"/>
      <c r="P1591" s="96" t="s">
        <v>6</v>
      </c>
      <c r="Q1591" s="97"/>
      <c r="R1591" s="97"/>
      <c r="S1591" s="97"/>
      <c r="T1591" s="97"/>
      <c r="U1591" s="97"/>
      <c r="V1591" s="98"/>
      <c r="W1591" s="99" t="s">
        <v>7</v>
      </c>
      <c r="X1591" s="94" t="s">
        <v>8</v>
      </c>
    </row>
    <row r="1592" spans="2:24">
      <c r="B1592" s="95"/>
      <c r="C1592" s="95"/>
      <c r="D1592" s="95"/>
      <c r="E1592" s="95"/>
      <c r="F1592" s="95"/>
      <c r="G1592" s="2" t="s">
        <v>9</v>
      </c>
      <c r="H1592" s="3" t="s">
        <v>10</v>
      </c>
      <c r="I1592" s="3" t="s">
        <v>23</v>
      </c>
      <c r="J1592" s="3" t="s">
        <v>22</v>
      </c>
      <c r="K1592" s="3" t="s">
        <v>21</v>
      </c>
      <c r="L1592" s="3" t="s">
        <v>25</v>
      </c>
      <c r="M1592" s="3" t="s">
        <v>11</v>
      </c>
      <c r="N1592" s="3" t="s">
        <v>24</v>
      </c>
      <c r="O1592" s="3" t="s">
        <v>12</v>
      </c>
      <c r="P1592" s="2" t="s">
        <v>9</v>
      </c>
      <c r="Q1592" s="3" t="s">
        <v>10</v>
      </c>
      <c r="R1592" s="3" t="s">
        <v>22</v>
      </c>
      <c r="S1592" s="3" t="s">
        <v>21</v>
      </c>
      <c r="T1592" s="3" t="s">
        <v>11</v>
      </c>
      <c r="U1592" s="3" t="s">
        <v>328</v>
      </c>
      <c r="V1592" s="3" t="s">
        <v>13</v>
      </c>
      <c r="W1592" s="100"/>
      <c r="X1592" s="95"/>
    </row>
    <row r="1593" spans="2:24">
      <c r="B1593" s="23" t="s">
        <v>14</v>
      </c>
      <c r="C1593" s="5">
        <v>17</v>
      </c>
      <c r="D1593" s="5">
        <v>4</v>
      </c>
      <c r="E1593" s="5">
        <f>C1593-D1593</f>
        <v>13</v>
      </c>
      <c r="F1593" s="12">
        <v>32</v>
      </c>
      <c r="G1593" s="7">
        <f>350*5/35.31</f>
        <v>49.561030869442078</v>
      </c>
      <c r="H1593" s="7">
        <f>350*3/35.31</f>
        <v>29.73661852166525</v>
      </c>
      <c r="I1593" s="7">
        <v>0</v>
      </c>
      <c r="J1593" s="7">
        <v>0</v>
      </c>
      <c r="K1593" s="7">
        <f>350*13/35.31</f>
        <v>128.85868026054942</v>
      </c>
      <c r="L1593" s="7">
        <v>0</v>
      </c>
      <c r="M1593" s="7">
        <f>350*4/35.31</f>
        <v>39.648824695553664</v>
      </c>
      <c r="N1593" s="7">
        <v>0</v>
      </c>
      <c r="O1593" s="7">
        <f>SUM(G1593:N1593)</f>
        <v>247.80515434721039</v>
      </c>
      <c r="P1593" s="7">
        <f>350*2/35.31</f>
        <v>19.824412347776832</v>
      </c>
      <c r="Q1593" s="7">
        <f>350*3/35.31</f>
        <v>29.73661852166525</v>
      </c>
      <c r="R1593" s="7">
        <v>0</v>
      </c>
      <c r="S1593" s="7">
        <f>350*4/35.31</f>
        <v>39.648824695553664</v>
      </c>
      <c r="T1593" s="7">
        <f>350*2/35.31</f>
        <v>19.824412347776832</v>
      </c>
      <c r="U1593" s="7">
        <v>0</v>
      </c>
      <c r="V1593" s="7">
        <f>SUM(P1593:U1593)</f>
        <v>109.03426791277256</v>
      </c>
      <c r="W1593" s="43">
        <v>410</v>
      </c>
      <c r="X1593" s="8"/>
    </row>
    <row r="1594" spans="2:24">
      <c r="B1594" s="23" t="s">
        <v>15</v>
      </c>
      <c r="C1594" s="43">
        <v>15</v>
      </c>
      <c r="D1594" s="43">
        <v>2</v>
      </c>
      <c r="E1594" s="5">
        <f>C1594-D1594</f>
        <v>13</v>
      </c>
      <c r="F1594" s="12"/>
      <c r="G1594" s="6">
        <f>350*10/35.31</f>
        <v>99.122061738884156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f>350*8/35.31</f>
        <v>79.297649391107328</v>
      </c>
      <c r="N1594" s="6">
        <f>350*13/35.31</f>
        <v>128.85868026054942</v>
      </c>
      <c r="O1594" s="7">
        <f t="shared" ref="O1594:O1595" si="249">SUM(G1594:N1594)</f>
        <v>307.27839139054089</v>
      </c>
      <c r="P1594" s="7">
        <v>0</v>
      </c>
      <c r="Q1594" s="7">
        <v>0</v>
      </c>
      <c r="R1594" s="7">
        <v>0</v>
      </c>
      <c r="S1594" s="7">
        <v>0</v>
      </c>
      <c r="T1594" s="7">
        <v>0</v>
      </c>
      <c r="U1594" s="7">
        <v>0</v>
      </c>
      <c r="V1594" s="7">
        <f>SUM(P1594:U1594)</f>
        <v>0</v>
      </c>
      <c r="W1594" s="43">
        <v>1873</v>
      </c>
      <c r="X1594" s="8"/>
    </row>
    <row r="1595" spans="2:24">
      <c r="B1595" s="23" t="s">
        <v>16</v>
      </c>
      <c r="C1595" s="43">
        <v>9</v>
      </c>
      <c r="D1595" s="43">
        <v>2</v>
      </c>
      <c r="E1595" s="5">
        <f>C1595-D1595</f>
        <v>7</v>
      </c>
      <c r="F1595" s="12">
        <v>27</v>
      </c>
      <c r="G1595" s="6">
        <f>1450/35.31</f>
        <v>41.064854148966297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f>550/35.31</f>
        <v>15.57632398753894</v>
      </c>
      <c r="N1595" s="6">
        <v>0</v>
      </c>
      <c r="O1595" s="7">
        <f t="shared" si="249"/>
        <v>56.641178136505239</v>
      </c>
      <c r="P1595" s="7">
        <f>1050/35.31</f>
        <v>29.73661852166525</v>
      </c>
      <c r="Q1595" s="7">
        <v>0</v>
      </c>
      <c r="R1595" s="7">
        <v>0</v>
      </c>
      <c r="S1595" s="7">
        <v>0</v>
      </c>
      <c r="T1595" s="7">
        <v>0</v>
      </c>
      <c r="U1595" s="7">
        <v>0</v>
      </c>
      <c r="V1595" s="7">
        <f>SUM(P1595:U1595)</f>
        <v>29.73661852166525</v>
      </c>
      <c r="W1595" s="43">
        <v>655</v>
      </c>
      <c r="X1595" s="8"/>
    </row>
    <row r="1596" spans="2:24">
      <c r="B1596" s="23" t="s">
        <v>221</v>
      </c>
      <c r="C1596" s="43">
        <v>11</v>
      </c>
      <c r="D1596" s="43">
        <v>4</v>
      </c>
      <c r="E1596" s="5">
        <f t="shared" ref="E1596:E1597" si="250">C1596-D1596</f>
        <v>7</v>
      </c>
      <c r="F1596" s="13"/>
      <c r="G1596" s="7">
        <f>350*5/35.31</f>
        <v>49.561030869442078</v>
      </c>
      <c r="H1596" s="7">
        <f>350*2/35.31</f>
        <v>19.824412347776832</v>
      </c>
      <c r="I1596" s="7">
        <v>0</v>
      </c>
      <c r="J1596" s="7">
        <v>0</v>
      </c>
      <c r="K1596" s="7">
        <v>0</v>
      </c>
      <c r="L1596" s="7">
        <v>0</v>
      </c>
      <c r="M1596" s="7">
        <f>350*4/35.31</f>
        <v>39.648824695553664</v>
      </c>
      <c r="N1596" s="7">
        <v>0</v>
      </c>
      <c r="O1596" s="7">
        <f>SUM(G1596:N1596)</f>
        <v>109.03426791277258</v>
      </c>
      <c r="P1596" s="7">
        <v>0</v>
      </c>
      <c r="Q1596" s="7">
        <v>0</v>
      </c>
      <c r="R1596" s="7">
        <v>0</v>
      </c>
      <c r="S1596" s="7">
        <v>0</v>
      </c>
      <c r="T1596" s="7">
        <v>0</v>
      </c>
      <c r="U1596" s="7">
        <v>0</v>
      </c>
      <c r="V1596" s="7">
        <f>SUM(P1596:U1596)</f>
        <v>0</v>
      </c>
      <c r="W1596" s="43">
        <v>500</v>
      </c>
      <c r="X1596" s="8"/>
    </row>
    <row r="1597" spans="2:24">
      <c r="B1597" s="23" t="s">
        <v>277</v>
      </c>
      <c r="C1597" s="43">
        <v>10</v>
      </c>
      <c r="D1597" s="43">
        <v>2</v>
      </c>
      <c r="E1597" s="5">
        <f t="shared" si="250"/>
        <v>8</v>
      </c>
      <c r="F1597" s="12">
        <v>38</v>
      </c>
      <c r="G1597" s="7">
        <f>350*4/35.31</f>
        <v>39.648824695553664</v>
      </c>
      <c r="H1597" s="7">
        <f>350*8/35.31</f>
        <v>79.297649391107328</v>
      </c>
      <c r="I1597" s="7">
        <v>0</v>
      </c>
      <c r="J1597" s="7">
        <v>0</v>
      </c>
      <c r="K1597" s="7">
        <f>350*6/35.31</f>
        <v>59.473237043330499</v>
      </c>
      <c r="L1597" s="7">
        <v>0</v>
      </c>
      <c r="M1597" s="7">
        <f>350*4/35.31</f>
        <v>39.648824695553664</v>
      </c>
      <c r="N1597" s="7">
        <f>350*8/35.31</f>
        <v>79.297649391107328</v>
      </c>
      <c r="O1597" s="7">
        <f t="shared" ref="O1597" si="251">SUM(G1597:N1597)</f>
        <v>297.36618521665247</v>
      </c>
      <c r="P1597" s="7">
        <v>0</v>
      </c>
      <c r="Q1597" s="7">
        <v>0</v>
      </c>
      <c r="R1597" s="7">
        <v>0</v>
      </c>
      <c r="S1597" s="7">
        <v>0</v>
      </c>
      <c r="T1597" s="7">
        <f>350/35.31</f>
        <v>9.912206173888416</v>
      </c>
      <c r="U1597" s="7">
        <v>0</v>
      </c>
      <c r="V1597" s="7">
        <f t="shared" ref="V1597" si="252">SUM(P1597:U1597)</f>
        <v>9.912206173888416</v>
      </c>
      <c r="W1597" s="43">
        <v>1335</v>
      </c>
      <c r="X1597" s="8"/>
    </row>
    <row r="1599" spans="2:24">
      <c r="B1599" s="1" t="s">
        <v>531</v>
      </c>
    </row>
    <row r="1600" spans="2:24">
      <c r="B1600" s="94" t="s">
        <v>0</v>
      </c>
      <c r="C1600" s="94" t="s">
        <v>121</v>
      </c>
      <c r="D1600" s="94" t="s">
        <v>97</v>
      </c>
      <c r="E1600" s="94" t="s">
        <v>98</v>
      </c>
      <c r="F1600" s="94" t="s">
        <v>99</v>
      </c>
      <c r="G1600" s="101" t="s">
        <v>100</v>
      </c>
      <c r="H1600" s="103" t="s">
        <v>8</v>
      </c>
      <c r="I1600" s="103"/>
      <c r="J1600" s="103"/>
      <c r="K1600" s="103"/>
      <c r="L1600" s="103"/>
      <c r="M1600" s="103"/>
      <c r="N1600" s="103"/>
      <c r="O1600" s="103"/>
    </row>
    <row r="1601" spans="2:24">
      <c r="B1601" s="95"/>
      <c r="C1601" s="95"/>
      <c r="D1601" s="95"/>
      <c r="E1601" s="95"/>
      <c r="F1601" s="95"/>
      <c r="G1601" s="102"/>
      <c r="H1601" s="103"/>
      <c r="I1601" s="103"/>
      <c r="J1601" s="103"/>
      <c r="K1601" s="103"/>
      <c r="L1601" s="103"/>
      <c r="M1601" s="103"/>
      <c r="N1601" s="103"/>
      <c r="O1601" s="103"/>
    </row>
    <row r="1602" spans="2:24">
      <c r="B1602" s="23" t="s">
        <v>15</v>
      </c>
      <c r="C1602" s="43" t="s">
        <v>101</v>
      </c>
      <c r="D1602" s="43" t="s">
        <v>127</v>
      </c>
      <c r="E1602" s="5">
        <v>3</v>
      </c>
      <c r="F1602" s="5">
        <v>11</v>
      </c>
      <c r="G1602" s="14">
        <v>0</v>
      </c>
      <c r="H1602" s="104" t="s">
        <v>532</v>
      </c>
      <c r="I1602" s="104"/>
      <c r="J1602" s="104"/>
      <c r="K1602" s="104"/>
      <c r="L1602" s="104"/>
      <c r="M1602" s="104"/>
      <c r="N1602" s="104"/>
      <c r="O1602" s="104"/>
    </row>
    <row r="1603" spans="2:24">
      <c r="B1603" s="23" t="s">
        <v>277</v>
      </c>
      <c r="C1603" s="43"/>
      <c r="D1603" s="43"/>
      <c r="E1603" s="5">
        <v>0</v>
      </c>
      <c r="F1603" s="5">
        <v>0</v>
      </c>
      <c r="G1603" s="14">
        <v>33</v>
      </c>
      <c r="H1603" s="104" t="s">
        <v>533</v>
      </c>
      <c r="I1603" s="104"/>
      <c r="J1603" s="104"/>
      <c r="K1603" s="104"/>
      <c r="L1603" s="104"/>
      <c r="M1603" s="104"/>
      <c r="N1603" s="104"/>
      <c r="O1603" s="104"/>
    </row>
    <row r="1606" spans="2:24">
      <c r="B1606" s="1" t="s">
        <v>534</v>
      </c>
    </row>
    <row r="1607" spans="2:24">
      <c r="B1607" s="94" t="s">
        <v>0</v>
      </c>
      <c r="C1607" s="94" t="s">
        <v>1</v>
      </c>
      <c r="D1607" s="94" t="s">
        <v>2</v>
      </c>
      <c r="E1607" s="94" t="s">
        <v>3</v>
      </c>
      <c r="F1607" s="94" t="s">
        <v>93</v>
      </c>
      <c r="G1607" s="96" t="s">
        <v>5</v>
      </c>
      <c r="H1607" s="97"/>
      <c r="I1607" s="97"/>
      <c r="J1607" s="97"/>
      <c r="K1607" s="97"/>
      <c r="L1607" s="97"/>
      <c r="M1607" s="97"/>
      <c r="N1607" s="97"/>
      <c r="O1607" s="98"/>
      <c r="P1607" s="96" t="s">
        <v>6</v>
      </c>
      <c r="Q1607" s="97"/>
      <c r="R1607" s="97"/>
      <c r="S1607" s="97"/>
      <c r="T1607" s="97"/>
      <c r="U1607" s="97"/>
      <c r="V1607" s="98"/>
      <c r="W1607" s="99" t="s">
        <v>7</v>
      </c>
      <c r="X1607" s="94" t="s">
        <v>8</v>
      </c>
    </row>
    <row r="1608" spans="2:24">
      <c r="B1608" s="95"/>
      <c r="C1608" s="95"/>
      <c r="D1608" s="95"/>
      <c r="E1608" s="95"/>
      <c r="F1608" s="95"/>
      <c r="G1608" s="2" t="s">
        <v>9</v>
      </c>
      <c r="H1608" s="3" t="s">
        <v>10</v>
      </c>
      <c r="I1608" s="3" t="s">
        <v>23</v>
      </c>
      <c r="J1608" s="3" t="s">
        <v>22</v>
      </c>
      <c r="K1608" s="3" t="s">
        <v>21</v>
      </c>
      <c r="L1608" s="3" t="s">
        <v>25</v>
      </c>
      <c r="M1608" s="3" t="s">
        <v>11</v>
      </c>
      <c r="N1608" s="3" t="s">
        <v>24</v>
      </c>
      <c r="O1608" s="3" t="s">
        <v>12</v>
      </c>
      <c r="P1608" s="2" t="s">
        <v>9</v>
      </c>
      <c r="Q1608" s="3" t="s">
        <v>10</v>
      </c>
      <c r="R1608" s="3" t="s">
        <v>22</v>
      </c>
      <c r="S1608" s="3" t="s">
        <v>21</v>
      </c>
      <c r="T1608" s="3" t="s">
        <v>11</v>
      </c>
      <c r="U1608" s="3" t="s">
        <v>328</v>
      </c>
      <c r="V1608" s="3" t="s">
        <v>13</v>
      </c>
      <c r="W1608" s="100"/>
      <c r="X1608" s="95"/>
    </row>
    <row r="1609" spans="2:24">
      <c r="B1609" s="23" t="s">
        <v>14</v>
      </c>
      <c r="C1609" s="5">
        <v>18</v>
      </c>
      <c r="D1609" s="5">
        <v>4</v>
      </c>
      <c r="E1609" s="5">
        <f>C1609-D1609</f>
        <v>14</v>
      </c>
      <c r="F1609" s="12">
        <v>26</v>
      </c>
      <c r="G1609" s="7">
        <f>350*6/35.31</f>
        <v>59.473237043330499</v>
      </c>
      <c r="H1609" s="7">
        <f>350*4/35.31</f>
        <v>39.648824695553664</v>
      </c>
      <c r="I1609" s="7">
        <v>0</v>
      </c>
      <c r="J1609" s="7">
        <v>0</v>
      </c>
      <c r="K1609" s="7">
        <f>350*14/35.31</f>
        <v>138.77088643443784</v>
      </c>
      <c r="L1609" s="7">
        <v>0</v>
      </c>
      <c r="M1609" s="7">
        <f>350*3/35.31</f>
        <v>29.73661852166525</v>
      </c>
      <c r="N1609" s="7">
        <v>0</v>
      </c>
      <c r="O1609" s="7">
        <f>SUM(G1609:N1609)</f>
        <v>267.62956669498726</v>
      </c>
      <c r="P1609" s="7">
        <f>350*9/35.31</f>
        <v>89.209855564995749</v>
      </c>
      <c r="Q1609" s="7">
        <f>350*2/35.31</f>
        <v>19.824412347776832</v>
      </c>
      <c r="R1609" s="7">
        <v>0</v>
      </c>
      <c r="S1609" s="7">
        <f>350*1/35.31</f>
        <v>9.912206173888416</v>
      </c>
      <c r="T1609" s="7">
        <f>350*1/35.31</f>
        <v>9.912206173888416</v>
      </c>
      <c r="U1609" s="7">
        <f>350*5/35.31</f>
        <v>49.561030869442078</v>
      </c>
      <c r="V1609" s="7">
        <f>SUM(P1609:U1609)</f>
        <v>178.4197111299915</v>
      </c>
      <c r="W1609" s="44">
        <v>435</v>
      </c>
      <c r="X1609" s="8"/>
    </row>
    <row r="1610" spans="2:24">
      <c r="B1610" s="23" t="s">
        <v>15</v>
      </c>
      <c r="C1610" s="44">
        <v>17</v>
      </c>
      <c r="D1610" s="44">
        <v>1</v>
      </c>
      <c r="E1610" s="5">
        <f>C1610-D1610</f>
        <v>16</v>
      </c>
      <c r="F1610" s="12"/>
      <c r="G1610" s="6">
        <f>350*11/35.31</f>
        <v>109.03426791277258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f>350*9/35.31</f>
        <v>89.209855564995749</v>
      </c>
      <c r="N1610" s="6">
        <f>350*14/35.31</f>
        <v>138.77088643443784</v>
      </c>
      <c r="O1610" s="7">
        <f t="shared" ref="O1610:O1612" si="253">SUM(G1610:N1610)</f>
        <v>337.01500991220615</v>
      </c>
      <c r="P1610" s="7">
        <v>0</v>
      </c>
      <c r="Q1610" s="7">
        <v>0</v>
      </c>
      <c r="R1610" s="7">
        <v>0</v>
      </c>
      <c r="S1610" s="7">
        <v>0</v>
      </c>
      <c r="T1610" s="7">
        <v>0</v>
      </c>
      <c r="U1610" s="7">
        <v>0</v>
      </c>
      <c r="V1610" s="7">
        <f>SUM(P1610:U1610)</f>
        <v>0</v>
      </c>
      <c r="W1610" s="44">
        <v>2060</v>
      </c>
      <c r="X1610" s="8"/>
    </row>
    <row r="1611" spans="2:24">
      <c r="B1611" s="23" t="s">
        <v>16</v>
      </c>
      <c r="C1611" s="44">
        <v>9</v>
      </c>
      <c r="D1611" s="44">
        <v>3</v>
      </c>
      <c r="E1611" s="5">
        <f>C1611-D1611</f>
        <v>6</v>
      </c>
      <c r="F1611" s="12">
        <v>14</v>
      </c>
      <c r="G1611" s="6">
        <f>1050/35.31</f>
        <v>29.73661852166525</v>
      </c>
      <c r="H1611" s="6">
        <v>0</v>
      </c>
      <c r="I1611" s="6">
        <v>0</v>
      </c>
      <c r="J1611" s="6">
        <v>0</v>
      </c>
      <c r="K1611" s="6">
        <v>0</v>
      </c>
      <c r="L1611" s="6">
        <v>0</v>
      </c>
      <c r="M1611" s="6">
        <f>400/35.31</f>
        <v>11.328235627301048</v>
      </c>
      <c r="N1611" s="6">
        <v>0</v>
      </c>
      <c r="O1611" s="7">
        <f t="shared" si="253"/>
        <v>41.064854148966297</v>
      </c>
      <c r="P1611" s="7">
        <f>1400/35.31</f>
        <v>39.648824695553664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f>SUM(P1611:U1611)</f>
        <v>39.648824695553664</v>
      </c>
      <c r="W1611" s="44">
        <v>680</v>
      </c>
      <c r="X1611" s="8"/>
    </row>
    <row r="1612" spans="2:24">
      <c r="B1612" s="23" t="s">
        <v>277</v>
      </c>
      <c r="C1612" s="44">
        <v>10</v>
      </c>
      <c r="D1612" s="44">
        <v>4</v>
      </c>
      <c r="E1612" s="5">
        <f t="shared" ref="E1612" si="254">C1612-D1612</f>
        <v>6</v>
      </c>
      <c r="F1612" s="12">
        <v>33</v>
      </c>
      <c r="G1612" s="7">
        <f>350*3/35.31</f>
        <v>29.73661852166525</v>
      </c>
      <c r="H1612" s="7">
        <f>350*6/35.31</f>
        <v>59.473237043330499</v>
      </c>
      <c r="I1612" s="7">
        <v>0</v>
      </c>
      <c r="J1612" s="7">
        <v>0</v>
      </c>
      <c r="K1612" s="7">
        <f>350*5/35.31</f>
        <v>49.561030869442078</v>
      </c>
      <c r="L1612" s="7">
        <v>0</v>
      </c>
      <c r="M1612" s="7">
        <f>350*3/35.31</f>
        <v>29.73661852166525</v>
      </c>
      <c r="N1612" s="7">
        <f>350*4/35.31</f>
        <v>39.648824695553664</v>
      </c>
      <c r="O1612" s="7">
        <f t="shared" si="253"/>
        <v>208.15632965165676</v>
      </c>
      <c r="P1612" s="7">
        <v>0</v>
      </c>
      <c r="Q1612" s="7">
        <v>0</v>
      </c>
      <c r="R1612" s="7">
        <v>0</v>
      </c>
      <c r="S1612" s="7">
        <v>0</v>
      </c>
      <c r="T1612" s="7">
        <f>350/35.31</f>
        <v>9.912206173888416</v>
      </c>
      <c r="U1612" s="7">
        <v>0</v>
      </c>
      <c r="V1612" s="7">
        <f t="shared" ref="V1612" si="255">SUM(P1612:U1612)</f>
        <v>9.912206173888416</v>
      </c>
      <c r="W1612" s="44">
        <v>1804</v>
      </c>
      <c r="X1612" s="8"/>
    </row>
    <row r="1614" spans="2:24">
      <c r="B1614" s="1" t="s">
        <v>535</v>
      </c>
    </row>
    <row r="1615" spans="2:24">
      <c r="B1615" s="94" t="s">
        <v>0</v>
      </c>
      <c r="C1615" s="94" t="s">
        <v>121</v>
      </c>
      <c r="D1615" s="94" t="s">
        <v>97</v>
      </c>
      <c r="E1615" s="94" t="s">
        <v>98</v>
      </c>
      <c r="F1615" s="94" t="s">
        <v>99</v>
      </c>
      <c r="G1615" s="101" t="s">
        <v>100</v>
      </c>
      <c r="H1615" s="103" t="s">
        <v>8</v>
      </c>
      <c r="I1615" s="103"/>
      <c r="J1615" s="103"/>
      <c r="K1615" s="103"/>
      <c r="L1615" s="103"/>
      <c r="M1615" s="103"/>
      <c r="N1615" s="103"/>
      <c r="O1615" s="103"/>
    </row>
    <row r="1616" spans="2:24">
      <c r="B1616" s="95"/>
      <c r="C1616" s="95"/>
      <c r="D1616" s="95"/>
      <c r="E1616" s="95"/>
      <c r="F1616" s="95"/>
      <c r="G1616" s="102"/>
      <c r="H1616" s="103"/>
      <c r="I1616" s="103"/>
      <c r="J1616" s="103"/>
      <c r="K1616" s="103"/>
      <c r="L1616" s="103"/>
      <c r="M1616" s="103"/>
      <c r="N1616" s="103"/>
      <c r="O1616" s="103"/>
    </row>
    <row r="1617" spans="2:24">
      <c r="B1617" s="23" t="s">
        <v>15</v>
      </c>
      <c r="C1617" s="44" t="s">
        <v>101</v>
      </c>
      <c r="D1617" s="44" t="s">
        <v>127</v>
      </c>
      <c r="E1617" s="5">
        <v>1</v>
      </c>
      <c r="F1617" s="5">
        <v>15</v>
      </c>
      <c r="G1617" s="14">
        <v>0</v>
      </c>
      <c r="H1617" s="104" t="s">
        <v>536</v>
      </c>
      <c r="I1617" s="104"/>
      <c r="J1617" s="104"/>
      <c r="K1617" s="104"/>
      <c r="L1617" s="104"/>
      <c r="M1617" s="104"/>
      <c r="N1617" s="104"/>
      <c r="O1617" s="104"/>
    </row>
    <row r="1618" spans="2:24">
      <c r="B1618" s="23" t="s">
        <v>277</v>
      </c>
      <c r="C1618" s="44"/>
      <c r="D1618" s="44"/>
      <c r="E1618" s="5">
        <v>0</v>
      </c>
      <c r="F1618" s="5">
        <v>0</v>
      </c>
      <c r="G1618" s="14">
        <v>11</v>
      </c>
      <c r="H1618" s="104" t="s">
        <v>537</v>
      </c>
      <c r="I1618" s="104"/>
      <c r="J1618" s="104"/>
      <c r="K1618" s="104"/>
      <c r="L1618" s="104"/>
      <c r="M1618" s="104"/>
      <c r="N1618" s="104"/>
      <c r="O1618" s="104"/>
    </row>
    <row r="1621" spans="2:24">
      <c r="B1621" s="1" t="s">
        <v>538</v>
      </c>
    </row>
    <row r="1622" spans="2:24">
      <c r="B1622" s="94" t="s">
        <v>0</v>
      </c>
      <c r="C1622" s="94" t="s">
        <v>1</v>
      </c>
      <c r="D1622" s="94" t="s">
        <v>2</v>
      </c>
      <c r="E1622" s="94" t="s">
        <v>3</v>
      </c>
      <c r="F1622" s="94" t="s">
        <v>93</v>
      </c>
      <c r="G1622" s="96" t="s">
        <v>5</v>
      </c>
      <c r="H1622" s="97"/>
      <c r="I1622" s="97"/>
      <c r="J1622" s="97"/>
      <c r="K1622" s="97"/>
      <c r="L1622" s="97"/>
      <c r="M1622" s="97"/>
      <c r="N1622" s="97"/>
      <c r="O1622" s="98"/>
      <c r="P1622" s="96" t="s">
        <v>6</v>
      </c>
      <c r="Q1622" s="97"/>
      <c r="R1622" s="97"/>
      <c r="S1622" s="97"/>
      <c r="T1622" s="97"/>
      <c r="U1622" s="97"/>
      <c r="V1622" s="98"/>
      <c r="W1622" s="99" t="s">
        <v>7</v>
      </c>
      <c r="X1622" s="94" t="s">
        <v>8</v>
      </c>
    </row>
    <row r="1623" spans="2:24">
      <c r="B1623" s="95"/>
      <c r="C1623" s="95"/>
      <c r="D1623" s="95"/>
      <c r="E1623" s="95"/>
      <c r="F1623" s="95"/>
      <c r="G1623" s="2" t="s">
        <v>9</v>
      </c>
      <c r="H1623" s="3" t="s">
        <v>10</v>
      </c>
      <c r="I1623" s="3" t="s">
        <v>23</v>
      </c>
      <c r="J1623" s="3" t="s">
        <v>22</v>
      </c>
      <c r="K1623" s="3" t="s">
        <v>21</v>
      </c>
      <c r="L1623" s="3" t="s">
        <v>25</v>
      </c>
      <c r="M1623" s="3" t="s">
        <v>11</v>
      </c>
      <c r="N1623" s="3" t="s">
        <v>24</v>
      </c>
      <c r="O1623" s="3" t="s">
        <v>12</v>
      </c>
      <c r="P1623" s="2" t="s">
        <v>9</v>
      </c>
      <c r="Q1623" s="3" t="s">
        <v>10</v>
      </c>
      <c r="R1623" s="3" t="s">
        <v>22</v>
      </c>
      <c r="S1623" s="3" t="s">
        <v>21</v>
      </c>
      <c r="T1623" s="3" t="s">
        <v>11</v>
      </c>
      <c r="U1623" s="3" t="s">
        <v>328</v>
      </c>
      <c r="V1623" s="3" t="s">
        <v>13</v>
      </c>
      <c r="W1623" s="100"/>
      <c r="X1623" s="95"/>
    </row>
    <row r="1624" spans="2:24">
      <c r="B1624" s="23" t="s">
        <v>14</v>
      </c>
      <c r="C1624" s="5">
        <v>18</v>
      </c>
      <c r="D1624" s="5">
        <v>6</v>
      </c>
      <c r="E1624" s="5">
        <f>C1624-D1624</f>
        <v>12</v>
      </c>
      <c r="F1624" s="12">
        <v>17</v>
      </c>
      <c r="G1624" s="7">
        <f>350*5/35.31</f>
        <v>49.561030869442078</v>
      </c>
      <c r="H1624" s="7">
        <f>350*4/35.31</f>
        <v>39.648824695553664</v>
      </c>
      <c r="I1624" s="7">
        <v>0</v>
      </c>
      <c r="J1624" s="7">
        <v>0</v>
      </c>
      <c r="K1624" s="7">
        <f>350*12/35.31</f>
        <v>118.946474086661</v>
      </c>
      <c r="L1624" s="7">
        <v>0</v>
      </c>
      <c r="M1624" s="7">
        <f>350*3/35.31</f>
        <v>29.73661852166525</v>
      </c>
      <c r="N1624" s="7">
        <v>0</v>
      </c>
      <c r="O1624" s="7">
        <f>SUM(G1624:N1624)</f>
        <v>237.892948173322</v>
      </c>
      <c r="P1624" s="7">
        <f>350*3/35.31</f>
        <v>29.73661852166525</v>
      </c>
      <c r="Q1624" s="7">
        <f>350*5/35.31</f>
        <v>49.561030869442078</v>
      </c>
      <c r="R1624" s="7">
        <v>0</v>
      </c>
      <c r="S1624" s="7">
        <v>0</v>
      </c>
      <c r="T1624" s="7">
        <f>350*5/35.31</f>
        <v>49.561030869442078</v>
      </c>
      <c r="U1624" s="7">
        <v>0</v>
      </c>
      <c r="V1624" s="7">
        <f>SUM(P1624:U1624)</f>
        <v>128.85868026054942</v>
      </c>
      <c r="W1624" s="44">
        <v>620</v>
      </c>
      <c r="X1624" s="8"/>
    </row>
    <row r="1625" spans="2:24">
      <c r="B1625" s="23" t="s">
        <v>15</v>
      </c>
      <c r="C1625" s="44">
        <v>14</v>
      </c>
      <c r="D1625" s="44">
        <v>9</v>
      </c>
      <c r="E1625" s="5">
        <f>C1625-D1625</f>
        <v>5</v>
      </c>
      <c r="F1625" s="12"/>
      <c r="G1625" s="6">
        <f>350*4/35.31</f>
        <v>39.648824695553664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f>350*3/35.31</f>
        <v>29.73661852166525</v>
      </c>
      <c r="N1625" s="6">
        <f>350*7/35.31</f>
        <v>69.385443217218921</v>
      </c>
      <c r="O1625" s="7">
        <f t="shared" ref="O1625:O1627" si="256">SUM(G1625:N1625)</f>
        <v>138.77088643443784</v>
      </c>
      <c r="P1625" s="7">
        <v>0</v>
      </c>
      <c r="Q1625" s="7">
        <v>0</v>
      </c>
      <c r="R1625" s="7">
        <v>0</v>
      </c>
      <c r="S1625" s="7">
        <v>0</v>
      </c>
      <c r="T1625" s="7">
        <v>0</v>
      </c>
      <c r="U1625" s="7">
        <v>0</v>
      </c>
      <c r="V1625" s="7">
        <f>SUM(P1625:U1625)</f>
        <v>0</v>
      </c>
      <c r="W1625" s="44">
        <v>2276</v>
      </c>
      <c r="X1625" s="8" t="s">
        <v>539</v>
      </c>
    </row>
    <row r="1626" spans="2:24">
      <c r="B1626" s="23" t="s">
        <v>16</v>
      </c>
      <c r="C1626" s="44">
        <v>11</v>
      </c>
      <c r="D1626" s="44">
        <v>2</v>
      </c>
      <c r="E1626" s="5">
        <f>C1626-D1626</f>
        <v>9</v>
      </c>
      <c r="F1626" s="12">
        <v>2</v>
      </c>
      <c r="G1626" s="6">
        <f>2150/35.31</f>
        <v>60.889266496743126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f>750/35.31</f>
        <v>21.240441801189462</v>
      </c>
      <c r="N1626" s="6">
        <v>0</v>
      </c>
      <c r="O1626" s="7">
        <f t="shared" si="256"/>
        <v>82.129708297932581</v>
      </c>
      <c r="P1626" s="7">
        <f>2100/35.31</f>
        <v>59.473237043330499</v>
      </c>
      <c r="Q1626" s="7">
        <v>0</v>
      </c>
      <c r="R1626" s="7">
        <v>0</v>
      </c>
      <c r="S1626" s="7">
        <v>0</v>
      </c>
      <c r="T1626" s="7">
        <v>0</v>
      </c>
      <c r="U1626" s="7">
        <v>0</v>
      </c>
      <c r="V1626" s="7">
        <f>SUM(P1626:U1626)</f>
        <v>59.473237043330499</v>
      </c>
      <c r="W1626" s="44">
        <v>420</v>
      </c>
      <c r="X1626" s="8"/>
    </row>
    <row r="1627" spans="2:24">
      <c r="B1627" s="23" t="s">
        <v>277</v>
      </c>
      <c r="C1627" s="44">
        <v>10</v>
      </c>
      <c r="D1627" s="44">
        <v>6</v>
      </c>
      <c r="E1627" s="5">
        <f t="shared" ref="E1627" si="257">C1627-D1627</f>
        <v>4</v>
      </c>
      <c r="F1627" s="12">
        <v>19</v>
      </c>
      <c r="G1627" s="7">
        <f>350*2/35.31</f>
        <v>19.824412347776832</v>
      </c>
      <c r="H1627" s="7">
        <f>350*4/35.31</f>
        <v>39.648824695553664</v>
      </c>
      <c r="I1627" s="7">
        <v>0</v>
      </c>
      <c r="J1627" s="7">
        <v>0</v>
      </c>
      <c r="K1627" s="7">
        <f>350*2/35.31</f>
        <v>19.824412347776832</v>
      </c>
      <c r="L1627" s="7">
        <v>0</v>
      </c>
      <c r="M1627" s="7">
        <f>350*2/35.31</f>
        <v>19.824412347776832</v>
      </c>
      <c r="N1627" s="7">
        <f>350*4/35.31</f>
        <v>39.648824695553664</v>
      </c>
      <c r="O1627" s="7">
        <f t="shared" si="256"/>
        <v>138.77088643443781</v>
      </c>
      <c r="P1627" s="7">
        <v>0</v>
      </c>
      <c r="Q1627" s="7">
        <v>0</v>
      </c>
      <c r="R1627" s="7">
        <v>0</v>
      </c>
      <c r="S1627" s="7">
        <v>0</v>
      </c>
      <c r="T1627" s="7">
        <v>0</v>
      </c>
      <c r="U1627" s="7">
        <v>0</v>
      </c>
      <c r="V1627" s="7">
        <f t="shared" ref="V1627" si="258">SUM(P1627:U1627)</f>
        <v>0</v>
      </c>
      <c r="W1627" s="44">
        <v>1080</v>
      </c>
      <c r="X1627" s="8"/>
    </row>
    <row r="1629" spans="2:24">
      <c r="B1629" s="1" t="s">
        <v>540</v>
      </c>
    </row>
    <row r="1630" spans="2:24">
      <c r="B1630" s="94" t="s">
        <v>0</v>
      </c>
      <c r="C1630" s="94" t="s">
        <v>121</v>
      </c>
      <c r="D1630" s="94" t="s">
        <v>97</v>
      </c>
      <c r="E1630" s="94" t="s">
        <v>98</v>
      </c>
      <c r="F1630" s="94" t="s">
        <v>99</v>
      </c>
      <c r="G1630" s="101" t="s">
        <v>100</v>
      </c>
      <c r="H1630" s="103" t="s">
        <v>8</v>
      </c>
      <c r="I1630" s="103"/>
      <c r="J1630" s="103"/>
      <c r="K1630" s="103"/>
      <c r="L1630" s="103"/>
      <c r="M1630" s="103"/>
      <c r="N1630" s="103"/>
      <c r="O1630" s="103"/>
    </row>
    <row r="1631" spans="2:24">
      <c r="B1631" s="95"/>
      <c r="C1631" s="95"/>
      <c r="D1631" s="95"/>
      <c r="E1631" s="95"/>
      <c r="F1631" s="95"/>
      <c r="G1631" s="102"/>
      <c r="H1631" s="103"/>
      <c r="I1631" s="103"/>
      <c r="J1631" s="103"/>
      <c r="K1631" s="103"/>
      <c r="L1631" s="103"/>
      <c r="M1631" s="103"/>
      <c r="N1631" s="103"/>
      <c r="O1631" s="103"/>
    </row>
    <row r="1632" spans="2:24">
      <c r="B1632" s="23" t="s">
        <v>15</v>
      </c>
      <c r="C1632" s="44" t="s">
        <v>101</v>
      </c>
      <c r="D1632" s="44" t="s">
        <v>127</v>
      </c>
      <c r="E1632" s="5">
        <v>4</v>
      </c>
      <c r="F1632" s="5">
        <v>9</v>
      </c>
      <c r="G1632" s="14">
        <v>0</v>
      </c>
      <c r="H1632" s="104" t="s">
        <v>541</v>
      </c>
      <c r="I1632" s="104"/>
      <c r="J1632" s="104"/>
      <c r="K1632" s="104"/>
      <c r="L1632" s="104"/>
      <c r="M1632" s="104"/>
      <c r="N1632" s="104"/>
      <c r="O1632" s="104"/>
    </row>
    <row r="1633" spans="2:24">
      <c r="B1633" s="23" t="s">
        <v>277</v>
      </c>
      <c r="C1633" s="44" t="s">
        <v>101</v>
      </c>
      <c r="D1633" s="44"/>
      <c r="E1633" s="5">
        <v>11</v>
      </c>
      <c r="F1633" s="5">
        <v>0</v>
      </c>
      <c r="G1633" s="14">
        <v>18</v>
      </c>
      <c r="H1633" s="104" t="s">
        <v>542</v>
      </c>
      <c r="I1633" s="104"/>
      <c r="J1633" s="104"/>
      <c r="K1633" s="104"/>
      <c r="L1633" s="104"/>
      <c r="M1633" s="104"/>
      <c r="N1633" s="104"/>
      <c r="O1633" s="104"/>
    </row>
    <row r="1636" spans="2:24">
      <c r="B1636" s="1" t="s">
        <v>543</v>
      </c>
    </row>
    <row r="1637" spans="2:24">
      <c r="B1637" s="94" t="s">
        <v>0</v>
      </c>
      <c r="C1637" s="94" t="s">
        <v>1</v>
      </c>
      <c r="D1637" s="94" t="s">
        <v>2</v>
      </c>
      <c r="E1637" s="94" t="s">
        <v>3</v>
      </c>
      <c r="F1637" s="94" t="s">
        <v>93</v>
      </c>
      <c r="G1637" s="96" t="s">
        <v>5</v>
      </c>
      <c r="H1637" s="97"/>
      <c r="I1637" s="97"/>
      <c r="J1637" s="97"/>
      <c r="K1637" s="97"/>
      <c r="L1637" s="97"/>
      <c r="M1637" s="97"/>
      <c r="N1637" s="97"/>
      <c r="O1637" s="98"/>
      <c r="P1637" s="96" t="s">
        <v>6</v>
      </c>
      <c r="Q1637" s="97"/>
      <c r="R1637" s="97"/>
      <c r="S1637" s="97"/>
      <c r="T1637" s="97"/>
      <c r="U1637" s="97"/>
      <c r="V1637" s="98"/>
      <c r="W1637" s="99" t="s">
        <v>7</v>
      </c>
      <c r="X1637" s="94" t="s">
        <v>8</v>
      </c>
    </row>
    <row r="1638" spans="2:24">
      <c r="B1638" s="95"/>
      <c r="C1638" s="95"/>
      <c r="D1638" s="95"/>
      <c r="E1638" s="95"/>
      <c r="F1638" s="95"/>
      <c r="G1638" s="2" t="s">
        <v>9</v>
      </c>
      <c r="H1638" s="3" t="s">
        <v>10</v>
      </c>
      <c r="I1638" s="3" t="s">
        <v>23</v>
      </c>
      <c r="J1638" s="3" t="s">
        <v>22</v>
      </c>
      <c r="K1638" s="3" t="s">
        <v>21</v>
      </c>
      <c r="L1638" s="3" t="s">
        <v>25</v>
      </c>
      <c r="M1638" s="3" t="s">
        <v>11</v>
      </c>
      <c r="N1638" s="3" t="s">
        <v>24</v>
      </c>
      <c r="O1638" s="3" t="s">
        <v>12</v>
      </c>
      <c r="P1638" s="2" t="s">
        <v>9</v>
      </c>
      <c r="Q1638" s="3" t="s">
        <v>10</v>
      </c>
      <c r="R1638" s="3" t="s">
        <v>22</v>
      </c>
      <c r="S1638" s="3" t="s">
        <v>21</v>
      </c>
      <c r="T1638" s="3" t="s">
        <v>11</v>
      </c>
      <c r="U1638" s="3" t="s">
        <v>328</v>
      </c>
      <c r="V1638" s="3" t="s">
        <v>13</v>
      </c>
      <c r="W1638" s="100"/>
      <c r="X1638" s="95"/>
    </row>
    <row r="1639" spans="2:24">
      <c r="B1639" s="23" t="s">
        <v>14</v>
      </c>
      <c r="C1639" s="5">
        <v>18</v>
      </c>
      <c r="D1639" s="5">
        <v>5</v>
      </c>
      <c r="E1639" s="5">
        <f>C1639-D1639</f>
        <v>13</v>
      </c>
      <c r="F1639" s="12">
        <v>8</v>
      </c>
      <c r="G1639" s="7">
        <f>350*8/35.31</f>
        <v>79.297649391107328</v>
      </c>
      <c r="H1639" s="7">
        <f>350*7/35.31</f>
        <v>69.385443217218921</v>
      </c>
      <c r="I1639" s="7">
        <v>0</v>
      </c>
      <c r="J1639" s="7">
        <v>0</v>
      </c>
      <c r="K1639" s="7">
        <f>350*13/35.31</f>
        <v>128.85868026054942</v>
      </c>
      <c r="L1639" s="7">
        <v>0</v>
      </c>
      <c r="M1639" s="7">
        <f>350*4/35.31</f>
        <v>39.648824695553664</v>
      </c>
      <c r="N1639" s="7">
        <v>0</v>
      </c>
      <c r="O1639" s="7">
        <f>SUM(G1639:N1639)</f>
        <v>317.19059756442937</v>
      </c>
      <c r="P1639" s="7">
        <f>350*1/35.31</f>
        <v>9.912206173888416</v>
      </c>
      <c r="Q1639" s="7">
        <f>350*3/35.31</f>
        <v>29.73661852166525</v>
      </c>
      <c r="R1639" s="7">
        <v>0</v>
      </c>
      <c r="S1639" s="7">
        <v>0</v>
      </c>
      <c r="T1639" s="7">
        <f>350*7/35.31</f>
        <v>69.385443217218921</v>
      </c>
      <c r="U1639" s="7">
        <v>0</v>
      </c>
      <c r="V1639" s="7">
        <f>SUM(P1639:U1639)</f>
        <v>109.03426791277258</v>
      </c>
      <c r="W1639" s="45">
        <v>440</v>
      </c>
      <c r="X1639" s="8"/>
    </row>
    <row r="1640" spans="2:24">
      <c r="B1640" s="23" t="s">
        <v>15</v>
      </c>
      <c r="C1640" s="45">
        <v>17</v>
      </c>
      <c r="D1640" s="45">
        <v>4</v>
      </c>
      <c r="E1640" s="5">
        <f>C1640-D1640</f>
        <v>13</v>
      </c>
      <c r="F1640" s="12"/>
      <c r="G1640" s="6">
        <f>350*6/35.31</f>
        <v>59.473237043330499</v>
      </c>
      <c r="H1640" s="6">
        <v>0</v>
      </c>
      <c r="I1640" s="6">
        <v>0</v>
      </c>
      <c r="J1640" s="6">
        <v>0</v>
      </c>
      <c r="K1640" s="6">
        <v>0</v>
      </c>
      <c r="L1640" s="6">
        <v>0</v>
      </c>
      <c r="M1640" s="6">
        <f>350*5/35.31</f>
        <v>49.561030869442078</v>
      </c>
      <c r="N1640" s="6">
        <f>350*7/35.31</f>
        <v>69.385443217218921</v>
      </c>
      <c r="O1640" s="7">
        <f t="shared" ref="O1640:O1642" si="259">SUM(G1640:N1640)</f>
        <v>178.4197111299915</v>
      </c>
      <c r="P1640" s="7">
        <v>0</v>
      </c>
      <c r="Q1640" s="7">
        <v>0</v>
      </c>
      <c r="R1640" s="7">
        <v>0</v>
      </c>
      <c r="S1640" s="7">
        <v>0</v>
      </c>
      <c r="T1640" s="7">
        <f>350*7/35.31</f>
        <v>69.385443217218921</v>
      </c>
      <c r="U1640" s="7">
        <v>0</v>
      </c>
      <c r="V1640" s="7">
        <f>SUM(P1640:U1640)</f>
        <v>69.385443217218921</v>
      </c>
      <c r="W1640" s="45">
        <v>2536</v>
      </c>
      <c r="X1640" s="8"/>
    </row>
    <row r="1641" spans="2:24">
      <c r="B1641" s="23" t="s">
        <v>16</v>
      </c>
      <c r="C1641" s="45">
        <v>12</v>
      </c>
      <c r="D1641" s="45">
        <v>2</v>
      </c>
      <c r="E1641" s="5">
        <f>C1641-D1641</f>
        <v>10</v>
      </c>
      <c r="F1641" s="12">
        <v>13</v>
      </c>
      <c r="G1641" s="6">
        <f>2450/35.31</f>
        <v>69.385443217218921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f>850/35.31</f>
        <v>24.072500708014726</v>
      </c>
      <c r="N1641" s="6">
        <v>0</v>
      </c>
      <c r="O1641" s="7">
        <f t="shared" si="259"/>
        <v>93.45794392523365</v>
      </c>
      <c r="P1641" s="7">
        <f>350/35.31</f>
        <v>9.912206173888416</v>
      </c>
      <c r="Q1641" s="7">
        <v>0</v>
      </c>
      <c r="R1641" s="7">
        <v>0</v>
      </c>
      <c r="S1641" s="7">
        <v>0</v>
      </c>
      <c r="T1641" s="7">
        <v>0</v>
      </c>
      <c r="U1641" s="7">
        <v>0</v>
      </c>
      <c r="V1641" s="7">
        <f>SUM(P1641:U1641)</f>
        <v>9.912206173888416</v>
      </c>
      <c r="W1641" s="45">
        <v>490</v>
      </c>
      <c r="X1641" s="8"/>
    </row>
    <row r="1642" spans="2:24">
      <c r="B1642" s="23" t="s">
        <v>277</v>
      </c>
      <c r="C1642" s="45">
        <v>10</v>
      </c>
      <c r="D1642" s="45">
        <v>5</v>
      </c>
      <c r="E1642" s="5">
        <f t="shared" ref="E1642" si="260">C1642-D1642</f>
        <v>5</v>
      </c>
      <c r="F1642" s="12">
        <v>16</v>
      </c>
      <c r="G1642" s="7">
        <f>350*2/35.31</f>
        <v>19.824412347776832</v>
      </c>
      <c r="H1642" s="7">
        <f>350*4/35.31</f>
        <v>39.648824695553664</v>
      </c>
      <c r="I1642" s="7">
        <v>0</v>
      </c>
      <c r="J1642" s="7">
        <v>0</v>
      </c>
      <c r="K1642" s="7">
        <f>350*3/35.31</f>
        <v>29.73661852166525</v>
      </c>
      <c r="L1642" s="7">
        <v>0</v>
      </c>
      <c r="M1642" s="7">
        <f>350*2/35.31</f>
        <v>19.824412347776832</v>
      </c>
      <c r="N1642" s="7">
        <f>350*4/35.31</f>
        <v>39.648824695553664</v>
      </c>
      <c r="O1642" s="7">
        <f t="shared" si="259"/>
        <v>148.68309260832623</v>
      </c>
      <c r="P1642" s="7">
        <v>0</v>
      </c>
      <c r="Q1642" s="7">
        <v>0</v>
      </c>
      <c r="R1642" s="7">
        <v>0</v>
      </c>
      <c r="S1642" s="7">
        <v>0</v>
      </c>
      <c r="T1642" s="7">
        <v>0</v>
      </c>
      <c r="U1642" s="7">
        <v>0</v>
      </c>
      <c r="V1642" s="7">
        <f t="shared" ref="V1642" si="261">SUM(P1642:U1642)</f>
        <v>0</v>
      </c>
      <c r="W1642" s="45">
        <v>1706</v>
      </c>
      <c r="X1642" s="8"/>
    </row>
    <row r="1644" spans="2:24">
      <c r="B1644" s="1" t="s">
        <v>544</v>
      </c>
    </row>
    <row r="1645" spans="2:24">
      <c r="B1645" s="94" t="s">
        <v>0</v>
      </c>
      <c r="C1645" s="94" t="s">
        <v>121</v>
      </c>
      <c r="D1645" s="94" t="s">
        <v>97</v>
      </c>
      <c r="E1645" s="94" t="s">
        <v>98</v>
      </c>
      <c r="F1645" s="94" t="s">
        <v>99</v>
      </c>
      <c r="G1645" s="101" t="s">
        <v>100</v>
      </c>
      <c r="H1645" s="103" t="s">
        <v>8</v>
      </c>
      <c r="I1645" s="103"/>
      <c r="J1645" s="103"/>
      <c r="K1645" s="103"/>
      <c r="L1645" s="103"/>
      <c r="M1645" s="103"/>
    </row>
    <row r="1646" spans="2:24">
      <c r="B1646" s="95"/>
      <c r="C1646" s="95"/>
      <c r="D1646" s="95"/>
      <c r="E1646" s="95"/>
      <c r="F1646" s="95"/>
      <c r="G1646" s="102"/>
      <c r="H1646" s="103"/>
      <c r="I1646" s="103"/>
      <c r="J1646" s="103"/>
      <c r="K1646" s="103"/>
      <c r="L1646" s="103"/>
      <c r="M1646" s="103"/>
    </row>
    <row r="1647" spans="2:24">
      <c r="B1647" s="23" t="s">
        <v>15</v>
      </c>
      <c r="C1647" s="45" t="s">
        <v>101</v>
      </c>
      <c r="D1647" s="45" t="s">
        <v>127</v>
      </c>
      <c r="E1647" s="5">
        <v>6</v>
      </c>
      <c r="F1647" s="5">
        <v>7</v>
      </c>
      <c r="G1647" s="14">
        <v>0</v>
      </c>
      <c r="H1647" s="104" t="s">
        <v>545</v>
      </c>
      <c r="I1647" s="104"/>
      <c r="J1647" s="104"/>
      <c r="K1647" s="104"/>
      <c r="L1647" s="104"/>
      <c r="M1647" s="104"/>
    </row>
    <row r="1648" spans="2:24">
      <c r="B1648" s="23" t="s">
        <v>277</v>
      </c>
      <c r="C1648" s="45"/>
      <c r="D1648" s="45"/>
      <c r="E1648" s="5">
        <v>0</v>
      </c>
      <c r="F1648" s="5">
        <v>0</v>
      </c>
      <c r="G1648" s="14">
        <v>15</v>
      </c>
      <c r="H1648" s="107" t="s">
        <v>546</v>
      </c>
      <c r="I1648" s="108"/>
      <c r="J1648" s="108"/>
      <c r="K1648" s="108"/>
      <c r="L1648" s="108"/>
      <c r="M1648" s="109"/>
    </row>
    <row r="1651" spans="2:24">
      <c r="B1651" s="1" t="s">
        <v>547</v>
      </c>
    </row>
    <row r="1652" spans="2:24">
      <c r="B1652" s="94" t="s">
        <v>0</v>
      </c>
      <c r="C1652" s="94" t="s">
        <v>1</v>
      </c>
      <c r="D1652" s="94" t="s">
        <v>2</v>
      </c>
      <c r="E1652" s="94" t="s">
        <v>3</v>
      </c>
      <c r="F1652" s="94" t="s">
        <v>93</v>
      </c>
      <c r="G1652" s="96" t="s">
        <v>5</v>
      </c>
      <c r="H1652" s="97"/>
      <c r="I1652" s="97"/>
      <c r="J1652" s="97"/>
      <c r="K1652" s="97"/>
      <c r="L1652" s="97"/>
      <c r="M1652" s="97"/>
      <c r="N1652" s="97"/>
      <c r="O1652" s="98"/>
      <c r="P1652" s="96" t="s">
        <v>6</v>
      </c>
      <c r="Q1652" s="97"/>
      <c r="R1652" s="97"/>
      <c r="S1652" s="97"/>
      <c r="T1652" s="97"/>
      <c r="U1652" s="97"/>
      <c r="V1652" s="98"/>
      <c r="W1652" s="99" t="s">
        <v>7</v>
      </c>
      <c r="X1652" s="94" t="s">
        <v>8</v>
      </c>
    </row>
    <row r="1653" spans="2:24">
      <c r="B1653" s="95"/>
      <c r="C1653" s="95"/>
      <c r="D1653" s="95"/>
      <c r="E1653" s="95"/>
      <c r="F1653" s="95"/>
      <c r="G1653" s="2" t="s">
        <v>9</v>
      </c>
      <c r="H1653" s="3" t="s">
        <v>10</v>
      </c>
      <c r="I1653" s="3" t="s">
        <v>23</v>
      </c>
      <c r="J1653" s="3" t="s">
        <v>22</v>
      </c>
      <c r="K1653" s="3" t="s">
        <v>21</v>
      </c>
      <c r="L1653" s="3" t="s">
        <v>25</v>
      </c>
      <c r="M1653" s="3" t="s">
        <v>11</v>
      </c>
      <c r="N1653" s="3" t="s">
        <v>24</v>
      </c>
      <c r="O1653" s="3" t="s">
        <v>12</v>
      </c>
      <c r="P1653" s="2" t="s">
        <v>9</v>
      </c>
      <c r="Q1653" s="3" t="s">
        <v>10</v>
      </c>
      <c r="R1653" s="3" t="s">
        <v>22</v>
      </c>
      <c r="S1653" s="3" t="s">
        <v>21</v>
      </c>
      <c r="T1653" s="3" t="s">
        <v>11</v>
      </c>
      <c r="U1653" s="3" t="s">
        <v>328</v>
      </c>
      <c r="V1653" s="3" t="s">
        <v>13</v>
      </c>
      <c r="W1653" s="100"/>
      <c r="X1653" s="95"/>
    </row>
    <row r="1654" spans="2:24">
      <c r="B1654" s="23" t="s">
        <v>14</v>
      </c>
      <c r="C1654" s="5">
        <v>12</v>
      </c>
      <c r="D1654" s="5">
        <v>0</v>
      </c>
      <c r="E1654" s="5">
        <f>C1654-D1654</f>
        <v>12</v>
      </c>
      <c r="F1654" s="12"/>
      <c r="G1654" s="7">
        <f>350*4/35.31</f>
        <v>39.648824695553664</v>
      </c>
      <c r="H1654" s="7">
        <f>350*2/35.31</f>
        <v>19.824412347776832</v>
      </c>
      <c r="I1654" s="7">
        <v>0</v>
      </c>
      <c r="J1654" s="7">
        <v>0</v>
      </c>
      <c r="K1654" s="7">
        <f>350*12/35.31</f>
        <v>118.946474086661</v>
      </c>
      <c r="L1654" s="7">
        <v>0</v>
      </c>
      <c r="M1654" s="7">
        <f>350*4/35.31</f>
        <v>39.648824695553664</v>
      </c>
      <c r="N1654" s="7">
        <v>0</v>
      </c>
      <c r="O1654" s="7">
        <f>SUM(G1654:N1654)</f>
        <v>218.06853582554515</v>
      </c>
      <c r="P1654" s="7">
        <f>350*2/35.31</f>
        <v>19.824412347776832</v>
      </c>
      <c r="Q1654" s="7">
        <f>350*5/35.31</f>
        <v>49.561030869442078</v>
      </c>
      <c r="R1654" s="7">
        <v>0</v>
      </c>
      <c r="S1654" s="7">
        <v>0</v>
      </c>
      <c r="T1654" s="7">
        <f>350*5/35.31</f>
        <v>49.561030869442078</v>
      </c>
      <c r="U1654" s="7">
        <v>0</v>
      </c>
      <c r="V1654" s="7">
        <f>SUM(P1654:U1654)</f>
        <v>118.94647408666098</v>
      </c>
      <c r="W1654" s="46">
        <v>60</v>
      </c>
      <c r="X1654" s="8"/>
    </row>
    <row r="1655" spans="2:24">
      <c r="B1655" s="23" t="s">
        <v>15</v>
      </c>
      <c r="C1655" s="46">
        <v>12</v>
      </c>
      <c r="D1655" s="46">
        <v>3</v>
      </c>
      <c r="E1655" s="5">
        <f>C1655-D1655</f>
        <v>9</v>
      </c>
      <c r="F1655" s="12"/>
      <c r="G1655" s="6">
        <f>350*8/35.31</f>
        <v>79.297649391107328</v>
      </c>
      <c r="H1655" s="6">
        <v>0</v>
      </c>
      <c r="I1655" s="6">
        <v>0</v>
      </c>
      <c r="J1655" s="6">
        <v>0</v>
      </c>
      <c r="K1655" s="6">
        <v>0</v>
      </c>
      <c r="L1655" s="6">
        <v>0</v>
      </c>
      <c r="M1655" s="6">
        <f>350*7/35.31</f>
        <v>69.385443217218921</v>
      </c>
      <c r="N1655" s="6">
        <f>350*12/35.31</f>
        <v>118.946474086661</v>
      </c>
      <c r="O1655" s="7">
        <f t="shared" ref="O1655:O1657" si="262">SUM(G1655:N1655)</f>
        <v>267.62956669498726</v>
      </c>
      <c r="P1655" s="7">
        <v>0</v>
      </c>
      <c r="Q1655" s="7">
        <v>0</v>
      </c>
      <c r="R1655" s="7">
        <v>0</v>
      </c>
      <c r="S1655" s="7">
        <v>0</v>
      </c>
      <c r="T1655" s="7">
        <f>350*5/35.31</f>
        <v>49.561030869442078</v>
      </c>
      <c r="U1655" s="7">
        <v>0</v>
      </c>
      <c r="V1655" s="7">
        <f>SUM(P1655:U1655)</f>
        <v>49.561030869442078</v>
      </c>
      <c r="W1655" s="46">
        <v>1751</v>
      </c>
      <c r="X1655" s="8"/>
    </row>
    <row r="1656" spans="2:24">
      <c r="B1656" s="23" t="s">
        <v>16</v>
      </c>
      <c r="C1656" s="46">
        <v>11</v>
      </c>
      <c r="D1656" s="46">
        <v>2</v>
      </c>
      <c r="E1656" s="5">
        <f>C1656-D1656</f>
        <v>9</v>
      </c>
      <c r="F1656" s="12"/>
      <c r="G1656" s="6">
        <f>2100/35.31</f>
        <v>59.473237043330499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f>700/35.31</f>
        <v>19.824412347776832</v>
      </c>
      <c r="N1656" s="6">
        <v>0</v>
      </c>
      <c r="O1656" s="7">
        <f t="shared" si="262"/>
        <v>79.297649391107328</v>
      </c>
      <c r="P1656" s="7">
        <f>1050/35.31</f>
        <v>29.73661852166525</v>
      </c>
      <c r="Q1656" s="7">
        <v>0</v>
      </c>
      <c r="R1656" s="7">
        <v>0</v>
      </c>
      <c r="S1656" s="7">
        <v>0</v>
      </c>
      <c r="T1656" s="7">
        <v>0</v>
      </c>
      <c r="U1656" s="7">
        <v>0</v>
      </c>
      <c r="V1656" s="7">
        <f>SUM(P1656:U1656)</f>
        <v>29.73661852166525</v>
      </c>
      <c r="W1656" s="46">
        <v>320</v>
      </c>
      <c r="X1656" s="8"/>
    </row>
    <row r="1657" spans="2:24">
      <c r="B1657" s="23" t="s">
        <v>277</v>
      </c>
      <c r="C1657" s="46">
        <v>3</v>
      </c>
      <c r="D1657" s="46">
        <v>0</v>
      </c>
      <c r="E1657" s="5">
        <f t="shared" ref="E1657" si="263">C1657-D1657</f>
        <v>3</v>
      </c>
      <c r="F1657" s="12">
        <v>29</v>
      </c>
      <c r="G1657" s="7">
        <f>350*3/35.31</f>
        <v>29.73661852166525</v>
      </c>
      <c r="H1657" s="7">
        <f>350*4/35.31</f>
        <v>39.648824695553664</v>
      </c>
      <c r="I1657" s="7">
        <v>0</v>
      </c>
      <c r="J1657" s="7">
        <v>0</v>
      </c>
      <c r="K1657" s="7">
        <f>350*3/35.31</f>
        <v>29.73661852166525</v>
      </c>
      <c r="L1657" s="7">
        <v>0</v>
      </c>
      <c r="M1657" s="7">
        <f>350*3/35.31</f>
        <v>29.73661852166525</v>
      </c>
      <c r="N1657" s="7">
        <f>350*2/35.31</f>
        <v>19.824412347776832</v>
      </c>
      <c r="O1657" s="7">
        <f t="shared" si="262"/>
        <v>148.68309260832626</v>
      </c>
      <c r="P1657" s="7">
        <v>0</v>
      </c>
      <c r="Q1657" s="7">
        <v>0</v>
      </c>
      <c r="R1657" s="7">
        <v>0</v>
      </c>
      <c r="S1657" s="7">
        <v>0</v>
      </c>
      <c r="T1657" s="7">
        <v>0</v>
      </c>
      <c r="U1657" s="7">
        <v>0</v>
      </c>
      <c r="V1657" s="7">
        <f t="shared" ref="V1657" si="264">SUM(P1657:U1657)</f>
        <v>0</v>
      </c>
      <c r="W1657" s="46">
        <v>1399</v>
      </c>
      <c r="X1657" s="8"/>
    </row>
    <row r="1659" spans="2:24">
      <c r="B1659" s="1" t="s">
        <v>548</v>
      </c>
    </row>
    <row r="1660" spans="2:24">
      <c r="B1660" s="94" t="s">
        <v>0</v>
      </c>
      <c r="C1660" s="94" t="s">
        <v>121</v>
      </c>
      <c r="D1660" s="94" t="s">
        <v>97</v>
      </c>
      <c r="E1660" s="94" t="s">
        <v>98</v>
      </c>
      <c r="F1660" s="94" t="s">
        <v>99</v>
      </c>
      <c r="G1660" s="101" t="s">
        <v>100</v>
      </c>
      <c r="H1660" s="103" t="s">
        <v>8</v>
      </c>
      <c r="I1660" s="103"/>
      <c r="J1660" s="103"/>
      <c r="K1660" s="103"/>
      <c r="L1660" s="103"/>
      <c r="M1660" s="103"/>
      <c r="N1660" s="103"/>
      <c r="O1660" s="103"/>
    </row>
    <row r="1661" spans="2:24">
      <c r="B1661" s="95"/>
      <c r="C1661" s="95"/>
      <c r="D1661" s="95"/>
      <c r="E1661" s="95"/>
      <c r="F1661" s="95"/>
      <c r="G1661" s="102"/>
      <c r="H1661" s="103"/>
      <c r="I1661" s="103"/>
      <c r="J1661" s="103"/>
      <c r="K1661" s="103"/>
      <c r="L1661" s="103"/>
      <c r="M1661" s="103"/>
      <c r="N1661" s="103"/>
      <c r="O1661" s="103"/>
    </row>
    <row r="1662" spans="2:24">
      <c r="B1662" s="23" t="s">
        <v>15</v>
      </c>
      <c r="C1662" s="46" t="s">
        <v>101</v>
      </c>
      <c r="D1662" s="46" t="s">
        <v>127</v>
      </c>
      <c r="E1662" s="5">
        <v>6</v>
      </c>
      <c r="F1662" s="5">
        <v>0</v>
      </c>
      <c r="G1662" s="14">
        <v>0</v>
      </c>
      <c r="H1662" s="104" t="s">
        <v>549</v>
      </c>
      <c r="I1662" s="104"/>
      <c r="J1662" s="104"/>
      <c r="K1662" s="104"/>
      <c r="L1662" s="104"/>
      <c r="M1662" s="104"/>
      <c r="N1662" s="104"/>
      <c r="O1662" s="104"/>
    </row>
    <row r="1663" spans="2:24">
      <c r="B1663" s="23" t="s">
        <v>277</v>
      </c>
      <c r="C1663" s="46" t="s">
        <v>101</v>
      </c>
      <c r="D1663" s="46"/>
      <c r="E1663" s="5">
        <v>20</v>
      </c>
      <c r="F1663" s="5">
        <v>0</v>
      </c>
      <c r="G1663" s="14">
        <v>21</v>
      </c>
      <c r="H1663" s="104" t="s">
        <v>550</v>
      </c>
      <c r="I1663" s="104"/>
      <c r="J1663" s="104"/>
      <c r="K1663" s="104"/>
      <c r="L1663" s="104"/>
      <c r="M1663" s="104"/>
      <c r="N1663" s="104"/>
      <c r="O1663" s="104"/>
    </row>
    <row r="1666" spans="2:24">
      <c r="B1666" s="1" t="s">
        <v>551</v>
      </c>
    </row>
    <row r="1667" spans="2:24">
      <c r="B1667" s="94" t="s">
        <v>0</v>
      </c>
      <c r="C1667" s="94" t="s">
        <v>1</v>
      </c>
      <c r="D1667" s="94" t="s">
        <v>2</v>
      </c>
      <c r="E1667" s="94" t="s">
        <v>3</v>
      </c>
      <c r="F1667" s="94" t="s">
        <v>93</v>
      </c>
      <c r="G1667" s="96" t="s">
        <v>5</v>
      </c>
      <c r="H1667" s="97"/>
      <c r="I1667" s="97"/>
      <c r="J1667" s="97"/>
      <c r="K1667" s="97"/>
      <c r="L1667" s="97"/>
      <c r="M1667" s="97"/>
      <c r="N1667" s="97"/>
      <c r="O1667" s="98"/>
      <c r="P1667" s="96" t="s">
        <v>6</v>
      </c>
      <c r="Q1667" s="97"/>
      <c r="R1667" s="97"/>
      <c r="S1667" s="97"/>
      <c r="T1667" s="97"/>
      <c r="U1667" s="97"/>
      <c r="V1667" s="98"/>
      <c r="W1667" s="99" t="s">
        <v>7</v>
      </c>
      <c r="X1667" s="94" t="s">
        <v>8</v>
      </c>
    </row>
    <row r="1668" spans="2:24">
      <c r="B1668" s="95"/>
      <c r="C1668" s="95"/>
      <c r="D1668" s="95"/>
      <c r="E1668" s="95"/>
      <c r="F1668" s="95"/>
      <c r="G1668" s="2" t="s">
        <v>9</v>
      </c>
      <c r="H1668" s="3" t="s">
        <v>10</v>
      </c>
      <c r="I1668" s="3" t="s">
        <v>23</v>
      </c>
      <c r="J1668" s="3" t="s">
        <v>22</v>
      </c>
      <c r="K1668" s="3" t="s">
        <v>21</v>
      </c>
      <c r="L1668" s="3" t="s">
        <v>25</v>
      </c>
      <c r="M1668" s="3" t="s">
        <v>11</v>
      </c>
      <c r="N1668" s="3" t="s">
        <v>24</v>
      </c>
      <c r="O1668" s="3" t="s">
        <v>12</v>
      </c>
      <c r="P1668" s="2" t="s">
        <v>9</v>
      </c>
      <c r="Q1668" s="3" t="s">
        <v>10</v>
      </c>
      <c r="R1668" s="3" t="s">
        <v>22</v>
      </c>
      <c r="S1668" s="3" t="s">
        <v>21</v>
      </c>
      <c r="T1668" s="3" t="s">
        <v>11</v>
      </c>
      <c r="U1668" s="3" t="s">
        <v>328</v>
      </c>
      <c r="V1668" s="3" t="s">
        <v>13</v>
      </c>
      <c r="W1668" s="100"/>
      <c r="X1668" s="95"/>
    </row>
    <row r="1669" spans="2:24">
      <c r="B1669" s="23" t="s">
        <v>14</v>
      </c>
      <c r="C1669" s="5">
        <v>0</v>
      </c>
      <c r="D1669" s="5">
        <v>0</v>
      </c>
      <c r="E1669" s="5">
        <f>C1669-D1669</f>
        <v>0</v>
      </c>
      <c r="F1669" s="12"/>
      <c r="G1669" s="7">
        <v>0</v>
      </c>
      <c r="H1669" s="7">
        <v>0</v>
      </c>
      <c r="I1669" s="7">
        <v>0</v>
      </c>
      <c r="J1669" s="7">
        <v>0</v>
      </c>
      <c r="K1669" s="7">
        <v>0</v>
      </c>
      <c r="L1669" s="7">
        <v>0</v>
      </c>
      <c r="M1669" s="7">
        <v>0</v>
      </c>
      <c r="N1669" s="7">
        <v>0</v>
      </c>
      <c r="O1669" s="7">
        <f>SUM(G1669:N1669)</f>
        <v>0</v>
      </c>
      <c r="P1669" s="7">
        <v>0</v>
      </c>
      <c r="Q1669" s="7">
        <v>0</v>
      </c>
      <c r="R1669" s="7">
        <v>0</v>
      </c>
      <c r="S1669" s="7">
        <v>0</v>
      </c>
      <c r="T1669" s="7">
        <v>0</v>
      </c>
      <c r="U1669" s="7">
        <v>0</v>
      </c>
      <c r="V1669" s="7">
        <f>SUM(P1669:U1669)</f>
        <v>0</v>
      </c>
      <c r="W1669" s="46"/>
      <c r="X1669" s="8" t="s">
        <v>552</v>
      </c>
    </row>
    <row r="1670" spans="2:24">
      <c r="B1670" s="23" t="s">
        <v>15</v>
      </c>
      <c r="C1670" s="46">
        <v>11</v>
      </c>
      <c r="D1670" s="46">
        <v>2</v>
      </c>
      <c r="E1670" s="5">
        <f>C1670-D1670</f>
        <v>9</v>
      </c>
      <c r="F1670" s="12"/>
      <c r="G1670" s="6">
        <f>350*7/35.31</f>
        <v>69.385443217218921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f>350*6/35.31</f>
        <v>59.473237043330499</v>
      </c>
      <c r="N1670" s="6">
        <f>350*10/35.31</f>
        <v>99.122061738884156</v>
      </c>
      <c r="O1670" s="7">
        <f t="shared" ref="O1670:O1672" si="265">SUM(G1670:N1670)</f>
        <v>227.98074199943358</v>
      </c>
      <c r="P1670" s="7">
        <v>0</v>
      </c>
      <c r="Q1670" s="7">
        <v>0</v>
      </c>
      <c r="R1670" s="7">
        <v>0</v>
      </c>
      <c r="S1670" s="7">
        <v>0</v>
      </c>
      <c r="T1670" s="7">
        <v>0</v>
      </c>
      <c r="U1670" s="7">
        <v>0</v>
      </c>
      <c r="V1670" s="7">
        <f>SUM(P1670:U1670)</f>
        <v>0</v>
      </c>
      <c r="W1670" s="46">
        <v>709</v>
      </c>
      <c r="X1670" s="8"/>
    </row>
    <row r="1671" spans="2:24">
      <c r="B1671" s="23" t="s">
        <v>16</v>
      </c>
      <c r="C1671" s="46">
        <v>8</v>
      </c>
      <c r="D1671" s="46">
        <v>1</v>
      </c>
      <c r="E1671" s="5">
        <f>C1671-D1671</f>
        <v>7</v>
      </c>
      <c r="F1671" s="12"/>
      <c r="G1671" s="6">
        <f>1750/35.31</f>
        <v>49.561030869442078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f>750/35.31</f>
        <v>21.240441801189462</v>
      </c>
      <c r="N1671" s="6">
        <v>0</v>
      </c>
      <c r="O1671" s="7">
        <f t="shared" si="265"/>
        <v>70.80147267063154</v>
      </c>
      <c r="P1671" s="7">
        <f>350/35.31</f>
        <v>9.912206173888416</v>
      </c>
      <c r="Q1671" s="7">
        <v>0</v>
      </c>
      <c r="R1671" s="7">
        <v>0</v>
      </c>
      <c r="S1671" s="7">
        <v>0</v>
      </c>
      <c r="T1671" s="7">
        <v>0</v>
      </c>
      <c r="U1671" s="7">
        <v>0</v>
      </c>
      <c r="V1671" s="7">
        <f>SUM(P1671:U1671)</f>
        <v>9.912206173888416</v>
      </c>
      <c r="W1671" s="46">
        <v>646</v>
      </c>
      <c r="X1671" s="8"/>
    </row>
    <row r="1672" spans="2:24">
      <c r="B1672" s="23" t="s">
        <v>277</v>
      </c>
      <c r="C1672" s="46">
        <v>10</v>
      </c>
      <c r="D1672" s="46">
        <v>3</v>
      </c>
      <c r="E1672" s="5">
        <f t="shared" ref="E1672" si="266">C1672-D1672</f>
        <v>7</v>
      </c>
      <c r="F1672" s="12">
        <v>52</v>
      </c>
      <c r="G1672" s="7">
        <f>350*3/35.31</f>
        <v>29.73661852166525</v>
      </c>
      <c r="H1672" s="7">
        <f>350*6/35.31</f>
        <v>59.473237043330499</v>
      </c>
      <c r="I1672" s="7">
        <v>0</v>
      </c>
      <c r="J1672" s="7">
        <v>0</v>
      </c>
      <c r="K1672" s="7">
        <f>350*4/35.31</f>
        <v>39.648824695553664</v>
      </c>
      <c r="L1672" s="7">
        <v>0</v>
      </c>
      <c r="M1672" s="7">
        <f>350*3/35.31</f>
        <v>29.73661852166525</v>
      </c>
      <c r="N1672" s="7">
        <f>350*6/35.31</f>
        <v>59.473237043330499</v>
      </c>
      <c r="O1672" s="7">
        <f t="shared" si="265"/>
        <v>218.06853582554518</v>
      </c>
      <c r="P1672" s="7">
        <v>0</v>
      </c>
      <c r="Q1672" s="7">
        <v>0</v>
      </c>
      <c r="R1672" s="7">
        <v>0</v>
      </c>
      <c r="S1672" s="7">
        <v>0</v>
      </c>
      <c r="T1672" s="7">
        <v>0</v>
      </c>
      <c r="U1672" s="7">
        <v>0</v>
      </c>
      <c r="V1672" s="7">
        <f t="shared" ref="V1672" si="267">SUM(P1672:U1672)</f>
        <v>0</v>
      </c>
      <c r="W1672" s="46">
        <v>1399</v>
      </c>
      <c r="X1672" s="8"/>
    </row>
    <row r="1674" spans="2:24">
      <c r="B1674" s="1" t="s">
        <v>553</v>
      </c>
    </row>
    <row r="1675" spans="2:24">
      <c r="B1675" s="94" t="s">
        <v>0</v>
      </c>
      <c r="C1675" s="94" t="s">
        <v>121</v>
      </c>
      <c r="D1675" s="94" t="s">
        <v>97</v>
      </c>
      <c r="E1675" s="94" t="s">
        <v>98</v>
      </c>
      <c r="F1675" s="94" t="s">
        <v>99</v>
      </c>
      <c r="G1675" s="101" t="s">
        <v>100</v>
      </c>
      <c r="H1675" s="103" t="s">
        <v>8</v>
      </c>
      <c r="I1675" s="103"/>
      <c r="J1675" s="103"/>
      <c r="K1675" s="103"/>
      <c r="L1675" s="103"/>
      <c r="M1675" s="103"/>
      <c r="N1675" s="103"/>
      <c r="O1675" s="103"/>
    </row>
    <row r="1676" spans="2:24">
      <c r="B1676" s="95"/>
      <c r="C1676" s="95"/>
      <c r="D1676" s="95"/>
      <c r="E1676" s="95"/>
      <c r="F1676" s="95"/>
      <c r="G1676" s="102"/>
      <c r="H1676" s="103"/>
      <c r="I1676" s="103"/>
      <c r="J1676" s="103"/>
      <c r="K1676" s="103"/>
      <c r="L1676" s="103"/>
      <c r="M1676" s="103"/>
      <c r="N1676" s="103"/>
      <c r="O1676" s="103"/>
    </row>
    <row r="1677" spans="2:24">
      <c r="B1677" s="23" t="s">
        <v>15</v>
      </c>
      <c r="C1677" s="46" t="s">
        <v>101</v>
      </c>
      <c r="D1677" s="46" t="s">
        <v>127</v>
      </c>
      <c r="E1677" s="5">
        <v>6</v>
      </c>
      <c r="F1677" s="5">
        <v>0</v>
      </c>
      <c r="G1677" s="14">
        <v>0</v>
      </c>
      <c r="H1677" s="104" t="s">
        <v>554</v>
      </c>
      <c r="I1677" s="104"/>
      <c r="J1677" s="104"/>
      <c r="K1677" s="104"/>
      <c r="L1677" s="104"/>
      <c r="M1677" s="104"/>
      <c r="N1677" s="104"/>
      <c r="O1677" s="104"/>
    </row>
    <row r="1678" spans="2:24">
      <c r="B1678" s="23" t="s">
        <v>277</v>
      </c>
      <c r="C1678" s="46" t="s">
        <v>101</v>
      </c>
      <c r="D1678" s="46"/>
      <c r="E1678" s="5">
        <v>13</v>
      </c>
      <c r="F1678" s="5">
        <v>0</v>
      </c>
      <c r="G1678" s="14">
        <v>7</v>
      </c>
      <c r="H1678" s="104" t="s">
        <v>555</v>
      </c>
      <c r="I1678" s="104"/>
      <c r="J1678" s="104"/>
      <c r="K1678" s="104"/>
      <c r="L1678" s="104"/>
      <c r="M1678" s="104"/>
      <c r="N1678" s="104"/>
      <c r="O1678" s="104"/>
    </row>
    <row r="1681" spans="2:24">
      <c r="B1681" s="1" t="s">
        <v>556</v>
      </c>
    </row>
    <row r="1682" spans="2:24">
      <c r="B1682" s="94" t="s">
        <v>0</v>
      </c>
      <c r="C1682" s="94" t="s">
        <v>1</v>
      </c>
      <c r="D1682" s="94" t="s">
        <v>2</v>
      </c>
      <c r="E1682" s="94" t="s">
        <v>3</v>
      </c>
      <c r="F1682" s="94" t="s">
        <v>93</v>
      </c>
      <c r="G1682" s="96" t="s">
        <v>5</v>
      </c>
      <c r="H1682" s="97"/>
      <c r="I1682" s="97"/>
      <c r="J1682" s="97"/>
      <c r="K1682" s="97"/>
      <c r="L1682" s="97"/>
      <c r="M1682" s="97"/>
      <c r="N1682" s="97"/>
      <c r="O1682" s="98"/>
      <c r="P1682" s="96" t="s">
        <v>6</v>
      </c>
      <c r="Q1682" s="97"/>
      <c r="R1682" s="97"/>
      <c r="S1682" s="97"/>
      <c r="T1682" s="97"/>
      <c r="U1682" s="97"/>
      <c r="V1682" s="98"/>
      <c r="W1682" s="99" t="s">
        <v>7</v>
      </c>
      <c r="X1682" s="94" t="s">
        <v>8</v>
      </c>
    </row>
    <row r="1683" spans="2:24">
      <c r="B1683" s="95"/>
      <c r="C1683" s="95"/>
      <c r="D1683" s="95"/>
      <c r="E1683" s="95"/>
      <c r="F1683" s="95"/>
      <c r="G1683" s="2" t="s">
        <v>9</v>
      </c>
      <c r="H1683" s="3" t="s">
        <v>10</v>
      </c>
      <c r="I1683" s="3" t="s">
        <v>23</v>
      </c>
      <c r="J1683" s="3" t="s">
        <v>22</v>
      </c>
      <c r="K1683" s="3" t="s">
        <v>21</v>
      </c>
      <c r="L1683" s="3" t="s">
        <v>25</v>
      </c>
      <c r="M1683" s="3" t="s">
        <v>11</v>
      </c>
      <c r="N1683" s="3" t="s">
        <v>24</v>
      </c>
      <c r="O1683" s="3" t="s">
        <v>12</v>
      </c>
      <c r="P1683" s="2" t="s">
        <v>9</v>
      </c>
      <c r="Q1683" s="3" t="s">
        <v>10</v>
      </c>
      <c r="R1683" s="3" t="s">
        <v>22</v>
      </c>
      <c r="S1683" s="3" t="s">
        <v>21</v>
      </c>
      <c r="T1683" s="3" t="s">
        <v>11</v>
      </c>
      <c r="U1683" s="3" t="s">
        <v>328</v>
      </c>
      <c r="V1683" s="3" t="s">
        <v>13</v>
      </c>
      <c r="W1683" s="100"/>
      <c r="X1683" s="95"/>
    </row>
    <row r="1684" spans="2:24">
      <c r="B1684" s="23" t="s">
        <v>14</v>
      </c>
      <c r="C1684" s="5">
        <v>0</v>
      </c>
      <c r="D1684" s="5">
        <v>0</v>
      </c>
      <c r="E1684" s="5">
        <f>C1684-D1684</f>
        <v>0</v>
      </c>
      <c r="F1684" s="12"/>
      <c r="G1684" s="7">
        <v>0</v>
      </c>
      <c r="H1684" s="7">
        <v>0</v>
      </c>
      <c r="I1684" s="7">
        <v>0</v>
      </c>
      <c r="J1684" s="7">
        <v>0</v>
      </c>
      <c r="K1684" s="7">
        <v>0</v>
      </c>
      <c r="L1684" s="7">
        <v>0</v>
      </c>
      <c r="M1684" s="7">
        <v>0</v>
      </c>
      <c r="N1684" s="7">
        <v>0</v>
      </c>
      <c r="O1684" s="7">
        <f>SUM(G1684:N1684)</f>
        <v>0</v>
      </c>
      <c r="P1684" s="7">
        <v>0</v>
      </c>
      <c r="Q1684" s="7">
        <v>0</v>
      </c>
      <c r="R1684" s="7">
        <v>0</v>
      </c>
      <c r="S1684" s="7">
        <v>0</v>
      </c>
      <c r="T1684" s="7">
        <v>0</v>
      </c>
      <c r="U1684" s="7">
        <v>0</v>
      </c>
      <c r="V1684" s="7">
        <f>SUM(P1684:U1684)</f>
        <v>0</v>
      </c>
      <c r="W1684" s="46"/>
      <c r="X1684" s="8" t="s">
        <v>552</v>
      </c>
    </row>
    <row r="1685" spans="2:24">
      <c r="B1685" s="23" t="s">
        <v>15</v>
      </c>
      <c r="C1685" s="46">
        <v>0</v>
      </c>
      <c r="D1685" s="46">
        <v>0</v>
      </c>
      <c r="E1685" s="5">
        <f>C1685-D1685</f>
        <v>0</v>
      </c>
      <c r="F1685" s="12"/>
      <c r="G1685" s="6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7">
        <f t="shared" ref="O1685:O1687" si="268">SUM(G1685:N1685)</f>
        <v>0</v>
      </c>
      <c r="P1685" s="7">
        <v>0</v>
      </c>
      <c r="Q1685" s="7">
        <v>0</v>
      </c>
      <c r="R1685" s="7">
        <v>0</v>
      </c>
      <c r="S1685" s="7">
        <v>0</v>
      </c>
      <c r="T1685" s="7">
        <v>0</v>
      </c>
      <c r="U1685" s="7">
        <v>0</v>
      </c>
      <c r="V1685" s="7">
        <f>SUM(P1685:U1685)</f>
        <v>0</v>
      </c>
      <c r="W1685" s="46">
        <v>22</v>
      </c>
      <c r="X1685" s="8" t="s">
        <v>552</v>
      </c>
    </row>
    <row r="1686" spans="2:24">
      <c r="B1686" s="23" t="s">
        <v>16</v>
      </c>
      <c r="C1686" s="46">
        <v>0</v>
      </c>
      <c r="D1686" s="46">
        <v>0</v>
      </c>
      <c r="E1686" s="5">
        <f>C1686-D1686</f>
        <v>0</v>
      </c>
      <c r="F1686" s="12"/>
      <c r="G1686" s="6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7">
        <f t="shared" si="268"/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0</v>
      </c>
      <c r="V1686" s="7">
        <f>SUM(P1686:U1686)</f>
        <v>0</v>
      </c>
      <c r="W1686" s="46"/>
      <c r="X1686" s="8" t="s">
        <v>567</v>
      </c>
    </row>
    <row r="1687" spans="2:24">
      <c r="B1687" s="23" t="s">
        <v>277</v>
      </c>
      <c r="C1687" s="46">
        <v>5</v>
      </c>
      <c r="D1687" s="46">
        <v>0</v>
      </c>
      <c r="E1687" s="5">
        <f t="shared" ref="E1687" si="269">C1687-D1687</f>
        <v>5</v>
      </c>
      <c r="F1687" s="12">
        <v>31</v>
      </c>
      <c r="G1687" s="7">
        <f>350*2/35.31</f>
        <v>19.824412347776832</v>
      </c>
      <c r="H1687" s="7">
        <f>350*4/35.31</f>
        <v>39.648824695553664</v>
      </c>
      <c r="I1687" s="7">
        <v>0</v>
      </c>
      <c r="J1687" s="7">
        <v>0</v>
      </c>
      <c r="K1687" s="7">
        <f>350*2/35.31</f>
        <v>19.824412347776832</v>
      </c>
      <c r="L1687" s="7">
        <v>0</v>
      </c>
      <c r="M1687" s="7">
        <f>350*2/35.31</f>
        <v>19.824412347776832</v>
      </c>
      <c r="N1687" s="7">
        <f>350*4/35.31</f>
        <v>39.648824695553664</v>
      </c>
      <c r="O1687" s="7">
        <f t="shared" si="268"/>
        <v>138.77088643443781</v>
      </c>
      <c r="P1687" s="7">
        <v>0</v>
      </c>
      <c r="Q1687" s="7">
        <v>0</v>
      </c>
      <c r="R1687" s="7">
        <v>0</v>
      </c>
      <c r="S1687" s="7">
        <v>0</v>
      </c>
      <c r="T1687" s="7">
        <v>0</v>
      </c>
      <c r="U1687" s="7">
        <v>0</v>
      </c>
      <c r="V1687" s="7">
        <f t="shared" ref="V1687" si="270">SUM(P1687:U1687)</f>
        <v>0</v>
      </c>
      <c r="W1687" s="46">
        <v>1583</v>
      </c>
      <c r="X1687" s="8"/>
    </row>
    <row r="1689" spans="2:24">
      <c r="B1689" s="1" t="s">
        <v>557</v>
      </c>
    </row>
    <row r="1690" spans="2:24">
      <c r="B1690" s="94" t="s">
        <v>0</v>
      </c>
      <c r="C1690" s="94" t="s">
        <v>121</v>
      </c>
      <c r="D1690" s="94" t="s">
        <v>97</v>
      </c>
      <c r="E1690" s="94" t="s">
        <v>98</v>
      </c>
      <c r="F1690" s="94" t="s">
        <v>99</v>
      </c>
      <c r="G1690" s="101" t="s">
        <v>100</v>
      </c>
      <c r="H1690" s="103" t="s">
        <v>8</v>
      </c>
      <c r="I1690" s="103"/>
      <c r="J1690" s="103"/>
      <c r="K1690" s="103"/>
      <c r="L1690" s="103"/>
      <c r="M1690" s="103"/>
      <c r="N1690" s="103"/>
      <c r="O1690" s="103"/>
    </row>
    <row r="1691" spans="2:24">
      <c r="B1691" s="95"/>
      <c r="C1691" s="95"/>
      <c r="D1691" s="95"/>
      <c r="E1691" s="95"/>
      <c r="F1691" s="95"/>
      <c r="G1691" s="102"/>
      <c r="H1691" s="103"/>
      <c r="I1691" s="103"/>
      <c r="J1691" s="103"/>
      <c r="K1691" s="103"/>
      <c r="L1691" s="103"/>
      <c r="M1691" s="103"/>
      <c r="N1691" s="103"/>
      <c r="O1691" s="103"/>
    </row>
    <row r="1692" spans="2:24">
      <c r="B1692" s="23" t="s">
        <v>15</v>
      </c>
      <c r="C1692" s="46" t="s">
        <v>127</v>
      </c>
      <c r="D1692" s="46" t="s">
        <v>127</v>
      </c>
      <c r="E1692" s="5">
        <v>0</v>
      </c>
      <c r="F1692" s="5">
        <v>0</v>
      </c>
      <c r="G1692" s="14">
        <v>0</v>
      </c>
      <c r="H1692" s="104" t="s">
        <v>558</v>
      </c>
      <c r="I1692" s="104"/>
      <c r="J1692" s="104"/>
      <c r="K1692" s="104"/>
      <c r="L1692" s="104"/>
      <c r="M1692" s="104"/>
      <c r="N1692" s="104"/>
      <c r="O1692" s="104"/>
    </row>
    <row r="1693" spans="2:24">
      <c r="B1693" s="23" t="s">
        <v>277</v>
      </c>
      <c r="C1693" s="46" t="s">
        <v>101</v>
      </c>
      <c r="D1693" s="46"/>
      <c r="E1693" s="5">
        <v>13</v>
      </c>
      <c r="F1693" s="5">
        <v>0</v>
      </c>
      <c r="G1693" s="14">
        <v>3</v>
      </c>
      <c r="H1693" s="104" t="s">
        <v>559</v>
      </c>
      <c r="I1693" s="104"/>
      <c r="J1693" s="104"/>
      <c r="K1693" s="104"/>
      <c r="L1693" s="104"/>
      <c r="M1693" s="104"/>
      <c r="N1693" s="104"/>
      <c r="O1693" s="104"/>
    </row>
    <row r="1696" spans="2:24">
      <c r="B1696" s="1" t="s">
        <v>560</v>
      </c>
    </row>
    <row r="1697" spans="2:24">
      <c r="B1697" s="94" t="s">
        <v>0</v>
      </c>
      <c r="C1697" s="94" t="s">
        <v>1</v>
      </c>
      <c r="D1697" s="94" t="s">
        <v>2</v>
      </c>
      <c r="E1697" s="94" t="s">
        <v>3</v>
      </c>
      <c r="F1697" s="94" t="s">
        <v>93</v>
      </c>
      <c r="G1697" s="96" t="s">
        <v>5</v>
      </c>
      <c r="H1697" s="97"/>
      <c r="I1697" s="97"/>
      <c r="J1697" s="97"/>
      <c r="K1697" s="97"/>
      <c r="L1697" s="97"/>
      <c r="M1697" s="97"/>
      <c r="N1697" s="97"/>
      <c r="O1697" s="98"/>
      <c r="P1697" s="96" t="s">
        <v>6</v>
      </c>
      <c r="Q1697" s="97"/>
      <c r="R1697" s="97"/>
      <c r="S1697" s="97"/>
      <c r="T1697" s="97"/>
      <c r="U1697" s="97"/>
      <c r="V1697" s="98"/>
      <c r="W1697" s="99" t="s">
        <v>7</v>
      </c>
      <c r="X1697" s="94" t="s">
        <v>8</v>
      </c>
    </row>
    <row r="1698" spans="2:24">
      <c r="B1698" s="95"/>
      <c r="C1698" s="95"/>
      <c r="D1698" s="95"/>
      <c r="E1698" s="95"/>
      <c r="F1698" s="95"/>
      <c r="G1698" s="2" t="s">
        <v>9</v>
      </c>
      <c r="H1698" s="3" t="s">
        <v>10</v>
      </c>
      <c r="I1698" s="3" t="s">
        <v>23</v>
      </c>
      <c r="J1698" s="3" t="s">
        <v>22</v>
      </c>
      <c r="K1698" s="3" t="s">
        <v>21</v>
      </c>
      <c r="L1698" s="3" t="s">
        <v>25</v>
      </c>
      <c r="M1698" s="3" t="s">
        <v>11</v>
      </c>
      <c r="N1698" s="3" t="s">
        <v>24</v>
      </c>
      <c r="O1698" s="3" t="s">
        <v>12</v>
      </c>
      <c r="P1698" s="2" t="s">
        <v>9</v>
      </c>
      <c r="Q1698" s="3" t="s">
        <v>10</v>
      </c>
      <c r="R1698" s="3" t="s">
        <v>22</v>
      </c>
      <c r="S1698" s="3" t="s">
        <v>21</v>
      </c>
      <c r="T1698" s="3" t="s">
        <v>11</v>
      </c>
      <c r="U1698" s="3" t="s">
        <v>328</v>
      </c>
      <c r="V1698" s="3" t="s">
        <v>13</v>
      </c>
      <c r="W1698" s="100"/>
      <c r="X1698" s="95"/>
    </row>
    <row r="1699" spans="2:24">
      <c r="B1699" s="23" t="s">
        <v>14</v>
      </c>
      <c r="C1699" s="5">
        <v>0</v>
      </c>
      <c r="D1699" s="5">
        <v>0</v>
      </c>
      <c r="E1699" s="5">
        <f>C1699-D1699</f>
        <v>0</v>
      </c>
      <c r="F1699" s="12"/>
      <c r="G1699" s="7">
        <v>0</v>
      </c>
      <c r="H1699" s="7">
        <v>0</v>
      </c>
      <c r="I1699" s="7">
        <v>0</v>
      </c>
      <c r="J1699" s="7">
        <v>0</v>
      </c>
      <c r="K1699" s="7">
        <v>0</v>
      </c>
      <c r="L1699" s="7">
        <v>0</v>
      </c>
      <c r="M1699" s="7">
        <v>0</v>
      </c>
      <c r="N1699" s="7">
        <v>0</v>
      </c>
      <c r="O1699" s="7">
        <f>SUM(G1699:N1699)</f>
        <v>0</v>
      </c>
      <c r="P1699" s="7">
        <v>0</v>
      </c>
      <c r="Q1699" s="7">
        <v>0</v>
      </c>
      <c r="R1699" s="7">
        <v>0</v>
      </c>
      <c r="S1699" s="7">
        <v>0</v>
      </c>
      <c r="T1699" s="7">
        <v>0</v>
      </c>
      <c r="U1699" s="7">
        <v>0</v>
      </c>
      <c r="V1699" s="7">
        <f>SUM(P1699:U1699)</f>
        <v>0</v>
      </c>
      <c r="W1699" s="46"/>
      <c r="X1699" s="8" t="s">
        <v>552</v>
      </c>
    </row>
    <row r="1700" spans="2:24">
      <c r="B1700" s="23" t="s">
        <v>15</v>
      </c>
      <c r="C1700" s="46">
        <v>0</v>
      </c>
      <c r="D1700" s="46">
        <v>0</v>
      </c>
      <c r="E1700" s="5">
        <f>C1700-D1700</f>
        <v>0</v>
      </c>
      <c r="F1700" s="12"/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7">
        <f t="shared" ref="O1700:O1702" si="271">SUM(G1700:N1700)</f>
        <v>0</v>
      </c>
      <c r="P1700" s="7">
        <v>0</v>
      </c>
      <c r="Q1700" s="7">
        <v>0</v>
      </c>
      <c r="R1700" s="7">
        <v>0</v>
      </c>
      <c r="S1700" s="7">
        <v>0</v>
      </c>
      <c r="T1700" s="7">
        <v>0</v>
      </c>
      <c r="U1700" s="7">
        <v>0</v>
      </c>
      <c r="V1700" s="7">
        <f>SUM(P1700:U1700)</f>
        <v>0</v>
      </c>
      <c r="W1700" s="46"/>
      <c r="X1700" s="8" t="s">
        <v>552</v>
      </c>
    </row>
    <row r="1701" spans="2:24">
      <c r="B1701" s="23" t="s">
        <v>16</v>
      </c>
      <c r="C1701" s="46">
        <v>0</v>
      </c>
      <c r="D1701" s="46">
        <v>0</v>
      </c>
      <c r="E1701" s="5">
        <f>C1701-D1701</f>
        <v>0</v>
      </c>
      <c r="F1701" s="12"/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7">
        <f t="shared" si="271"/>
        <v>0</v>
      </c>
      <c r="P1701" s="7">
        <v>0</v>
      </c>
      <c r="Q1701" s="7">
        <v>0</v>
      </c>
      <c r="R1701" s="7">
        <v>0</v>
      </c>
      <c r="S1701" s="7">
        <v>0</v>
      </c>
      <c r="T1701" s="7">
        <v>0</v>
      </c>
      <c r="U1701" s="7">
        <v>0</v>
      </c>
      <c r="V1701" s="7">
        <f>SUM(P1701:U1701)</f>
        <v>0</v>
      </c>
      <c r="W1701" s="46"/>
      <c r="X1701" s="8" t="s">
        <v>567</v>
      </c>
    </row>
    <row r="1702" spans="2:24">
      <c r="B1702" s="23" t="s">
        <v>277</v>
      </c>
      <c r="C1702" s="46">
        <v>10</v>
      </c>
      <c r="D1702" s="46">
        <v>2</v>
      </c>
      <c r="E1702" s="5">
        <f t="shared" ref="E1702" si="272">C1702-D1702</f>
        <v>8</v>
      </c>
      <c r="F1702" s="12">
        <v>46</v>
      </c>
      <c r="G1702" s="7">
        <f>350*4/35.31</f>
        <v>39.648824695553664</v>
      </c>
      <c r="H1702" s="7">
        <f>350*8/35.31</f>
        <v>79.297649391107328</v>
      </c>
      <c r="I1702" s="7">
        <v>0</v>
      </c>
      <c r="J1702" s="7">
        <v>0</v>
      </c>
      <c r="K1702" s="7">
        <f>350*5/35.31</f>
        <v>49.561030869442078</v>
      </c>
      <c r="L1702" s="7">
        <v>0</v>
      </c>
      <c r="M1702" s="7">
        <f>350*4/35.31</f>
        <v>39.648824695553664</v>
      </c>
      <c r="N1702" s="7">
        <f>350*8/35.31</f>
        <v>79.297649391107328</v>
      </c>
      <c r="O1702" s="7">
        <f t="shared" si="271"/>
        <v>287.45397904276405</v>
      </c>
      <c r="P1702" s="7">
        <v>0</v>
      </c>
      <c r="Q1702" s="7">
        <v>0</v>
      </c>
      <c r="R1702" s="7">
        <v>0</v>
      </c>
      <c r="S1702" s="7">
        <v>0</v>
      </c>
      <c r="T1702" s="7">
        <v>0</v>
      </c>
      <c r="U1702" s="7">
        <v>0</v>
      </c>
      <c r="V1702" s="7">
        <f t="shared" ref="V1702" si="273">SUM(P1702:U1702)</f>
        <v>0</v>
      </c>
      <c r="W1702" s="46">
        <v>1360</v>
      </c>
      <c r="X1702" s="8"/>
    </row>
    <row r="1704" spans="2:24">
      <c r="B1704" s="1" t="s">
        <v>561</v>
      </c>
    </row>
    <row r="1705" spans="2:24">
      <c r="B1705" s="94" t="s">
        <v>0</v>
      </c>
      <c r="C1705" s="94" t="s">
        <v>121</v>
      </c>
      <c r="D1705" s="94" t="s">
        <v>97</v>
      </c>
      <c r="E1705" s="94" t="s">
        <v>98</v>
      </c>
      <c r="F1705" s="94" t="s">
        <v>99</v>
      </c>
      <c r="G1705" s="101" t="s">
        <v>100</v>
      </c>
      <c r="H1705" s="103" t="s">
        <v>8</v>
      </c>
      <c r="I1705" s="103"/>
      <c r="J1705" s="103"/>
      <c r="K1705" s="103"/>
      <c r="L1705" s="103"/>
      <c r="M1705" s="103"/>
      <c r="N1705" s="103"/>
      <c r="O1705" s="103"/>
    </row>
    <row r="1706" spans="2:24">
      <c r="B1706" s="95"/>
      <c r="C1706" s="95"/>
      <c r="D1706" s="95"/>
      <c r="E1706" s="95"/>
      <c r="F1706" s="95"/>
      <c r="G1706" s="102"/>
      <c r="H1706" s="103"/>
      <c r="I1706" s="103"/>
      <c r="J1706" s="103"/>
      <c r="K1706" s="103"/>
      <c r="L1706" s="103"/>
      <c r="M1706" s="103"/>
      <c r="N1706" s="103"/>
      <c r="O1706" s="103"/>
    </row>
    <row r="1707" spans="2:24">
      <c r="B1707" s="23" t="s">
        <v>15</v>
      </c>
      <c r="C1707" s="46" t="s">
        <v>127</v>
      </c>
      <c r="D1707" s="46" t="s">
        <v>127</v>
      </c>
      <c r="E1707" s="5">
        <v>0</v>
      </c>
      <c r="F1707" s="5">
        <v>0</v>
      </c>
      <c r="G1707" s="14">
        <v>0</v>
      </c>
      <c r="H1707" s="104" t="s">
        <v>558</v>
      </c>
      <c r="I1707" s="104"/>
      <c r="J1707" s="104"/>
      <c r="K1707" s="104"/>
      <c r="L1707" s="104"/>
      <c r="M1707" s="104"/>
      <c r="N1707" s="104"/>
      <c r="O1707" s="104"/>
    </row>
    <row r="1708" spans="2:24">
      <c r="B1708" s="23" t="s">
        <v>277</v>
      </c>
      <c r="C1708" s="46" t="s">
        <v>101</v>
      </c>
      <c r="D1708" s="46"/>
      <c r="E1708" s="5">
        <v>17</v>
      </c>
      <c r="F1708" s="5">
        <v>0</v>
      </c>
      <c r="G1708" s="14">
        <v>20</v>
      </c>
      <c r="H1708" s="104" t="s">
        <v>562</v>
      </c>
      <c r="I1708" s="104"/>
      <c r="J1708" s="104"/>
      <c r="K1708" s="104"/>
      <c r="L1708" s="104"/>
      <c r="M1708" s="104"/>
      <c r="N1708" s="104"/>
      <c r="O1708" s="104"/>
    </row>
    <row r="1711" spans="2:24">
      <c r="B1711" s="1" t="s">
        <v>563</v>
      </c>
    </row>
    <row r="1712" spans="2:24" ht="15" customHeight="1">
      <c r="B1712" s="94" t="s">
        <v>0</v>
      </c>
      <c r="C1712" s="94" t="s">
        <v>1</v>
      </c>
      <c r="D1712" s="94" t="s">
        <v>2</v>
      </c>
      <c r="E1712" s="94" t="s">
        <v>3</v>
      </c>
      <c r="F1712" s="94" t="s">
        <v>93</v>
      </c>
      <c r="G1712" s="96" t="s">
        <v>5</v>
      </c>
      <c r="H1712" s="97"/>
      <c r="I1712" s="97"/>
      <c r="J1712" s="97"/>
      <c r="K1712" s="97"/>
      <c r="L1712" s="97"/>
      <c r="M1712" s="97"/>
      <c r="N1712" s="97"/>
      <c r="O1712" s="98"/>
      <c r="P1712" s="96" t="s">
        <v>6</v>
      </c>
      <c r="Q1712" s="97"/>
      <c r="R1712" s="97"/>
      <c r="S1712" s="97"/>
      <c r="T1712" s="97"/>
      <c r="U1712" s="97"/>
      <c r="V1712" s="98"/>
      <c r="W1712" s="99" t="s">
        <v>7</v>
      </c>
      <c r="X1712" s="94" t="s">
        <v>8</v>
      </c>
    </row>
    <row r="1713" spans="2:24">
      <c r="B1713" s="95"/>
      <c r="C1713" s="95"/>
      <c r="D1713" s="95"/>
      <c r="E1713" s="95"/>
      <c r="F1713" s="95"/>
      <c r="G1713" s="2" t="s">
        <v>9</v>
      </c>
      <c r="H1713" s="3" t="s">
        <v>10</v>
      </c>
      <c r="I1713" s="3" t="s">
        <v>23</v>
      </c>
      <c r="J1713" s="3" t="s">
        <v>22</v>
      </c>
      <c r="K1713" s="3" t="s">
        <v>21</v>
      </c>
      <c r="L1713" s="3" t="s">
        <v>25</v>
      </c>
      <c r="M1713" s="3" t="s">
        <v>11</v>
      </c>
      <c r="N1713" s="3" t="s">
        <v>24</v>
      </c>
      <c r="O1713" s="3" t="s">
        <v>12</v>
      </c>
      <c r="P1713" s="2" t="s">
        <v>9</v>
      </c>
      <c r="Q1713" s="3" t="s">
        <v>10</v>
      </c>
      <c r="R1713" s="3" t="s">
        <v>22</v>
      </c>
      <c r="S1713" s="3" t="s">
        <v>21</v>
      </c>
      <c r="T1713" s="3" t="s">
        <v>11</v>
      </c>
      <c r="U1713" s="3" t="s">
        <v>328</v>
      </c>
      <c r="V1713" s="3" t="s">
        <v>13</v>
      </c>
      <c r="W1713" s="100"/>
      <c r="X1713" s="95"/>
    </row>
    <row r="1714" spans="2:24">
      <c r="B1714" s="23" t="s">
        <v>14</v>
      </c>
      <c r="C1714" s="5">
        <v>0</v>
      </c>
      <c r="D1714" s="5">
        <v>0</v>
      </c>
      <c r="E1714" s="5">
        <f>C1714-D1714</f>
        <v>0</v>
      </c>
      <c r="F1714" s="12"/>
      <c r="G1714" s="7">
        <v>0</v>
      </c>
      <c r="H1714" s="7">
        <v>0</v>
      </c>
      <c r="I1714" s="7">
        <v>0</v>
      </c>
      <c r="J1714" s="7">
        <v>0</v>
      </c>
      <c r="K1714" s="7">
        <v>0</v>
      </c>
      <c r="L1714" s="7">
        <v>0</v>
      </c>
      <c r="M1714" s="7">
        <v>0</v>
      </c>
      <c r="N1714" s="7">
        <v>0</v>
      </c>
      <c r="O1714" s="7">
        <f>SUM(G1714:N1714)</f>
        <v>0</v>
      </c>
      <c r="P1714" s="7">
        <v>0</v>
      </c>
      <c r="Q1714" s="7">
        <v>0</v>
      </c>
      <c r="R1714" s="7">
        <v>0</v>
      </c>
      <c r="S1714" s="7">
        <v>0</v>
      </c>
      <c r="T1714" s="7">
        <v>0</v>
      </c>
      <c r="U1714" s="7">
        <v>0</v>
      </c>
      <c r="V1714" s="7">
        <f>SUM(P1714:U1714)</f>
        <v>0</v>
      </c>
      <c r="W1714" s="47"/>
      <c r="X1714" s="8" t="s">
        <v>552</v>
      </c>
    </row>
    <row r="1715" spans="2:24">
      <c r="B1715" s="23" t="s">
        <v>15</v>
      </c>
      <c r="C1715" s="47">
        <v>12</v>
      </c>
      <c r="D1715" s="47">
        <v>4</v>
      </c>
      <c r="E1715" s="5">
        <f>C1715-D1715</f>
        <v>8</v>
      </c>
      <c r="F1715" s="12"/>
      <c r="G1715" s="6">
        <f>350*6/35.31</f>
        <v>59.473237043330499</v>
      </c>
      <c r="H1715" s="6">
        <v>0</v>
      </c>
      <c r="I1715" s="6">
        <v>0</v>
      </c>
      <c r="J1715" s="6">
        <v>0</v>
      </c>
      <c r="K1715" s="6">
        <v>0</v>
      </c>
      <c r="L1715" s="6">
        <v>0</v>
      </c>
      <c r="M1715" s="6">
        <f>350*5/35.31</f>
        <v>49.561030869442078</v>
      </c>
      <c r="N1715" s="6">
        <f>350*8/35.31</f>
        <v>79.297649391107328</v>
      </c>
      <c r="O1715" s="7">
        <f t="shared" ref="O1715:O1717" si="274">SUM(G1715:N1715)</f>
        <v>188.33191730387989</v>
      </c>
      <c r="P1715" s="7">
        <v>0</v>
      </c>
      <c r="Q1715" s="7">
        <v>0</v>
      </c>
      <c r="R1715" s="7">
        <v>0</v>
      </c>
      <c r="S1715" s="7">
        <v>0</v>
      </c>
      <c r="T1715" s="7">
        <v>0</v>
      </c>
      <c r="U1715" s="7">
        <v>0</v>
      </c>
      <c r="V1715" s="7">
        <f>SUM(P1715:U1715)</f>
        <v>0</v>
      </c>
      <c r="W1715" s="47">
        <v>1110</v>
      </c>
      <c r="X1715" s="8"/>
    </row>
    <row r="1716" spans="2:24">
      <c r="B1716" s="23" t="s">
        <v>16</v>
      </c>
      <c r="C1716" s="47">
        <v>9</v>
      </c>
      <c r="D1716" s="47">
        <v>1</v>
      </c>
      <c r="E1716" s="5">
        <f>C1716-D1716</f>
        <v>8</v>
      </c>
      <c r="F1716" s="12"/>
      <c r="G1716" s="6">
        <f>1800/35.31</f>
        <v>50.977060322854712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f>750/35.31</f>
        <v>21.240441801189462</v>
      </c>
      <c r="N1716" s="6">
        <v>0</v>
      </c>
      <c r="O1716" s="7">
        <f t="shared" si="274"/>
        <v>72.217502124044174</v>
      </c>
      <c r="P1716" s="7">
        <v>0</v>
      </c>
      <c r="Q1716" s="7">
        <v>0</v>
      </c>
      <c r="R1716" s="7">
        <v>0</v>
      </c>
      <c r="S1716" s="7">
        <v>0</v>
      </c>
      <c r="T1716" s="7">
        <v>0</v>
      </c>
      <c r="U1716" s="7">
        <v>0</v>
      </c>
      <c r="V1716" s="7">
        <f>SUM(P1716:U1716)</f>
        <v>0</v>
      </c>
      <c r="W1716" s="47">
        <v>285</v>
      </c>
      <c r="X1716" s="8"/>
    </row>
    <row r="1717" spans="2:24">
      <c r="B1717" s="23" t="s">
        <v>277</v>
      </c>
      <c r="C1717" s="47">
        <v>10</v>
      </c>
      <c r="D1717" s="47">
        <v>2</v>
      </c>
      <c r="E1717" s="5">
        <f t="shared" ref="E1717" si="275">C1717-D1717</f>
        <v>8</v>
      </c>
      <c r="F1717" s="12">
        <v>35</v>
      </c>
      <c r="G1717" s="7">
        <f>350*4/35.31</f>
        <v>39.648824695553664</v>
      </c>
      <c r="H1717" s="7">
        <f>350*8/35.31</f>
        <v>79.297649391107328</v>
      </c>
      <c r="I1717" s="7">
        <v>0</v>
      </c>
      <c r="J1717" s="7">
        <v>0</v>
      </c>
      <c r="K1717" s="7">
        <f>350*5/35.31</f>
        <v>49.561030869442078</v>
      </c>
      <c r="L1717" s="7">
        <v>0</v>
      </c>
      <c r="M1717" s="7">
        <f>350*4/35.31</f>
        <v>39.648824695553664</v>
      </c>
      <c r="N1717" s="7">
        <f>350*7/35.31</f>
        <v>69.385443217218921</v>
      </c>
      <c r="O1717" s="7">
        <f t="shared" si="274"/>
        <v>277.54177286887568</v>
      </c>
      <c r="P1717" s="7">
        <v>0</v>
      </c>
      <c r="Q1717" s="7">
        <v>0</v>
      </c>
      <c r="R1717" s="7">
        <v>0</v>
      </c>
      <c r="S1717" s="7">
        <v>0</v>
      </c>
      <c r="T1717" s="7">
        <v>0</v>
      </c>
      <c r="U1717" s="7">
        <v>0</v>
      </c>
      <c r="V1717" s="7">
        <f t="shared" ref="V1717" si="276">SUM(P1717:U1717)</f>
        <v>0</v>
      </c>
      <c r="W1717" s="47">
        <v>1668</v>
      </c>
      <c r="X1717" s="8"/>
    </row>
    <row r="1719" spans="2:24">
      <c r="B1719" s="1" t="s">
        <v>564</v>
      </c>
    </row>
    <row r="1720" spans="2:24" ht="15" customHeight="1">
      <c r="B1720" s="94" t="s">
        <v>0</v>
      </c>
      <c r="C1720" s="94" t="s">
        <v>121</v>
      </c>
      <c r="D1720" s="94" t="s">
        <v>97</v>
      </c>
      <c r="E1720" s="94" t="s">
        <v>98</v>
      </c>
      <c r="F1720" s="94" t="s">
        <v>99</v>
      </c>
      <c r="G1720" s="101" t="s">
        <v>100</v>
      </c>
      <c r="H1720" s="103" t="s">
        <v>8</v>
      </c>
      <c r="I1720" s="103"/>
      <c r="J1720" s="103"/>
      <c r="K1720" s="103"/>
      <c r="L1720" s="103"/>
      <c r="M1720" s="103"/>
      <c r="N1720" s="103"/>
      <c r="O1720" s="103"/>
    </row>
    <row r="1721" spans="2:24">
      <c r="B1721" s="95"/>
      <c r="C1721" s="95"/>
      <c r="D1721" s="95"/>
      <c r="E1721" s="95"/>
      <c r="F1721" s="95"/>
      <c r="G1721" s="102"/>
      <c r="H1721" s="103"/>
      <c r="I1721" s="103"/>
      <c r="J1721" s="103"/>
      <c r="K1721" s="103"/>
      <c r="L1721" s="103"/>
      <c r="M1721" s="103"/>
      <c r="N1721" s="103"/>
      <c r="O1721" s="103"/>
    </row>
    <row r="1722" spans="2:24">
      <c r="B1722" s="23" t="s">
        <v>15</v>
      </c>
      <c r="C1722" s="47" t="s">
        <v>101</v>
      </c>
      <c r="D1722" s="47" t="s">
        <v>127</v>
      </c>
      <c r="E1722" s="5">
        <v>0</v>
      </c>
      <c r="F1722" s="5">
        <v>3</v>
      </c>
      <c r="G1722" s="14">
        <v>0</v>
      </c>
      <c r="H1722" s="104" t="s">
        <v>565</v>
      </c>
      <c r="I1722" s="104"/>
      <c r="J1722" s="104"/>
      <c r="K1722" s="104"/>
      <c r="L1722" s="104"/>
      <c r="M1722" s="104"/>
      <c r="N1722" s="104"/>
      <c r="O1722" s="104"/>
    </row>
    <row r="1723" spans="2:24">
      <c r="B1723" s="23" t="s">
        <v>277</v>
      </c>
      <c r="C1723" s="47" t="s">
        <v>127</v>
      </c>
      <c r="D1723" s="47"/>
      <c r="E1723" s="5">
        <v>0</v>
      </c>
      <c r="F1723" s="5">
        <v>0</v>
      </c>
      <c r="G1723" s="14">
        <v>34</v>
      </c>
      <c r="H1723" s="104" t="s">
        <v>566</v>
      </c>
      <c r="I1723" s="104"/>
      <c r="J1723" s="104"/>
      <c r="K1723" s="104"/>
      <c r="L1723" s="104"/>
      <c r="M1723" s="104"/>
      <c r="N1723" s="104"/>
      <c r="O1723" s="104"/>
    </row>
    <row r="1726" spans="2:24">
      <c r="B1726" s="1" t="s">
        <v>568</v>
      </c>
    </row>
    <row r="1727" spans="2:24" ht="15" customHeight="1">
      <c r="B1727" s="94" t="s">
        <v>0</v>
      </c>
      <c r="C1727" s="94" t="s">
        <v>1</v>
      </c>
      <c r="D1727" s="94" t="s">
        <v>2</v>
      </c>
      <c r="E1727" s="94" t="s">
        <v>3</v>
      </c>
      <c r="F1727" s="94" t="s">
        <v>93</v>
      </c>
      <c r="G1727" s="96" t="s">
        <v>5</v>
      </c>
      <c r="H1727" s="97"/>
      <c r="I1727" s="97"/>
      <c r="J1727" s="97"/>
      <c r="K1727" s="97"/>
      <c r="L1727" s="97"/>
      <c r="M1727" s="97"/>
      <c r="N1727" s="97"/>
      <c r="O1727" s="98"/>
      <c r="P1727" s="96" t="s">
        <v>6</v>
      </c>
      <c r="Q1727" s="97"/>
      <c r="R1727" s="97"/>
      <c r="S1727" s="97"/>
      <c r="T1727" s="97"/>
      <c r="U1727" s="97"/>
      <c r="V1727" s="98"/>
      <c r="W1727" s="99" t="s">
        <v>7</v>
      </c>
      <c r="X1727" s="94" t="s">
        <v>8</v>
      </c>
    </row>
    <row r="1728" spans="2:24">
      <c r="B1728" s="95"/>
      <c r="C1728" s="95"/>
      <c r="D1728" s="95"/>
      <c r="E1728" s="95"/>
      <c r="F1728" s="95"/>
      <c r="G1728" s="2" t="s">
        <v>9</v>
      </c>
      <c r="H1728" s="3" t="s">
        <v>10</v>
      </c>
      <c r="I1728" s="3" t="s">
        <v>23</v>
      </c>
      <c r="J1728" s="3" t="s">
        <v>22</v>
      </c>
      <c r="K1728" s="3" t="s">
        <v>21</v>
      </c>
      <c r="L1728" s="3" t="s">
        <v>25</v>
      </c>
      <c r="M1728" s="3" t="s">
        <v>11</v>
      </c>
      <c r="N1728" s="3" t="s">
        <v>24</v>
      </c>
      <c r="O1728" s="3" t="s">
        <v>12</v>
      </c>
      <c r="P1728" s="2" t="s">
        <v>9</v>
      </c>
      <c r="Q1728" s="3" t="s">
        <v>10</v>
      </c>
      <c r="R1728" s="3" t="s">
        <v>22</v>
      </c>
      <c r="S1728" s="3" t="s">
        <v>21</v>
      </c>
      <c r="T1728" s="3" t="s">
        <v>11</v>
      </c>
      <c r="U1728" s="3" t="s">
        <v>328</v>
      </c>
      <c r="V1728" s="3" t="s">
        <v>13</v>
      </c>
      <c r="W1728" s="100"/>
      <c r="X1728" s="95"/>
    </row>
    <row r="1729" spans="2:24">
      <c r="B1729" s="23" t="s">
        <v>14</v>
      </c>
      <c r="C1729" s="5">
        <v>0</v>
      </c>
      <c r="D1729" s="5">
        <v>0</v>
      </c>
      <c r="E1729" s="5">
        <f>C1729-D1729</f>
        <v>0</v>
      </c>
      <c r="F1729" s="12"/>
      <c r="G1729" s="7">
        <v>0</v>
      </c>
      <c r="H1729" s="7">
        <v>0</v>
      </c>
      <c r="I1729" s="7">
        <v>0</v>
      </c>
      <c r="J1729" s="7">
        <v>0</v>
      </c>
      <c r="K1729" s="7">
        <v>0</v>
      </c>
      <c r="L1729" s="7">
        <v>0</v>
      </c>
      <c r="M1729" s="7">
        <v>0</v>
      </c>
      <c r="N1729" s="7">
        <v>0</v>
      </c>
      <c r="O1729" s="7">
        <f>SUM(G1729:N1729)</f>
        <v>0</v>
      </c>
      <c r="P1729" s="7">
        <v>0</v>
      </c>
      <c r="Q1729" s="7">
        <v>0</v>
      </c>
      <c r="R1729" s="7">
        <v>0</v>
      </c>
      <c r="S1729" s="7">
        <v>0</v>
      </c>
      <c r="T1729" s="7">
        <v>0</v>
      </c>
      <c r="U1729" s="7">
        <v>0</v>
      </c>
      <c r="V1729" s="7">
        <f>SUM(P1729:U1729)</f>
        <v>0</v>
      </c>
      <c r="W1729" s="47"/>
      <c r="X1729" s="8" t="s">
        <v>569</v>
      </c>
    </row>
    <row r="1730" spans="2:24">
      <c r="B1730" s="23" t="s">
        <v>15</v>
      </c>
      <c r="C1730" s="47">
        <v>11</v>
      </c>
      <c r="D1730" s="47">
        <v>2</v>
      </c>
      <c r="E1730" s="5">
        <f>C1730-D1730</f>
        <v>9</v>
      </c>
      <c r="F1730" s="12"/>
      <c r="G1730" s="6">
        <f>350*5/35.31</f>
        <v>49.561030869442078</v>
      </c>
      <c r="H1730" s="6">
        <v>0</v>
      </c>
      <c r="I1730" s="6">
        <v>0</v>
      </c>
      <c r="J1730" s="6">
        <v>0</v>
      </c>
      <c r="K1730" s="6">
        <v>0</v>
      </c>
      <c r="L1730" s="6">
        <v>0</v>
      </c>
      <c r="M1730" s="6">
        <f>350*4/35.31</f>
        <v>39.648824695553664</v>
      </c>
      <c r="N1730" s="6">
        <f>350*12/35.31</f>
        <v>118.946474086661</v>
      </c>
      <c r="O1730" s="7">
        <f t="shared" ref="O1730:O1732" si="277">SUM(G1730:N1730)</f>
        <v>208.15632965165673</v>
      </c>
      <c r="P1730" s="7">
        <v>0</v>
      </c>
      <c r="Q1730" s="7">
        <v>0</v>
      </c>
      <c r="R1730" s="7">
        <v>0</v>
      </c>
      <c r="S1730" s="7">
        <v>0</v>
      </c>
      <c r="T1730" s="7">
        <v>0</v>
      </c>
      <c r="U1730" s="7">
        <v>0</v>
      </c>
      <c r="V1730" s="7">
        <f>SUM(P1730:U1730)</f>
        <v>0</v>
      </c>
      <c r="W1730" s="47">
        <v>1187</v>
      </c>
      <c r="X1730" s="8"/>
    </row>
    <row r="1731" spans="2:24">
      <c r="B1731" s="23" t="s">
        <v>16</v>
      </c>
      <c r="C1731" s="47">
        <v>10</v>
      </c>
      <c r="D1731" s="47">
        <v>2</v>
      </c>
      <c r="E1731" s="5">
        <f>C1731-D1731</f>
        <v>8</v>
      </c>
      <c r="F1731" s="12"/>
      <c r="G1731" s="6">
        <f>2800/35.31</f>
        <v>79.297649391107328</v>
      </c>
      <c r="H1731" s="6">
        <v>0</v>
      </c>
      <c r="I1731" s="6">
        <v>0</v>
      </c>
      <c r="J1731" s="6">
        <v>0</v>
      </c>
      <c r="K1731" s="6">
        <v>0</v>
      </c>
      <c r="L1731" s="6">
        <v>0</v>
      </c>
      <c r="M1731" s="6">
        <f>900/35.31</f>
        <v>25.488530161427356</v>
      </c>
      <c r="N1731" s="6">
        <v>0</v>
      </c>
      <c r="O1731" s="7">
        <f t="shared" si="277"/>
        <v>104.78617955253469</v>
      </c>
      <c r="P1731" s="7">
        <v>0</v>
      </c>
      <c r="Q1731" s="7">
        <v>0</v>
      </c>
      <c r="R1731" s="7">
        <v>0</v>
      </c>
      <c r="S1731" s="7">
        <v>0</v>
      </c>
      <c r="T1731" s="7">
        <v>0</v>
      </c>
      <c r="U1731" s="7">
        <v>0</v>
      </c>
      <c r="V1731" s="7">
        <f>SUM(P1731:U1731)</f>
        <v>0</v>
      </c>
      <c r="W1731" s="47">
        <v>270</v>
      </c>
      <c r="X1731" s="8"/>
    </row>
    <row r="1732" spans="2:24">
      <c r="B1732" s="23" t="s">
        <v>277</v>
      </c>
      <c r="C1732" s="47">
        <v>10</v>
      </c>
      <c r="D1732" s="47">
        <v>4</v>
      </c>
      <c r="E1732" s="5">
        <f t="shared" ref="E1732" si="278">C1732-D1732</f>
        <v>6</v>
      </c>
      <c r="F1732" s="12">
        <v>37</v>
      </c>
      <c r="G1732" s="7">
        <f>350*3/35.31</f>
        <v>29.73661852166525</v>
      </c>
      <c r="H1732" s="7">
        <f>350*6/35.31</f>
        <v>59.473237043330499</v>
      </c>
      <c r="I1732" s="7">
        <v>0</v>
      </c>
      <c r="J1732" s="7">
        <v>0</v>
      </c>
      <c r="K1732" s="7">
        <f>350*4/35.31</f>
        <v>39.648824695553664</v>
      </c>
      <c r="L1732" s="7">
        <v>0</v>
      </c>
      <c r="M1732" s="7">
        <f>350*3/35.31</f>
        <v>29.73661852166525</v>
      </c>
      <c r="N1732" s="7">
        <f>350*4/35.31</f>
        <v>39.648824695553664</v>
      </c>
      <c r="O1732" s="7">
        <f t="shared" si="277"/>
        <v>198.24412347776834</v>
      </c>
      <c r="P1732" s="7">
        <v>0</v>
      </c>
      <c r="Q1732" s="7">
        <v>0</v>
      </c>
      <c r="R1732" s="7">
        <v>0</v>
      </c>
      <c r="S1732" s="7">
        <v>0</v>
      </c>
      <c r="T1732" s="7">
        <f>350*2/35.31</f>
        <v>19.824412347776832</v>
      </c>
      <c r="U1732" s="7">
        <v>0</v>
      </c>
      <c r="V1732" s="7">
        <f t="shared" ref="V1732" si="279">SUM(P1732:U1732)</f>
        <v>19.824412347776832</v>
      </c>
      <c r="W1732" s="47">
        <v>2105</v>
      </c>
      <c r="X1732" s="8"/>
    </row>
    <row r="1734" spans="2:24">
      <c r="B1734" s="1" t="s">
        <v>570</v>
      </c>
    </row>
    <row r="1735" spans="2:24" ht="15" customHeight="1">
      <c r="B1735" s="94" t="s">
        <v>0</v>
      </c>
      <c r="C1735" s="94" t="s">
        <v>121</v>
      </c>
      <c r="D1735" s="94" t="s">
        <v>97</v>
      </c>
      <c r="E1735" s="94" t="s">
        <v>98</v>
      </c>
      <c r="F1735" s="94" t="s">
        <v>99</v>
      </c>
      <c r="G1735" s="101" t="s">
        <v>100</v>
      </c>
      <c r="H1735" s="103" t="s">
        <v>8</v>
      </c>
      <c r="I1735" s="103"/>
      <c r="J1735" s="103"/>
      <c r="K1735" s="103"/>
      <c r="L1735" s="103"/>
      <c r="M1735" s="103"/>
      <c r="N1735" s="103"/>
      <c r="O1735" s="103"/>
    </row>
    <row r="1736" spans="2:24">
      <c r="B1736" s="95"/>
      <c r="C1736" s="95"/>
      <c r="D1736" s="95"/>
      <c r="E1736" s="95"/>
      <c r="F1736" s="95"/>
      <c r="G1736" s="102"/>
      <c r="H1736" s="103"/>
      <c r="I1736" s="103"/>
      <c r="J1736" s="103"/>
      <c r="K1736" s="103"/>
      <c r="L1736" s="103"/>
      <c r="M1736" s="103"/>
      <c r="N1736" s="103"/>
      <c r="O1736" s="103"/>
    </row>
    <row r="1737" spans="2:24">
      <c r="B1737" s="23" t="s">
        <v>15</v>
      </c>
      <c r="C1737" s="47" t="s">
        <v>101</v>
      </c>
      <c r="D1737" s="47" t="s">
        <v>127</v>
      </c>
      <c r="E1737" s="5">
        <v>3</v>
      </c>
      <c r="F1737" s="5">
        <v>5</v>
      </c>
      <c r="G1737" s="14">
        <v>0</v>
      </c>
      <c r="H1737" s="104" t="s">
        <v>571</v>
      </c>
      <c r="I1737" s="104"/>
      <c r="J1737" s="104"/>
      <c r="K1737" s="104"/>
      <c r="L1737" s="104"/>
      <c r="M1737" s="104"/>
      <c r="N1737" s="104"/>
      <c r="O1737" s="104"/>
    </row>
    <row r="1738" spans="2:24">
      <c r="B1738" s="23" t="s">
        <v>277</v>
      </c>
      <c r="C1738" s="47" t="s">
        <v>101</v>
      </c>
      <c r="D1738" s="47"/>
      <c r="E1738" s="5">
        <v>11</v>
      </c>
      <c r="F1738" s="5">
        <v>0</v>
      </c>
      <c r="G1738" s="14">
        <v>42</v>
      </c>
      <c r="H1738" s="104" t="s">
        <v>572</v>
      </c>
      <c r="I1738" s="104"/>
      <c r="J1738" s="104"/>
      <c r="K1738" s="104"/>
      <c r="L1738" s="104"/>
      <c r="M1738" s="104"/>
      <c r="N1738" s="104"/>
      <c r="O1738" s="104"/>
    </row>
    <row r="1741" spans="2:24">
      <c r="B1741" s="1" t="s">
        <v>573</v>
      </c>
    </row>
    <row r="1742" spans="2:24">
      <c r="B1742" s="94" t="s">
        <v>0</v>
      </c>
      <c r="C1742" s="94" t="s">
        <v>1</v>
      </c>
      <c r="D1742" s="94" t="s">
        <v>2</v>
      </c>
      <c r="E1742" s="94" t="s">
        <v>3</v>
      </c>
      <c r="F1742" s="94" t="s">
        <v>93</v>
      </c>
      <c r="G1742" s="96" t="s">
        <v>5</v>
      </c>
      <c r="H1742" s="97"/>
      <c r="I1742" s="97"/>
      <c r="J1742" s="97"/>
      <c r="K1742" s="97"/>
      <c r="L1742" s="97"/>
      <c r="M1742" s="97"/>
      <c r="N1742" s="97"/>
      <c r="O1742" s="98"/>
      <c r="P1742" s="96" t="s">
        <v>6</v>
      </c>
      <c r="Q1742" s="97"/>
      <c r="R1742" s="97"/>
      <c r="S1742" s="97"/>
      <c r="T1742" s="97"/>
      <c r="U1742" s="97"/>
      <c r="V1742" s="98"/>
      <c r="W1742" s="99" t="s">
        <v>7</v>
      </c>
      <c r="X1742" s="94" t="s">
        <v>8</v>
      </c>
    </row>
    <row r="1743" spans="2:24">
      <c r="B1743" s="95"/>
      <c r="C1743" s="95"/>
      <c r="D1743" s="95"/>
      <c r="E1743" s="95"/>
      <c r="F1743" s="95"/>
      <c r="G1743" s="2" t="s">
        <v>9</v>
      </c>
      <c r="H1743" s="3" t="s">
        <v>10</v>
      </c>
      <c r="I1743" s="3" t="s">
        <v>23</v>
      </c>
      <c r="J1743" s="3" t="s">
        <v>22</v>
      </c>
      <c r="K1743" s="3" t="s">
        <v>21</v>
      </c>
      <c r="L1743" s="3" t="s">
        <v>25</v>
      </c>
      <c r="M1743" s="3" t="s">
        <v>11</v>
      </c>
      <c r="N1743" s="3" t="s">
        <v>24</v>
      </c>
      <c r="O1743" s="3" t="s">
        <v>12</v>
      </c>
      <c r="P1743" s="2" t="s">
        <v>9</v>
      </c>
      <c r="Q1743" s="3" t="s">
        <v>10</v>
      </c>
      <c r="R1743" s="3" t="s">
        <v>22</v>
      </c>
      <c r="S1743" s="3" t="s">
        <v>21</v>
      </c>
      <c r="T1743" s="3" t="s">
        <v>11</v>
      </c>
      <c r="U1743" s="3" t="s">
        <v>328</v>
      </c>
      <c r="V1743" s="3" t="s">
        <v>13</v>
      </c>
      <c r="W1743" s="100"/>
      <c r="X1743" s="95"/>
    </row>
    <row r="1744" spans="2:24">
      <c r="B1744" s="23" t="s">
        <v>14</v>
      </c>
      <c r="C1744" s="5">
        <v>0</v>
      </c>
      <c r="D1744" s="5">
        <v>0</v>
      </c>
      <c r="E1744" s="5">
        <f>C1744-D1744</f>
        <v>0</v>
      </c>
      <c r="F1744" s="12"/>
      <c r="G1744" s="7">
        <v>0</v>
      </c>
      <c r="H1744" s="7">
        <v>0</v>
      </c>
      <c r="I1744" s="7">
        <v>0</v>
      </c>
      <c r="J1744" s="7">
        <v>0</v>
      </c>
      <c r="K1744" s="7">
        <v>0</v>
      </c>
      <c r="L1744" s="7">
        <v>0</v>
      </c>
      <c r="M1744" s="7">
        <v>0</v>
      </c>
      <c r="N1744" s="7">
        <v>0</v>
      </c>
      <c r="O1744" s="7">
        <f>SUM(G1744:N1744)</f>
        <v>0</v>
      </c>
      <c r="P1744" s="7">
        <v>0</v>
      </c>
      <c r="Q1744" s="7">
        <v>0</v>
      </c>
      <c r="R1744" s="7">
        <v>0</v>
      </c>
      <c r="S1744" s="7">
        <v>0</v>
      </c>
      <c r="T1744" s="7">
        <v>0</v>
      </c>
      <c r="U1744" s="7">
        <v>0</v>
      </c>
      <c r="V1744" s="7">
        <f>SUM(P1744:U1744)</f>
        <v>0</v>
      </c>
      <c r="W1744" s="47"/>
      <c r="X1744" s="8" t="s">
        <v>569</v>
      </c>
    </row>
    <row r="1745" spans="2:24">
      <c r="B1745" s="23" t="s">
        <v>15</v>
      </c>
      <c r="C1745" s="47">
        <v>15</v>
      </c>
      <c r="D1745" s="47">
        <v>4</v>
      </c>
      <c r="E1745" s="5">
        <f>C1745-D1745</f>
        <v>11</v>
      </c>
      <c r="F1745" s="12"/>
      <c r="G1745" s="6">
        <f>350*6/35.31</f>
        <v>59.473237043330499</v>
      </c>
      <c r="H1745" s="6">
        <v>0</v>
      </c>
      <c r="I1745" s="6">
        <v>0</v>
      </c>
      <c r="J1745" s="6">
        <v>0</v>
      </c>
      <c r="K1745" s="6">
        <v>0</v>
      </c>
      <c r="L1745" s="6">
        <v>0</v>
      </c>
      <c r="M1745" s="6">
        <f>350*5/35.31</f>
        <v>49.561030869442078</v>
      </c>
      <c r="N1745" s="6">
        <f>350*9/35.31</f>
        <v>89.209855564995749</v>
      </c>
      <c r="O1745" s="7">
        <f t="shared" ref="O1745:O1747" si="280">SUM(G1745:N1745)</f>
        <v>198.24412347776831</v>
      </c>
      <c r="P1745" s="7">
        <v>0</v>
      </c>
      <c r="Q1745" s="7">
        <v>0</v>
      </c>
      <c r="R1745" s="7">
        <v>0</v>
      </c>
      <c r="S1745" s="7">
        <v>0</v>
      </c>
      <c r="T1745" s="7">
        <v>0</v>
      </c>
      <c r="U1745" s="7">
        <v>0</v>
      </c>
      <c r="V1745" s="7">
        <f>SUM(P1745:U1745)</f>
        <v>0</v>
      </c>
      <c r="W1745" s="47">
        <v>1480</v>
      </c>
      <c r="X1745" s="8"/>
    </row>
    <row r="1746" spans="2:24">
      <c r="B1746" s="23" t="s">
        <v>16</v>
      </c>
      <c r="C1746" s="47">
        <v>0</v>
      </c>
      <c r="D1746" s="47">
        <v>0</v>
      </c>
      <c r="E1746" s="5">
        <f>C1746-D1746</f>
        <v>0</v>
      </c>
      <c r="F1746" s="12"/>
      <c r="G1746" s="6">
        <v>0</v>
      </c>
      <c r="H1746" s="6">
        <v>0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7">
        <f t="shared" si="280"/>
        <v>0</v>
      </c>
      <c r="P1746" s="7">
        <v>0</v>
      </c>
      <c r="Q1746" s="7">
        <v>0</v>
      </c>
      <c r="R1746" s="7">
        <v>0</v>
      </c>
      <c r="S1746" s="7">
        <v>0</v>
      </c>
      <c r="T1746" s="7">
        <v>0</v>
      </c>
      <c r="U1746" s="7">
        <v>0</v>
      </c>
      <c r="V1746" s="7">
        <f>SUM(P1746:U1746)</f>
        <v>0</v>
      </c>
      <c r="W1746" s="47"/>
      <c r="X1746" s="8" t="s">
        <v>574</v>
      </c>
    </row>
    <row r="1747" spans="2:24">
      <c r="B1747" s="23" t="s">
        <v>277</v>
      </c>
      <c r="C1747" s="47">
        <v>10</v>
      </c>
      <c r="D1747" s="47">
        <v>3</v>
      </c>
      <c r="E1747" s="5">
        <f t="shared" ref="E1747" si="281">C1747-D1747</f>
        <v>7</v>
      </c>
      <c r="F1747" s="12">
        <v>21</v>
      </c>
      <c r="G1747" s="7">
        <f>350*3/35.31</f>
        <v>29.73661852166525</v>
      </c>
      <c r="H1747" s="7">
        <f>350*6/35.31</f>
        <v>59.473237043330499</v>
      </c>
      <c r="I1747" s="7">
        <v>0</v>
      </c>
      <c r="J1747" s="7">
        <v>0</v>
      </c>
      <c r="K1747" s="7">
        <f>350*4/35.31</f>
        <v>39.648824695553664</v>
      </c>
      <c r="L1747" s="7">
        <v>0</v>
      </c>
      <c r="M1747" s="7">
        <f>350*3/35.31</f>
        <v>29.73661852166525</v>
      </c>
      <c r="N1747" s="7">
        <f>350*6/35.31</f>
        <v>59.473237043330499</v>
      </c>
      <c r="O1747" s="7">
        <f t="shared" si="280"/>
        <v>218.06853582554518</v>
      </c>
      <c r="P1747" s="7">
        <v>0</v>
      </c>
      <c r="Q1747" s="7">
        <v>0</v>
      </c>
      <c r="R1747" s="7">
        <v>0</v>
      </c>
      <c r="S1747" s="7">
        <v>0</v>
      </c>
      <c r="T1747" s="7">
        <v>0</v>
      </c>
      <c r="U1747" s="7">
        <v>0</v>
      </c>
      <c r="V1747" s="7">
        <f t="shared" ref="V1747" si="282">SUM(P1747:U1747)</f>
        <v>0</v>
      </c>
      <c r="W1747" s="47">
        <v>1452</v>
      </c>
      <c r="X1747" s="8"/>
    </row>
    <row r="1749" spans="2:24">
      <c r="B1749" s="1" t="s">
        <v>575</v>
      </c>
    </row>
    <row r="1750" spans="2:24">
      <c r="B1750" s="94" t="s">
        <v>0</v>
      </c>
      <c r="C1750" s="94" t="s">
        <v>121</v>
      </c>
      <c r="D1750" s="94" t="s">
        <v>97</v>
      </c>
      <c r="E1750" s="94" t="s">
        <v>98</v>
      </c>
      <c r="F1750" s="94" t="s">
        <v>99</v>
      </c>
      <c r="G1750" s="101" t="s">
        <v>100</v>
      </c>
      <c r="H1750" s="103" t="s">
        <v>8</v>
      </c>
      <c r="I1750" s="103"/>
      <c r="J1750" s="103"/>
      <c r="K1750" s="103"/>
      <c r="L1750" s="103"/>
      <c r="M1750" s="103"/>
      <c r="N1750" s="103"/>
      <c r="O1750" s="103"/>
    </row>
    <row r="1751" spans="2:24">
      <c r="B1751" s="95"/>
      <c r="C1751" s="95"/>
      <c r="D1751" s="95"/>
      <c r="E1751" s="95"/>
      <c r="F1751" s="95"/>
      <c r="G1751" s="102"/>
      <c r="H1751" s="103"/>
      <c r="I1751" s="103"/>
      <c r="J1751" s="103"/>
      <c r="K1751" s="103"/>
      <c r="L1751" s="103"/>
      <c r="M1751" s="103"/>
      <c r="N1751" s="103"/>
      <c r="O1751" s="103"/>
    </row>
    <row r="1752" spans="2:24">
      <c r="B1752" s="23" t="s">
        <v>15</v>
      </c>
      <c r="C1752" s="47" t="s">
        <v>101</v>
      </c>
      <c r="D1752" s="47" t="s">
        <v>127</v>
      </c>
      <c r="E1752" s="5">
        <v>0</v>
      </c>
      <c r="F1752" s="5">
        <v>8</v>
      </c>
      <c r="G1752" s="14">
        <v>0</v>
      </c>
      <c r="H1752" s="104" t="s">
        <v>576</v>
      </c>
      <c r="I1752" s="104"/>
      <c r="J1752" s="104"/>
      <c r="K1752" s="104"/>
      <c r="L1752" s="104"/>
      <c r="M1752" s="104"/>
      <c r="N1752" s="104"/>
      <c r="O1752" s="104"/>
    </row>
    <row r="1753" spans="2:24">
      <c r="B1753" s="23" t="s">
        <v>277</v>
      </c>
      <c r="C1753" s="47" t="s">
        <v>101</v>
      </c>
      <c r="D1753" s="47"/>
      <c r="E1753" s="5">
        <v>18</v>
      </c>
      <c r="F1753" s="5">
        <v>0</v>
      </c>
      <c r="G1753" s="14">
        <v>35</v>
      </c>
      <c r="H1753" s="104" t="s">
        <v>577</v>
      </c>
      <c r="I1753" s="104"/>
      <c r="J1753" s="104"/>
      <c r="K1753" s="104"/>
      <c r="L1753" s="104"/>
      <c r="M1753" s="104"/>
      <c r="N1753" s="104"/>
      <c r="O1753" s="104"/>
    </row>
    <row r="1756" spans="2:24">
      <c r="B1756" s="1" t="s">
        <v>578</v>
      </c>
    </row>
    <row r="1757" spans="2:24">
      <c r="B1757" s="94" t="s">
        <v>0</v>
      </c>
      <c r="C1757" s="94" t="s">
        <v>1</v>
      </c>
      <c r="D1757" s="94" t="s">
        <v>2</v>
      </c>
      <c r="E1757" s="94" t="s">
        <v>3</v>
      </c>
      <c r="F1757" s="94" t="s">
        <v>93</v>
      </c>
      <c r="G1757" s="96" t="s">
        <v>5</v>
      </c>
      <c r="H1757" s="97"/>
      <c r="I1757" s="97"/>
      <c r="J1757" s="97"/>
      <c r="K1757" s="97"/>
      <c r="L1757" s="97"/>
      <c r="M1757" s="97"/>
      <c r="N1757" s="97"/>
      <c r="O1757" s="98"/>
      <c r="P1757" s="96" t="s">
        <v>6</v>
      </c>
      <c r="Q1757" s="97"/>
      <c r="R1757" s="97"/>
      <c r="S1757" s="97"/>
      <c r="T1757" s="97"/>
      <c r="U1757" s="97"/>
      <c r="V1757" s="98"/>
      <c r="W1757" s="99" t="s">
        <v>7</v>
      </c>
      <c r="X1757" s="94" t="s">
        <v>8</v>
      </c>
    </row>
    <row r="1758" spans="2:24">
      <c r="B1758" s="95"/>
      <c r="C1758" s="95"/>
      <c r="D1758" s="95"/>
      <c r="E1758" s="95"/>
      <c r="F1758" s="95"/>
      <c r="G1758" s="2" t="s">
        <v>9</v>
      </c>
      <c r="H1758" s="3" t="s">
        <v>10</v>
      </c>
      <c r="I1758" s="3" t="s">
        <v>23</v>
      </c>
      <c r="J1758" s="3" t="s">
        <v>22</v>
      </c>
      <c r="K1758" s="3" t="s">
        <v>21</v>
      </c>
      <c r="L1758" s="3" t="s">
        <v>25</v>
      </c>
      <c r="M1758" s="3" t="s">
        <v>11</v>
      </c>
      <c r="N1758" s="3" t="s">
        <v>24</v>
      </c>
      <c r="O1758" s="3" t="s">
        <v>12</v>
      </c>
      <c r="P1758" s="2" t="s">
        <v>9</v>
      </c>
      <c r="Q1758" s="3" t="s">
        <v>10</v>
      </c>
      <c r="R1758" s="3" t="s">
        <v>22</v>
      </c>
      <c r="S1758" s="3" t="s">
        <v>21</v>
      </c>
      <c r="T1758" s="3" t="s">
        <v>11</v>
      </c>
      <c r="U1758" s="3" t="s">
        <v>328</v>
      </c>
      <c r="V1758" s="3" t="s">
        <v>13</v>
      </c>
      <c r="W1758" s="100"/>
      <c r="X1758" s="95"/>
    </row>
    <row r="1759" spans="2:24">
      <c r="B1759" s="23" t="s">
        <v>14</v>
      </c>
      <c r="C1759" s="5">
        <v>0</v>
      </c>
      <c r="D1759" s="5">
        <v>0</v>
      </c>
      <c r="E1759" s="5">
        <f>C1759-D1759</f>
        <v>0</v>
      </c>
      <c r="F1759" s="12"/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  <c r="N1759" s="7">
        <v>0</v>
      </c>
      <c r="O1759" s="7">
        <f>SUM(G1759:N1759)</f>
        <v>0</v>
      </c>
      <c r="P1759" s="7">
        <v>0</v>
      </c>
      <c r="Q1759" s="7">
        <v>0</v>
      </c>
      <c r="R1759" s="7">
        <v>0</v>
      </c>
      <c r="S1759" s="7">
        <v>0</v>
      </c>
      <c r="T1759" s="7">
        <v>0</v>
      </c>
      <c r="U1759" s="7">
        <v>0</v>
      </c>
      <c r="V1759" s="7">
        <f>SUM(P1759:U1759)</f>
        <v>0</v>
      </c>
      <c r="W1759" s="47"/>
      <c r="X1759" s="8" t="s">
        <v>569</v>
      </c>
    </row>
    <row r="1760" spans="2:24">
      <c r="B1760" s="23" t="s">
        <v>15</v>
      </c>
      <c r="C1760" s="47">
        <v>9</v>
      </c>
      <c r="D1760" s="47">
        <v>3</v>
      </c>
      <c r="E1760" s="5">
        <f>C1760-D1760</f>
        <v>6</v>
      </c>
      <c r="F1760" s="12"/>
      <c r="G1760" s="6">
        <f>350*4/35.31</f>
        <v>39.648824695553664</v>
      </c>
      <c r="H1760" s="6">
        <v>0</v>
      </c>
      <c r="I1760" s="6">
        <v>0</v>
      </c>
      <c r="J1760" s="6">
        <v>0</v>
      </c>
      <c r="K1760" s="6">
        <v>0</v>
      </c>
      <c r="L1760" s="6">
        <v>0</v>
      </c>
      <c r="M1760" s="6">
        <f>350*4/35.31</f>
        <v>39.648824695553664</v>
      </c>
      <c r="N1760" s="6">
        <f>350*7/35.31</f>
        <v>69.385443217218921</v>
      </c>
      <c r="O1760" s="7">
        <f t="shared" ref="O1760:O1762" si="283">SUM(G1760:N1760)</f>
        <v>148.68309260832626</v>
      </c>
      <c r="P1760" s="7">
        <v>0</v>
      </c>
      <c r="Q1760" s="7">
        <v>0</v>
      </c>
      <c r="R1760" s="7">
        <v>0</v>
      </c>
      <c r="S1760" s="7">
        <v>0</v>
      </c>
      <c r="T1760" s="7">
        <f>350/35.31</f>
        <v>9.912206173888416</v>
      </c>
      <c r="U1760" s="7">
        <v>0</v>
      </c>
      <c r="V1760" s="7">
        <f>SUM(P1760:U1760)</f>
        <v>9.912206173888416</v>
      </c>
      <c r="W1760" s="47">
        <v>1758</v>
      </c>
      <c r="X1760" s="8"/>
    </row>
    <row r="1761" spans="2:24">
      <c r="B1761" s="23" t="s">
        <v>16</v>
      </c>
      <c r="C1761" s="47">
        <v>12</v>
      </c>
      <c r="D1761" s="47">
        <v>2</v>
      </c>
      <c r="E1761" s="5">
        <f>C1761-D1761</f>
        <v>10</v>
      </c>
      <c r="F1761" s="12"/>
      <c r="G1761" s="6">
        <f>2700/35.31</f>
        <v>76.465590484282075</v>
      </c>
      <c r="H1761" s="6">
        <v>0</v>
      </c>
      <c r="I1761" s="6">
        <v>0</v>
      </c>
      <c r="J1761" s="6">
        <v>0</v>
      </c>
      <c r="K1761" s="6">
        <v>0</v>
      </c>
      <c r="L1761" s="6">
        <v>0</v>
      </c>
      <c r="M1761" s="6">
        <f>800/35.31</f>
        <v>22.656471254602096</v>
      </c>
      <c r="N1761" s="6">
        <v>0</v>
      </c>
      <c r="O1761" s="7">
        <f t="shared" si="283"/>
        <v>99.12206173888417</v>
      </c>
      <c r="P1761" s="7">
        <f>1050/35.31</f>
        <v>29.73661852166525</v>
      </c>
      <c r="Q1761" s="7">
        <v>0</v>
      </c>
      <c r="R1761" s="7">
        <v>0</v>
      </c>
      <c r="S1761" s="7">
        <v>0</v>
      </c>
      <c r="T1761" s="7">
        <v>0</v>
      </c>
      <c r="U1761" s="7">
        <v>0</v>
      </c>
      <c r="V1761" s="7">
        <f>SUM(P1761:U1761)</f>
        <v>29.73661852166525</v>
      </c>
      <c r="W1761" s="47">
        <v>195</v>
      </c>
      <c r="X1761" s="8"/>
    </row>
    <row r="1762" spans="2:24">
      <c r="B1762" s="23" t="s">
        <v>277</v>
      </c>
      <c r="C1762" s="47">
        <v>10</v>
      </c>
      <c r="D1762" s="47">
        <v>2</v>
      </c>
      <c r="E1762" s="5">
        <f t="shared" ref="E1762" si="284">C1762-D1762</f>
        <v>8</v>
      </c>
      <c r="F1762" s="12">
        <v>15</v>
      </c>
      <c r="G1762" s="7">
        <f>350*4/35.31</f>
        <v>39.648824695553664</v>
      </c>
      <c r="H1762" s="7">
        <f>350*8/35.31</f>
        <v>79.297649391107328</v>
      </c>
      <c r="I1762" s="7">
        <v>0</v>
      </c>
      <c r="J1762" s="7">
        <v>0</v>
      </c>
      <c r="K1762" s="7">
        <f>350*5/35.31</f>
        <v>49.561030869442078</v>
      </c>
      <c r="L1762" s="7">
        <v>0</v>
      </c>
      <c r="M1762" s="7">
        <f>350*4/35.31</f>
        <v>39.648824695553664</v>
      </c>
      <c r="N1762" s="7">
        <f>350*8/35.31</f>
        <v>79.297649391107328</v>
      </c>
      <c r="O1762" s="7">
        <f t="shared" si="283"/>
        <v>287.45397904276405</v>
      </c>
      <c r="P1762" s="7">
        <v>0</v>
      </c>
      <c r="Q1762" s="7">
        <v>0</v>
      </c>
      <c r="R1762" s="7">
        <v>0</v>
      </c>
      <c r="S1762" s="7">
        <f>350/35.31</f>
        <v>9.912206173888416</v>
      </c>
      <c r="T1762" s="7">
        <v>0</v>
      </c>
      <c r="U1762" s="7">
        <v>0</v>
      </c>
      <c r="V1762" s="7">
        <f t="shared" ref="V1762" si="285">SUM(P1762:U1762)</f>
        <v>9.912206173888416</v>
      </c>
      <c r="W1762" s="47">
        <v>1722</v>
      </c>
      <c r="X1762" s="8"/>
    </row>
    <row r="1764" spans="2:24">
      <c r="B1764" s="1" t="s">
        <v>579</v>
      </c>
    </row>
    <row r="1765" spans="2:24">
      <c r="B1765" s="94" t="s">
        <v>0</v>
      </c>
      <c r="C1765" s="94" t="s">
        <v>121</v>
      </c>
      <c r="D1765" s="94" t="s">
        <v>97</v>
      </c>
      <c r="E1765" s="94" t="s">
        <v>98</v>
      </c>
      <c r="F1765" s="94" t="s">
        <v>99</v>
      </c>
      <c r="G1765" s="101" t="s">
        <v>100</v>
      </c>
      <c r="H1765" s="103" t="s">
        <v>8</v>
      </c>
      <c r="I1765" s="103"/>
      <c r="J1765" s="103"/>
      <c r="K1765" s="103"/>
      <c r="L1765" s="103"/>
      <c r="M1765" s="103"/>
      <c r="N1765" s="103"/>
      <c r="O1765" s="103"/>
    </row>
    <row r="1766" spans="2:24">
      <c r="B1766" s="95"/>
      <c r="C1766" s="95"/>
      <c r="D1766" s="95"/>
      <c r="E1766" s="95"/>
      <c r="F1766" s="95"/>
      <c r="G1766" s="102"/>
      <c r="H1766" s="103"/>
      <c r="I1766" s="103"/>
      <c r="J1766" s="103"/>
      <c r="K1766" s="103"/>
      <c r="L1766" s="103"/>
      <c r="M1766" s="103"/>
      <c r="N1766" s="103"/>
      <c r="O1766" s="103"/>
    </row>
    <row r="1767" spans="2:24">
      <c r="B1767" s="23" t="s">
        <v>15</v>
      </c>
      <c r="C1767" s="47" t="s">
        <v>101</v>
      </c>
      <c r="D1767" s="47" t="s">
        <v>127</v>
      </c>
      <c r="E1767" s="5">
        <v>0</v>
      </c>
      <c r="F1767" s="5">
        <v>9</v>
      </c>
      <c r="G1767" s="14">
        <v>0</v>
      </c>
      <c r="H1767" s="104" t="s">
        <v>580</v>
      </c>
      <c r="I1767" s="104"/>
      <c r="J1767" s="104"/>
      <c r="K1767" s="104"/>
      <c r="L1767" s="104"/>
      <c r="M1767" s="104"/>
      <c r="N1767" s="104"/>
      <c r="O1767" s="104"/>
    </row>
    <row r="1768" spans="2:24">
      <c r="B1768" s="23" t="s">
        <v>277</v>
      </c>
      <c r="C1768" s="47" t="s">
        <v>101</v>
      </c>
      <c r="D1768" s="47"/>
      <c r="E1768" s="5">
        <v>16</v>
      </c>
      <c r="F1768" s="5">
        <v>0</v>
      </c>
      <c r="G1768" s="14">
        <v>22</v>
      </c>
      <c r="H1768" s="104" t="s">
        <v>581</v>
      </c>
      <c r="I1768" s="104"/>
      <c r="J1768" s="104"/>
      <c r="K1768" s="104"/>
      <c r="L1768" s="104"/>
      <c r="M1768" s="104"/>
      <c r="N1768" s="104"/>
      <c r="O1768" s="104"/>
    </row>
    <row r="1770" spans="2:24">
      <c r="B1770" s="1" t="s">
        <v>582</v>
      </c>
    </row>
    <row r="1771" spans="2:24">
      <c r="B1771" s="94" t="s">
        <v>0</v>
      </c>
      <c r="C1771" s="94" t="s">
        <v>1</v>
      </c>
      <c r="D1771" s="94" t="s">
        <v>2</v>
      </c>
      <c r="E1771" s="94" t="s">
        <v>3</v>
      </c>
      <c r="F1771" s="94" t="s">
        <v>93</v>
      </c>
      <c r="G1771" s="96" t="s">
        <v>5</v>
      </c>
      <c r="H1771" s="97"/>
      <c r="I1771" s="97"/>
      <c r="J1771" s="97"/>
      <c r="K1771" s="97"/>
      <c r="L1771" s="97"/>
      <c r="M1771" s="97"/>
      <c r="N1771" s="97"/>
      <c r="O1771" s="98"/>
      <c r="P1771" s="96" t="s">
        <v>6</v>
      </c>
      <c r="Q1771" s="97"/>
      <c r="R1771" s="97"/>
      <c r="S1771" s="97"/>
      <c r="T1771" s="97"/>
      <c r="U1771" s="97"/>
      <c r="V1771" s="98"/>
      <c r="W1771" s="99" t="s">
        <v>7</v>
      </c>
      <c r="X1771" s="94" t="s">
        <v>8</v>
      </c>
    </row>
    <row r="1772" spans="2:24">
      <c r="B1772" s="95"/>
      <c r="C1772" s="95"/>
      <c r="D1772" s="95"/>
      <c r="E1772" s="95"/>
      <c r="F1772" s="95"/>
      <c r="G1772" s="2" t="s">
        <v>9</v>
      </c>
      <c r="H1772" s="3" t="s">
        <v>10</v>
      </c>
      <c r="I1772" s="3" t="s">
        <v>23</v>
      </c>
      <c r="J1772" s="3" t="s">
        <v>22</v>
      </c>
      <c r="K1772" s="3" t="s">
        <v>21</v>
      </c>
      <c r="L1772" s="3" t="s">
        <v>25</v>
      </c>
      <c r="M1772" s="3" t="s">
        <v>11</v>
      </c>
      <c r="N1772" s="3" t="s">
        <v>24</v>
      </c>
      <c r="O1772" s="3" t="s">
        <v>12</v>
      </c>
      <c r="P1772" s="2" t="s">
        <v>9</v>
      </c>
      <c r="Q1772" s="3" t="s">
        <v>10</v>
      </c>
      <c r="R1772" s="3" t="s">
        <v>22</v>
      </c>
      <c r="S1772" s="3" t="s">
        <v>21</v>
      </c>
      <c r="T1772" s="3" t="s">
        <v>11</v>
      </c>
      <c r="U1772" s="3" t="s">
        <v>328</v>
      </c>
      <c r="V1772" s="3" t="s">
        <v>13</v>
      </c>
      <c r="W1772" s="100"/>
      <c r="X1772" s="95"/>
    </row>
    <row r="1773" spans="2:24">
      <c r="B1773" s="23" t="s">
        <v>14</v>
      </c>
      <c r="C1773" s="5">
        <v>0</v>
      </c>
      <c r="D1773" s="5">
        <v>0</v>
      </c>
      <c r="E1773" s="5">
        <f>C1773-D1773</f>
        <v>0</v>
      </c>
      <c r="F1773" s="12"/>
      <c r="G1773" s="7">
        <v>0</v>
      </c>
      <c r="H1773" s="7">
        <v>0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  <c r="N1773" s="7">
        <v>0</v>
      </c>
      <c r="O1773" s="7">
        <f>SUM(G1773:N1773)</f>
        <v>0</v>
      </c>
      <c r="P1773" s="7">
        <v>0</v>
      </c>
      <c r="Q1773" s="7">
        <v>0</v>
      </c>
      <c r="R1773" s="7">
        <v>0</v>
      </c>
      <c r="S1773" s="7">
        <v>0</v>
      </c>
      <c r="T1773" s="7">
        <v>0</v>
      </c>
      <c r="U1773" s="7">
        <v>0</v>
      </c>
      <c r="V1773" s="7">
        <f>SUM(P1773:U1773)</f>
        <v>0</v>
      </c>
      <c r="W1773" s="48"/>
      <c r="X1773" s="8" t="s">
        <v>569</v>
      </c>
    </row>
    <row r="1774" spans="2:24">
      <c r="B1774" s="23" t="s">
        <v>15</v>
      </c>
      <c r="C1774" s="48">
        <v>13</v>
      </c>
      <c r="D1774" s="48">
        <v>5</v>
      </c>
      <c r="E1774" s="5">
        <f>C1774-D1774</f>
        <v>8</v>
      </c>
      <c r="F1774" s="12"/>
      <c r="G1774" s="6">
        <f>350*5/35.31</f>
        <v>49.561030869442078</v>
      </c>
      <c r="H1774" s="6">
        <v>0</v>
      </c>
      <c r="I1774" s="6">
        <v>0</v>
      </c>
      <c r="J1774" s="6">
        <v>0</v>
      </c>
      <c r="K1774" s="6">
        <v>0</v>
      </c>
      <c r="L1774" s="6">
        <v>0</v>
      </c>
      <c r="M1774" s="6">
        <f>350*5/35.31</f>
        <v>49.561030869442078</v>
      </c>
      <c r="N1774" s="6">
        <f>350*8/35.31</f>
        <v>79.297649391107328</v>
      </c>
      <c r="O1774" s="7">
        <f t="shared" ref="O1774:O1776" si="286">SUM(G1774:N1774)</f>
        <v>178.41971112999147</v>
      </c>
      <c r="P1774" s="7">
        <v>0</v>
      </c>
      <c r="Q1774" s="7">
        <v>0</v>
      </c>
      <c r="R1774" s="7">
        <v>0</v>
      </c>
      <c r="S1774" s="7">
        <v>0</v>
      </c>
      <c r="T1774" s="7">
        <v>0</v>
      </c>
      <c r="U1774" s="7">
        <v>0</v>
      </c>
      <c r="V1774" s="7">
        <f>SUM(P1774:U1774)</f>
        <v>0</v>
      </c>
      <c r="W1774" s="48">
        <v>1627</v>
      </c>
      <c r="X1774" s="8"/>
    </row>
    <row r="1775" spans="2:24">
      <c r="B1775" s="23" t="s">
        <v>16</v>
      </c>
      <c r="C1775" s="48">
        <v>10</v>
      </c>
      <c r="D1775" s="48">
        <v>4</v>
      </c>
      <c r="E1775" s="5">
        <f>C1775-D1775</f>
        <v>6</v>
      </c>
      <c r="F1775" s="12"/>
      <c r="G1775" s="6">
        <f>1500/35.31</f>
        <v>42.480883602378924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f>600/35.31</f>
        <v>16.992353440951572</v>
      </c>
      <c r="N1775" s="6">
        <v>0</v>
      </c>
      <c r="O1775" s="7">
        <f t="shared" si="286"/>
        <v>59.473237043330499</v>
      </c>
      <c r="P1775" s="7">
        <v>0</v>
      </c>
      <c r="Q1775" s="7">
        <v>0</v>
      </c>
      <c r="R1775" s="7">
        <v>0</v>
      </c>
      <c r="S1775" s="7">
        <v>0</v>
      </c>
      <c r="T1775" s="7">
        <v>0</v>
      </c>
      <c r="U1775" s="7">
        <v>0</v>
      </c>
      <c r="V1775" s="7">
        <f>SUM(P1775:U1775)</f>
        <v>0</v>
      </c>
      <c r="W1775" s="48">
        <v>240</v>
      </c>
      <c r="X1775" s="8"/>
    </row>
    <row r="1776" spans="2:24">
      <c r="B1776" s="23" t="s">
        <v>277</v>
      </c>
      <c r="C1776" s="48">
        <v>10</v>
      </c>
      <c r="D1776" s="48">
        <v>2</v>
      </c>
      <c r="E1776" s="5">
        <f t="shared" ref="E1776" si="287">C1776-D1776</f>
        <v>8</v>
      </c>
      <c r="F1776" s="12">
        <v>31</v>
      </c>
      <c r="G1776" s="7">
        <f>350*7/35.31</f>
        <v>69.385443217218921</v>
      </c>
      <c r="H1776" s="7">
        <f>350*10/35.31</f>
        <v>99.122061738884156</v>
      </c>
      <c r="I1776" s="7">
        <v>0</v>
      </c>
      <c r="J1776" s="7">
        <v>0</v>
      </c>
      <c r="K1776" s="7">
        <f>350*12/35.31</f>
        <v>118.946474086661</v>
      </c>
      <c r="L1776" s="7">
        <v>0</v>
      </c>
      <c r="M1776" s="7">
        <f>350*5/35.31</f>
        <v>49.561030869442078</v>
      </c>
      <c r="N1776" s="7">
        <f>350*7/35.31</f>
        <v>69.385443217218921</v>
      </c>
      <c r="O1776" s="7">
        <f t="shared" si="286"/>
        <v>406.40045312942516</v>
      </c>
      <c r="P1776" s="7">
        <v>0</v>
      </c>
      <c r="Q1776" s="7">
        <v>0</v>
      </c>
      <c r="R1776" s="7">
        <v>0</v>
      </c>
      <c r="S1776" s="7">
        <v>0</v>
      </c>
      <c r="T1776" s="7">
        <v>0</v>
      </c>
      <c r="U1776" s="7">
        <v>0</v>
      </c>
      <c r="V1776" s="7">
        <f t="shared" ref="V1776" si="288">SUM(P1776:U1776)</f>
        <v>0</v>
      </c>
      <c r="W1776" s="48">
        <v>1552</v>
      </c>
      <c r="X1776" s="8"/>
    </row>
    <row r="1778" spans="2:24">
      <c r="B1778" s="1" t="s">
        <v>583</v>
      </c>
    </row>
    <row r="1779" spans="2:24">
      <c r="B1779" s="94" t="s">
        <v>0</v>
      </c>
      <c r="C1779" s="94" t="s">
        <v>121</v>
      </c>
      <c r="D1779" s="94" t="s">
        <v>97</v>
      </c>
      <c r="E1779" s="94" t="s">
        <v>98</v>
      </c>
      <c r="F1779" s="94" t="s">
        <v>99</v>
      </c>
      <c r="G1779" s="101" t="s">
        <v>100</v>
      </c>
      <c r="H1779" s="103" t="s">
        <v>8</v>
      </c>
      <c r="I1779" s="103"/>
      <c r="J1779" s="103"/>
      <c r="K1779" s="103"/>
      <c r="L1779" s="103"/>
      <c r="M1779" s="103"/>
      <c r="N1779" s="103"/>
      <c r="O1779" s="103"/>
    </row>
    <row r="1780" spans="2:24">
      <c r="B1780" s="95"/>
      <c r="C1780" s="95"/>
      <c r="D1780" s="95"/>
      <c r="E1780" s="95"/>
      <c r="F1780" s="95"/>
      <c r="G1780" s="102"/>
      <c r="H1780" s="103"/>
      <c r="I1780" s="103"/>
      <c r="J1780" s="103"/>
      <c r="K1780" s="103"/>
      <c r="L1780" s="103"/>
      <c r="M1780" s="103"/>
      <c r="N1780" s="103"/>
      <c r="O1780" s="103"/>
    </row>
    <row r="1781" spans="2:24">
      <c r="B1781" s="23" t="s">
        <v>15</v>
      </c>
      <c r="C1781" s="48" t="s">
        <v>101</v>
      </c>
      <c r="D1781" s="48" t="s">
        <v>127</v>
      </c>
      <c r="E1781" s="5">
        <v>0</v>
      </c>
      <c r="F1781" s="5">
        <v>9</v>
      </c>
      <c r="G1781" s="14">
        <v>0</v>
      </c>
      <c r="H1781" s="104" t="s">
        <v>584</v>
      </c>
      <c r="I1781" s="104"/>
      <c r="J1781" s="104"/>
      <c r="K1781" s="104"/>
      <c r="L1781" s="104"/>
      <c r="M1781" s="104"/>
      <c r="N1781" s="104"/>
      <c r="O1781" s="104"/>
    </row>
    <row r="1782" spans="2:24">
      <c r="B1782" s="23" t="s">
        <v>17</v>
      </c>
      <c r="C1782" s="48" t="s">
        <v>101</v>
      </c>
      <c r="D1782" s="48"/>
      <c r="E1782" s="5">
        <v>0</v>
      </c>
      <c r="F1782" s="5">
        <v>5</v>
      </c>
      <c r="G1782" s="14">
        <v>0</v>
      </c>
      <c r="H1782" s="104" t="s">
        <v>585</v>
      </c>
      <c r="I1782" s="104"/>
      <c r="J1782" s="104"/>
      <c r="K1782" s="104"/>
      <c r="L1782" s="104"/>
      <c r="M1782" s="104"/>
      <c r="N1782" s="104"/>
      <c r="O1782" s="104"/>
    </row>
    <row r="1783" spans="2:24">
      <c r="B1783" s="23" t="s">
        <v>277</v>
      </c>
      <c r="C1783" s="48" t="s">
        <v>101</v>
      </c>
      <c r="D1783" s="48"/>
      <c r="E1783" s="5">
        <v>12</v>
      </c>
      <c r="F1783" s="5">
        <v>0</v>
      </c>
      <c r="G1783" s="14">
        <v>23</v>
      </c>
      <c r="H1783" s="104" t="s">
        <v>586</v>
      </c>
      <c r="I1783" s="104"/>
      <c r="J1783" s="104"/>
      <c r="K1783" s="104"/>
      <c r="L1783" s="104"/>
      <c r="M1783" s="104"/>
      <c r="N1783" s="104"/>
      <c r="O1783" s="104"/>
    </row>
    <row r="1785" spans="2:24">
      <c r="B1785" s="1" t="s">
        <v>587</v>
      </c>
    </row>
    <row r="1786" spans="2:24">
      <c r="B1786" s="94" t="s">
        <v>0</v>
      </c>
      <c r="C1786" s="94" t="s">
        <v>1</v>
      </c>
      <c r="D1786" s="94" t="s">
        <v>2</v>
      </c>
      <c r="E1786" s="94" t="s">
        <v>3</v>
      </c>
      <c r="F1786" s="94" t="s">
        <v>93</v>
      </c>
      <c r="G1786" s="96" t="s">
        <v>5</v>
      </c>
      <c r="H1786" s="97"/>
      <c r="I1786" s="97"/>
      <c r="J1786" s="97"/>
      <c r="K1786" s="97"/>
      <c r="L1786" s="97"/>
      <c r="M1786" s="97"/>
      <c r="N1786" s="97"/>
      <c r="O1786" s="98"/>
      <c r="P1786" s="96" t="s">
        <v>6</v>
      </c>
      <c r="Q1786" s="97"/>
      <c r="R1786" s="97"/>
      <c r="S1786" s="97"/>
      <c r="T1786" s="97"/>
      <c r="U1786" s="97"/>
      <c r="V1786" s="98"/>
      <c r="W1786" s="99" t="s">
        <v>7</v>
      </c>
      <c r="X1786" s="94" t="s">
        <v>8</v>
      </c>
    </row>
    <row r="1787" spans="2:24">
      <c r="B1787" s="95"/>
      <c r="C1787" s="95"/>
      <c r="D1787" s="95"/>
      <c r="E1787" s="95"/>
      <c r="F1787" s="95"/>
      <c r="G1787" s="2" t="s">
        <v>9</v>
      </c>
      <c r="H1787" s="3" t="s">
        <v>10</v>
      </c>
      <c r="I1787" s="3" t="s">
        <v>23</v>
      </c>
      <c r="J1787" s="3" t="s">
        <v>22</v>
      </c>
      <c r="K1787" s="3" t="s">
        <v>21</v>
      </c>
      <c r="L1787" s="3" t="s">
        <v>25</v>
      </c>
      <c r="M1787" s="3" t="s">
        <v>11</v>
      </c>
      <c r="N1787" s="3" t="s">
        <v>24</v>
      </c>
      <c r="O1787" s="3" t="s">
        <v>12</v>
      </c>
      <c r="P1787" s="2" t="s">
        <v>9</v>
      </c>
      <c r="Q1787" s="3" t="s">
        <v>10</v>
      </c>
      <c r="R1787" s="3" t="s">
        <v>22</v>
      </c>
      <c r="S1787" s="3" t="s">
        <v>21</v>
      </c>
      <c r="T1787" s="3" t="s">
        <v>11</v>
      </c>
      <c r="U1787" s="3" t="s">
        <v>328</v>
      </c>
      <c r="V1787" s="3" t="s">
        <v>13</v>
      </c>
      <c r="W1787" s="100"/>
      <c r="X1787" s="95"/>
    </row>
    <row r="1788" spans="2:24">
      <c r="B1788" s="23" t="s">
        <v>14</v>
      </c>
      <c r="C1788" s="5">
        <v>0</v>
      </c>
      <c r="D1788" s="5">
        <v>0</v>
      </c>
      <c r="E1788" s="5">
        <f>C1788-D1788</f>
        <v>0</v>
      </c>
      <c r="F1788" s="12"/>
      <c r="G1788" s="7">
        <v>0</v>
      </c>
      <c r="H1788" s="7">
        <v>0</v>
      </c>
      <c r="I1788" s="7">
        <v>0</v>
      </c>
      <c r="J1788" s="7">
        <v>0</v>
      </c>
      <c r="K1788" s="7">
        <v>0</v>
      </c>
      <c r="L1788" s="7">
        <v>0</v>
      </c>
      <c r="M1788" s="7">
        <v>0</v>
      </c>
      <c r="N1788" s="7">
        <v>0</v>
      </c>
      <c r="O1788" s="7">
        <f>SUM(G1788:N1788)</f>
        <v>0</v>
      </c>
      <c r="P1788" s="7">
        <v>0</v>
      </c>
      <c r="Q1788" s="7">
        <v>0</v>
      </c>
      <c r="R1788" s="7">
        <v>0</v>
      </c>
      <c r="S1788" s="7">
        <v>0</v>
      </c>
      <c r="T1788" s="7">
        <v>0</v>
      </c>
      <c r="U1788" s="7">
        <v>0</v>
      </c>
      <c r="V1788" s="7">
        <f>SUM(P1788:U1788)</f>
        <v>0</v>
      </c>
      <c r="W1788" s="49"/>
      <c r="X1788" s="8" t="s">
        <v>569</v>
      </c>
    </row>
    <row r="1789" spans="2:24">
      <c r="B1789" s="23" t="s">
        <v>15</v>
      </c>
      <c r="C1789" s="49">
        <v>11</v>
      </c>
      <c r="D1789" s="49">
        <v>3</v>
      </c>
      <c r="E1789" s="5">
        <f>C1789-D1789</f>
        <v>8</v>
      </c>
      <c r="F1789" s="12">
        <v>44</v>
      </c>
      <c r="G1789" s="6">
        <f>350*5/35.31</f>
        <v>49.561030869442078</v>
      </c>
      <c r="H1789" s="6">
        <v>0</v>
      </c>
      <c r="I1789" s="6">
        <v>0</v>
      </c>
      <c r="J1789" s="6">
        <v>0</v>
      </c>
      <c r="K1789" s="6">
        <v>0</v>
      </c>
      <c r="L1789" s="6">
        <v>0</v>
      </c>
      <c r="M1789" s="6">
        <f>350*8/35.31</f>
        <v>79.297649391107328</v>
      </c>
      <c r="N1789" s="6">
        <f>350*10/35.31</f>
        <v>99.122061738884156</v>
      </c>
      <c r="O1789" s="7">
        <f t="shared" ref="O1789:O1791" si="289">SUM(G1789:N1789)</f>
        <v>227.98074199943358</v>
      </c>
      <c r="P1789" s="7">
        <v>0</v>
      </c>
      <c r="Q1789" s="7">
        <v>0</v>
      </c>
      <c r="R1789" s="7">
        <v>0</v>
      </c>
      <c r="S1789" s="7">
        <v>0</v>
      </c>
      <c r="T1789" s="7">
        <f>350*2/35.31</f>
        <v>19.824412347776832</v>
      </c>
      <c r="U1789" s="7">
        <v>0</v>
      </c>
      <c r="V1789" s="7">
        <f>SUM(P1789:U1789)</f>
        <v>19.824412347776832</v>
      </c>
      <c r="W1789" s="49">
        <v>1805</v>
      </c>
      <c r="X1789" s="8"/>
    </row>
    <row r="1790" spans="2:24">
      <c r="B1790" s="23" t="s">
        <v>16</v>
      </c>
      <c r="C1790" s="49">
        <v>11</v>
      </c>
      <c r="D1790" s="49">
        <v>2</v>
      </c>
      <c r="E1790" s="5">
        <f>C1790-D1790</f>
        <v>9</v>
      </c>
      <c r="F1790" s="12">
        <v>5</v>
      </c>
      <c r="G1790" s="6">
        <f>1600/35.31</f>
        <v>45.312942509204191</v>
      </c>
      <c r="H1790" s="6">
        <v>0</v>
      </c>
      <c r="I1790" s="6">
        <v>0</v>
      </c>
      <c r="J1790" s="6">
        <v>0</v>
      </c>
      <c r="K1790" s="6">
        <v>0</v>
      </c>
      <c r="L1790" s="6">
        <v>0</v>
      </c>
      <c r="M1790" s="6">
        <f>600/35.31</f>
        <v>16.992353440951572</v>
      </c>
      <c r="N1790" s="6">
        <v>0</v>
      </c>
      <c r="O1790" s="7">
        <f t="shared" si="289"/>
        <v>62.305295950155767</v>
      </c>
      <c r="P1790" s="7">
        <f>350*1/35.31</f>
        <v>9.912206173888416</v>
      </c>
      <c r="Q1790" s="7">
        <v>0</v>
      </c>
      <c r="R1790" s="7">
        <v>0</v>
      </c>
      <c r="S1790" s="7">
        <v>0</v>
      </c>
      <c r="T1790" s="7">
        <v>0</v>
      </c>
      <c r="U1790" s="7">
        <v>0</v>
      </c>
      <c r="V1790" s="7">
        <f>SUM(P1790:U1790)</f>
        <v>9.912206173888416</v>
      </c>
      <c r="W1790" s="49">
        <v>310</v>
      </c>
      <c r="X1790" s="8"/>
    </row>
    <row r="1791" spans="2:24">
      <c r="B1791" s="23" t="s">
        <v>277</v>
      </c>
      <c r="C1791" s="49">
        <v>10</v>
      </c>
      <c r="D1791" s="49">
        <v>4</v>
      </c>
      <c r="E1791" s="5">
        <f t="shared" ref="E1791" si="290">C1791-D1791</f>
        <v>6</v>
      </c>
      <c r="F1791" s="12">
        <v>60</v>
      </c>
      <c r="G1791" s="7">
        <f>350*3/35.31</f>
        <v>29.73661852166525</v>
      </c>
      <c r="H1791" s="7">
        <f>350*6/35.31</f>
        <v>59.473237043330499</v>
      </c>
      <c r="I1791" s="7">
        <v>0</v>
      </c>
      <c r="J1791" s="7">
        <v>0</v>
      </c>
      <c r="K1791" s="7">
        <f>350*5/35.31</f>
        <v>49.561030869442078</v>
      </c>
      <c r="L1791" s="7">
        <v>0</v>
      </c>
      <c r="M1791" s="7">
        <f>350*3/35.31</f>
        <v>29.73661852166525</v>
      </c>
      <c r="N1791" s="7">
        <f>350*5/35.31</f>
        <v>49.561030869442078</v>
      </c>
      <c r="O1791" s="7">
        <f t="shared" si="289"/>
        <v>218.06853582554518</v>
      </c>
      <c r="P1791" s="7">
        <v>0</v>
      </c>
      <c r="Q1791" s="7">
        <v>0</v>
      </c>
      <c r="R1791" s="7">
        <v>0</v>
      </c>
      <c r="S1791" s="7">
        <v>0</v>
      </c>
      <c r="T1791" s="7">
        <v>0</v>
      </c>
      <c r="U1791" s="7">
        <v>0</v>
      </c>
      <c r="V1791" s="7">
        <f t="shared" ref="V1791" si="291">SUM(P1791:U1791)</f>
        <v>0</v>
      </c>
      <c r="W1791" s="49">
        <v>1820</v>
      </c>
      <c r="X1791" s="8"/>
    </row>
    <row r="1793" spans="2:24">
      <c r="B1793" s="1" t="s">
        <v>588</v>
      </c>
    </row>
    <row r="1794" spans="2:24">
      <c r="B1794" s="94" t="s">
        <v>0</v>
      </c>
      <c r="C1794" s="94" t="s">
        <v>121</v>
      </c>
      <c r="D1794" s="94" t="s">
        <v>97</v>
      </c>
      <c r="E1794" s="94" t="s">
        <v>98</v>
      </c>
      <c r="F1794" s="94" t="s">
        <v>99</v>
      </c>
      <c r="G1794" s="101" t="s">
        <v>100</v>
      </c>
      <c r="H1794" s="103" t="s">
        <v>8</v>
      </c>
      <c r="I1794" s="103"/>
      <c r="J1794" s="103"/>
      <c r="K1794" s="103"/>
      <c r="L1794" s="103"/>
      <c r="M1794" s="103"/>
      <c r="N1794" s="103"/>
      <c r="O1794" s="103"/>
    </row>
    <row r="1795" spans="2:24">
      <c r="B1795" s="95"/>
      <c r="C1795" s="95"/>
      <c r="D1795" s="95"/>
      <c r="E1795" s="95"/>
      <c r="F1795" s="95"/>
      <c r="G1795" s="102"/>
      <c r="H1795" s="103"/>
      <c r="I1795" s="103"/>
      <c r="J1795" s="103"/>
      <c r="K1795" s="103"/>
      <c r="L1795" s="103"/>
      <c r="M1795" s="103"/>
      <c r="N1795" s="103"/>
      <c r="O1795" s="103"/>
    </row>
    <row r="1796" spans="2:24">
      <c r="B1796" s="23" t="s">
        <v>15</v>
      </c>
      <c r="C1796" s="49" t="s">
        <v>101</v>
      </c>
      <c r="D1796" s="49" t="s">
        <v>127</v>
      </c>
      <c r="E1796" s="5">
        <v>0</v>
      </c>
      <c r="F1796" s="5">
        <v>11</v>
      </c>
      <c r="G1796" s="14">
        <v>0</v>
      </c>
      <c r="H1796" s="104" t="s">
        <v>589</v>
      </c>
      <c r="I1796" s="104"/>
      <c r="J1796" s="104"/>
      <c r="K1796" s="104"/>
      <c r="L1796" s="104"/>
      <c r="M1796" s="104"/>
      <c r="N1796" s="104"/>
      <c r="O1796" s="104"/>
    </row>
    <row r="1797" spans="2:24">
      <c r="B1797" s="23" t="s">
        <v>17</v>
      </c>
      <c r="C1797" s="49" t="s">
        <v>101</v>
      </c>
      <c r="D1797" s="49"/>
      <c r="E1797" s="5">
        <v>0</v>
      </c>
      <c r="F1797" s="5">
        <v>15</v>
      </c>
      <c r="G1797" s="14">
        <v>0</v>
      </c>
      <c r="H1797" s="104" t="s">
        <v>590</v>
      </c>
      <c r="I1797" s="104"/>
      <c r="J1797" s="104"/>
      <c r="K1797" s="104"/>
      <c r="L1797" s="104"/>
      <c r="M1797" s="104"/>
      <c r="N1797" s="104"/>
      <c r="O1797" s="104"/>
    </row>
    <row r="1798" spans="2:24">
      <c r="B1798" s="23" t="s">
        <v>277</v>
      </c>
      <c r="C1798" s="49" t="s">
        <v>101</v>
      </c>
      <c r="D1798" s="49"/>
      <c r="E1798" s="5">
        <v>14</v>
      </c>
      <c r="F1798" s="5">
        <v>0</v>
      </c>
      <c r="G1798" s="14">
        <v>17</v>
      </c>
      <c r="H1798" s="104" t="s">
        <v>591</v>
      </c>
      <c r="I1798" s="104"/>
      <c r="J1798" s="104"/>
      <c r="K1798" s="104"/>
      <c r="L1798" s="104"/>
      <c r="M1798" s="104"/>
      <c r="N1798" s="104"/>
      <c r="O1798" s="104"/>
    </row>
    <row r="1801" spans="2:24">
      <c r="B1801" s="1" t="s">
        <v>592</v>
      </c>
    </row>
    <row r="1802" spans="2:24">
      <c r="B1802" s="94" t="s">
        <v>0</v>
      </c>
      <c r="C1802" s="94" t="s">
        <v>1</v>
      </c>
      <c r="D1802" s="94" t="s">
        <v>2</v>
      </c>
      <c r="E1802" s="94" t="s">
        <v>3</v>
      </c>
      <c r="F1802" s="94" t="s">
        <v>93</v>
      </c>
      <c r="G1802" s="96" t="s">
        <v>5</v>
      </c>
      <c r="H1802" s="97"/>
      <c r="I1802" s="97"/>
      <c r="J1802" s="97"/>
      <c r="K1802" s="97"/>
      <c r="L1802" s="97"/>
      <c r="M1802" s="97"/>
      <c r="N1802" s="97"/>
      <c r="O1802" s="98"/>
      <c r="P1802" s="96" t="s">
        <v>6</v>
      </c>
      <c r="Q1802" s="97"/>
      <c r="R1802" s="97"/>
      <c r="S1802" s="97"/>
      <c r="T1802" s="97"/>
      <c r="U1802" s="97"/>
      <c r="V1802" s="98"/>
      <c r="W1802" s="99" t="s">
        <v>7</v>
      </c>
      <c r="X1802" s="94" t="s">
        <v>8</v>
      </c>
    </row>
    <row r="1803" spans="2:24">
      <c r="B1803" s="95"/>
      <c r="C1803" s="95"/>
      <c r="D1803" s="95"/>
      <c r="E1803" s="95"/>
      <c r="F1803" s="95"/>
      <c r="G1803" s="2" t="s">
        <v>9</v>
      </c>
      <c r="H1803" s="3" t="s">
        <v>10</v>
      </c>
      <c r="I1803" s="3" t="s">
        <v>23</v>
      </c>
      <c r="J1803" s="3" t="s">
        <v>22</v>
      </c>
      <c r="K1803" s="3" t="s">
        <v>21</v>
      </c>
      <c r="L1803" s="3" t="s">
        <v>25</v>
      </c>
      <c r="M1803" s="3" t="s">
        <v>11</v>
      </c>
      <c r="N1803" s="3" t="s">
        <v>24</v>
      </c>
      <c r="O1803" s="3" t="s">
        <v>12</v>
      </c>
      <c r="P1803" s="2" t="s">
        <v>9</v>
      </c>
      <c r="Q1803" s="3" t="s">
        <v>10</v>
      </c>
      <c r="R1803" s="3" t="s">
        <v>22</v>
      </c>
      <c r="S1803" s="3" t="s">
        <v>21</v>
      </c>
      <c r="T1803" s="3" t="s">
        <v>11</v>
      </c>
      <c r="U1803" s="3" t="s">
        <v>328</v>
      </c>
      <c r="V1803" s="3" t="s">
        <v>13</v>
      </c>
      <c r="W1803" s="100"/>
      <c r="X1803" s="95"/>
    </row>
    <row r="1804" spans="2:24">
      <c r="B1804" s="23" t="s">
        <v>14</v>
      </c>
      <c r="C1804" s="5">
        <v>11</v>
      </c>
      <c r="D1804" s="5">
        <v>4</v>
      </c>
      <c r="E1804" s="5">
        <f>C1804-D1804</f>
        <v>7</v>
      </c>
      <c r="F1804" s="12"/>
      <c r="G1804" s="7">
        <f>350*2/35.31</f>
        <v>19.824412347776832</v>
      </c>
      <c r="H1804" s="7">
        <f>350*1/35.31</f>
        <v>9.912206173888416</v>
      </c>
      <c r="I1804" s="7">
        <v>0</v>
      </c>
      <c r="J1804" s="7">
        <v>0</v>
      </c>
      <c r="K1804" s="7">
        <f>350*6/35.31</f>
        <v>59.473237043330499</v>
      </c>
      <c r="L1804" s="7">
        <v>0</v>
      </c>
      <c r="M1804" s="7">
        <f>350*2/35.31</f>
        <v>19.824412347776832</v>
      </c>
      <c r="N1804" s="7">
        <v>0</v>
      </c>
      <c r="O1804" s="7">
        <f>SUM(G1804:N1804)</f>
        <v>109.03426791277258</v>
      </c>
      <c r="P1804" s="7">
        <f>350*4/35.31</f>
        <v>39.648824695553664</v>
      </c>
      <c r="Q1804" s="7">
        <v>0</v>
      </c>
      <c r="R1804" s="7">
        <v>0</v>
      </c>
      <c r="S1804" s="7">
        <v>0</v>
      </c>
      <c r="T1804" s="7">
        <f>350*4/35.31</f>
        <v>39.648824695553664</v>
      </c>
      <c r="U1804" s="7">
        <v>0</v>
      </c>
      <c r="V1804" s="7">
        <f>SUM(P1804:U1804)</f>
        <v>79.297649391107328</v>
      </c>
      <c r="W1804" s="50">
        <v>280</v>
      </c>
      <c r="X1804" s="8"/>
    </row>
    <row r="1805" spans="2:24">
      <c r="B1805" s="23" t="s">
        <v>15</v>
      </c>
      <c r="C1805" s="50">
        <v>14</v>
      </c>
      <c r="D1805" s="50">
        <v>5</v>
      </c>
      <c r="E1805" s="5">
        <f>C1805-D1805</f>
        <v>9</v>
      </c>
      <c r="F1805" s="12">
        <v>18</v>
      </c>
      <c r="G1805" s="6">
        <f>350*5/35.31</f>
        <v>49.561030869442078</v>
      </c>
      <c r="H1805" s="6">
        <v>0</v>
      </c>
      <c r="I1805" s="6">
        <v>0</v>
      </c>
      <c r="J1805" s="6">
        <v>0</v>
      </c>
      <c r="K1805" s="6">
        <v>0</v>
      </c>
      <c r="L1805" s="6">
        <v>0</v>
      </c>
      <c r="M1805" s="6">
        <f>350*6/35.31</f>
        <v>59.473237043330499</v>
      </c>
      <c r="N1805" s="6">
        <f>350*10/35.31</f>
        <v>99.122061738884156</v>
      </c>
      <c r="O1805" s="7">
        <f t="shared" ref="O1805:O1807" si="292">SUM(G1805:N1805)</f>
        <v>208.15632965165673</v>
      </c>
      <c r="P1805" s="7">
        <v>0</v>
      </c>
      <c r="Q1805" s="7">
        <v>0</v>
      </c>
      <c r="R1805" s="7">
        <v>0</v>
      </c>
      <c r="S1805" s="7">
        <v>0</v>
      </c>
      <c r="T1805" s="7">
        <f>350*4/35.31</f>
        <v>39.648824695553664</v>
      </c>
      <c r="U1805" s="7">
        <v>0</v>
      </c>
      <c r="V1805" s="7">
        <f>SUM(P1805:U1805)</f>
        <v>39.648824695553664</v>
      </c>
      <c r="W1805" s="50">
        <v>1910</v>
      </c>
      <c r="X1805" s="8"/>
    </row>
    <row r="1806" spans="2:24">
      <c r="B1806" s="23" t="s">
        <v>16</v>
      </c>
      <c r="C1806" s="50">
        <v>11</v>
      </c>
      <c r="D1806" s="50">
        <v>4</v>
      </c>
      <c r="E1806" s="5">
        <f>C1806-D1806</f>
        <v>7</v>
      </c>
      <c r="F1806" s="12">
        <v>12</v>
      </c>
      <c r="G1806" s="6">
        <f>1450/35.31</f>
        <v>41.064854148966297</v>
      </c>
      <c r="H1806" s="6">
        <v>0</v>
      </c>
      <c r="I1806" s="6">
        <v>0</v>
      </c>
      <c r="J1806" s="6">
        <v>0</v>
      </c>
      <c r="K1806" s="6">
        <v>0</v>
      </c>
      <c r="L1806" s="6">
        <v>0</v>
      </c>
      <c r="M1806" s="6">
        <f>500/35.31</f>
        <v>14.16029453412631</v>
      </c>
      <c r="N1806" s="6">
        <v>0</v>
      </c>
      <c r="O1806" s="7">
        <f>SUM(G1806:N1806)</f>
        <v>55.225148683092605</v>
      </c>
      <c r="P1806" s="7">
        <f>1400/35.31</f>
        <v>39.648824695553664</v>
      </c>
      <c r="Q1806" s="7">
        <v>0</v>
      </c>
      <c r="R1806" s="7">
        <v>0</v>
      </c>
      <c r="S1806" s="7">
        <v>0</v>
      </c>
      <c r="T1806" s="7">
        <v>0</v>
      </c>
      <c r="U1806" s="7">
        <v>0</v>
      </c>
      <c r="V1806" s="7">
        <f>SUM(P1806:U1806)</f>
        <v>39.648824695553664</v>
      </c>
      <c r="W1806" s="50">
        <v>538</v>
      </c>
      <c r="X1806" s="8"/>
    </row>
    <row r="1807" spans="2:24">
      <c r="B1807" s="23" t="s">
        <v>277</v>
      </c>
      <c r="C1807" s="50">
        <v>10</v>
      </c>
      <c r="D1807" s="50">
        <v>2</v>
      </c>
      <c r="E1807" s="5">
        <f t="shared" ref="E1807" si="293">C1807-D1807</f>
        <v>8</v>
      </c>
      <c r="F1807" s="12">
        <v>39</v>
      </c>
      <c r="G1807" s="7">
        <f>350*7/35.31</f>
        <v>69.385443217218921</v>
      </c>
      <c r="H1807" s="7">
        <f>350*10/35.31</f>
        <v>99.122061738884156</v>
      </c>
      <c r="I1807" s="7">
        <v>0</v>
      </c>
      <c r="J1807" s="7">
        <v>0</v>
      </c>
      <c r="K1807" s="7">
        <f>350*10/35.31</f>
        <v>99.122061738884156</v>
      </c>
      <c r="L1807" s="7">
        <v>0</v>
      </c>
      <c r="M1807" s="7">
        <f>350*5/35.31</f>
        <v>49.561030869442078</v>
      </c>
      <c r="N1807" s="7">
        <f>350*7/35.31</f>
        <v>69.385443217218921</v>
      </c>
      <c r="O1807" s="7">
        <f t="shared" si="292"/>
        <v>386.57604078164832</v>
      </c>
      <c r="P1807" s="7">
        <v>0</v>
      </c>
      <c r="Q1807" s="7">
        <v>0</v>
      </c>
      <c r="R1807" s="7">
        <v>0</v>
      </c>
      <c r="S1807" s="7">
        <v>0</v>
      </c>
      <c r="T1807" s="7">
        <v>0</v>
      </c>
      <c r="U1807" s="7">
        <v>0</v>
      </c>
      <c r="V1807" s="7">
        <f t="shared" ref="V1807" si="294">SUM(P1807:U1807)</f>
        <v>0</v>
      </c>
      <c r="W1807" s="50">
        <v>2061</v>
      </c>
      <c r="X1807" s="8"/>
    </row>
    <row r="1809" spans="2:24">
      <c r="B1809" s="1" t="s">
        <v>593</v>
      </c>
    </row>
    <row r="1810" spans="2:24">
      <c r="B1810" s="94" t="s">
        <v>0</v>
      </c>
      <c r="C1810" s="94" t="s">
        <v>121</v>
      </c>
      <c r="D1810" s="94" t="s">
        <v>97</v>
      </c>
      <c r="E1810" s="94" t="s">
        <v>98</v>
      </c>
      <c r="F1810" s="94" t="s">
        <v>99</v>
      </c>
      <c r="G1810" s="101" t="s">
        <v>100</v>
      </c>
      <c r="H1810" s="103" t="s">
        <v>8</v>
      </c>
      <c r="I1810" s="103"/>
      <c r="J1810" s="103"/>
      <c r="K1810" s="103"/>
      <c r="L1810" s="103"/>
      <c r="M1810" s="103"/>
      <c r="N1810" s="103"/>
      <c r="O1810" s="103"/>
    </row>
    <row r="1811" spans="2:24">
      <c r="B1811" s="95"/>
      <c r="C1811" s="95"/>
      <c r="D1811" s="95"/>
      <c r="E1811" s="95"/>
      <c r="F1811" s="95"/>
      <c r="G1811" s="102"/>
      <c r="H1811" s="103"/>
      <c r="I1811" s="103"/>
      <c r="J1811" s="103"/>
      <c r="K1811" s="103"/>
      <c r="L1811" s="103"/>
      <c r="M1811" s="103"/>
      <c r="N1811" s="103"/>
      <c r="O1811" s="103"/>
    </row>
    <row r="1812" spans="2:24">
      <c r="B1812" s="23" t="s">
        <v>15</v>
      </c>
      <c r="C1812" s="50" t="s">
        <v>101</v>
      </c>
      <c r="D1812" s="50" t="s">
        <v>127</v>
      </c>
      <c r="E1812" s="5">
        <v>0</v>
      </c>
      <c r="F1812" s="5">
        <v>12</v>
      </c>
      <c r="G1812" s="14">
        <v>0</v>
      </c>
      <c r="H1812" s="104" t="s">
        <v>594</v>
      </c>
      <c r="I1812" s="104"/>
      <c r="J1812" s="104"/>
      <c r="K1812" s="104"/>
      <c r="L1812" s="104"/>
      <c r="M1812" s="104"/>
      <c r="N1812" s="104"/>
      <c r="O1812" s="104"/>
    </row>
    <row r="1813" spans="2:24">
      <c r="B1813" s="23" t="s">
        <v>17</v>
      </c>
      <c r="C1813" s="50" t="s">
        <v>101</v>
      </c>
      <c r="D1813" s="50"/>
      <c r="E1813" s="5">
        <v>0</v>
      </c>
      <c r="F1813" s="5">
        <v>8</v>
      </c>
      <c r="G1813" s="14">
        <v>0</v>
      </c>
      <c r="H1813" s="104" t="s">
        <v>595</v>
      </c>
      <c r="I1813" s="104"/>
      <c r="J1813" s="104"/>
      <c r="K1813" s="104"/>
      <c r="L1813" s="104"/>
      <c r="M1813" s="104"/>
      <c r="N1813" s="104"/>
      <c r="O1813" s="104"/>
    </row>
    <row r="1814" spans="2:24">
      <c r="B1814" s="23" t="s">
        <v>277</v>
      </c>
      <c r="C1814" s="50" t="s">
        <v>101</v>
      </c>
      <c r="D1814" s="50"/>
      <c r="E1814" s="5">
        <v>19</v>
      </c>
      <c r="F1814" s="5">
        <v>0</v>
      </c>
      <c r="G1814" s="14">
        <v>32</v>
      </c>
      <c r="H1814" s="104" t="s">
        <v>596</v>
      </c>
      <c r="I1814" s="104"/>
      <c r="J1814" s="104"/>
      <c r="K1814" s="104"/>
      <c r="L1814" s="104"/>
      <c r="M1814" s="104"/>
      <c r="N1814" s="104"/>
      <c r="O1814" s="104"/>
    </row>
    <row r="1817" spans="2:24">
      <c r="B1817" s="1" t="s">
        <v>597</v>
      </c>
    </row>
    <row r="1818" spans="2:24">
      <c r="B1818" s="94" t="s">
        <v>0</v>
      </c>
      <c r="C1818" s="94" t="s">
        <v>1</v>
      </c>
      <c r="D1818" s="94" t="s">
        <v>2</v>
      </c>
      <c r="E1818" s="94" t="s">
        <v>3</v>
      </c>
      <c r="F1818" s="94" t="s">
        <v>93</v>
      </c>
      <c r="G1818" s="96" t="s">
        <v>5</v>
      </c>
      <c r="H1818" s="97"/>
      <c r="I1818" s="97"/>
      <c r="J1818" s="97"/>
      <c r="K1818" s="97"/>
      <c r="L1818" s="97"/>
      <c r="M1818" s="97"/>
      <c r="N1818" s="97"/>
      <c r="O1818" s="98"/>
      <c r="P1818" s="96" t="s">
        <v>6</v>
      </c>
      <c r="Q1818" s="97"/>
      <c r="R1818" s="97"/>
      <c r="S1818" s="97"/>
      <c r="T1818" s="97"/>
      <c r="U1818" s="97"/>
      <c r="V1818" s="98"/>
      <c r="W1818" s="99" t="s">
        <v>7</v>
      </c>
      <c r="X1818" s="94" t="s">
        <v>8</v>
      </c>
    </row>
    <row r="1819" spans="2:24">
      <c r="B1819" s="95"/>
      <c r="C1819" s="95"/>
      <c r="D1819" s="95"/>
      <c r="E1819" s="95"/>
      <c r="F1819" s="95"/>
      <c r="G1819" s="2" t="s">
        <v>9</v>
      </c>
      <c r="H1819" s="3" t="s">
        <v>10</v>
      </c>
      <c r="I1819" s="3" t="s">
        <v>23</v>
      </c>
      <c r="J1819" s="3" t="s">
        <v>22</v>
      </c>
      <c r="K1819" s="3" t="s">
        <v>21</v>
      </c>
      <c r="L1819" s="3" t="s">
        <v>25</v>
      </c>
      <c r="M1819" s="3" t="s">
        <v>11</v>
      </c>
      <c r="N1819" s="3" t="s">
        <v>24</v>
      </c>
      <c r="O1819" s="3" t="s">
        <v>12</v>
      </c>
      <c r="P1819" s="2" t="s">
        <v>9</v>
      </c>
      <c r="Q1819" s="3" t="s">
        <v>10</v>
      </c>
      <c r="R1819" s="3" t="s">
        <v>22</v>
      </c>
      <c r="S1819" s="3" t="s">
        <v>21</v>
      </c>
      <c r="T1819" s="3" t="s">
        <v>11</v>
      </c>
      <c r="U1819" s="3" t="s">
        <v>328</v>
      </c>
      <c r="V1819" s="3" t="s">
        <v>13</v>
      </c>
      <c r="W1819" s="100"/>
      <c r="X1819" s="95"/>
    </row>
    <row r="1820" spans="2:24">
      <c r="B1820" s="23" t="s">
        <v>14</v>
      </c>
      <c r="C1820" s="5">
        <v>11</v>
      </c>
      <c r="D1820" s="5">
        <v>3</v>
      </c>
      <c r="E1820" s="5">
        <f>C1820-D1820</f>
        <v>8</v>
      </c>
      <c r="F1820" s="12"/>
      <c r="G1820" s="7">
        <f>350*2/35.31</f>
        <v>19.824412347776832</v>
      </c>
      <c r="H1820" s="7">
        <f>350*1/35.31</f>
        <v>9.912206173888416</v>
      </c>
      <c r="I1820" s="7">
        <v>0</v>
      </c>
      <c r="J1820" s="7">
        <v>0</v>
      </c>
      <c r="K1820" s="7">
        <f>350*7/35.31</f>
        <v>69.385443217218921</v>
      </c>
      <c r="L1820" s="7">
        <v>0</v>
      </c>
      <c r="M1820" s="7">
        <f>350*2/35.31</f>
        <v>19.824412347776832</v>
      </c>
      <c r="N1820" s="7">
        <v>0</v>
      </c>
      <c r="O1820" s="7">
        <f>SUM(G1820:N1820)</f>
        <v>118.946474086661</v>
      </c>
      <c r="P1820" s="7">
        <f>350*3/35.31</f>
        <v>29.73661852166525</v>
      </c>
      <c r="Q1820" s="7">
        <f>350/35.31</f>
        <v>9.912206173888416</v>
      </c>
      <c r="R1820" s="7">
        <v>0</v>
      </c>
      <c r="S1820" s="7">
        <v>0</v>
      </c>
      <c r="T1820" s="7">
        <f>350*2/35.31</f>
        <v>19.824412347776832</v>
      </c>
      <c r="U1820" s="7">
        <v>0</v>
      </c>
      <c r="V1820" s="7">
        <f>SUM(P1820:U1820)</f>
        <v>59.473237043330499</v>
      </c>
      <c r="W1820" s="51">
        <v>220</v>
      </c>
      <c r="X1820" s="8"/>
    </row>
    <row r="1821" spans="2:24">
      <c r="B1821" s="23" t="s">
        <v>15</v>
      </c>
      <c r="C1821" s="51">
        <v>16</v>
      </c>
      <c r="D1821" s="51">
        <v>4</v>
      </c>
      <c r="E1821" s="5">
        <f>C1821-D1821</f>
        <v>12</v>
      </c>
      <c r="F1821" s="12">
        <v>32</v>
      </c>
      <c r="G1821" s="6">
        <f>350*9/35.31</f>
        <v>89.209855564995749</v>
      </c>
      <c r="H1821" s="6">
        <v>0</v>
      </c>
      <c r="I1821" s="6">
        <v>0</v>
      </c>
      <c r="J1821" s="6">
        <v>0</v>
      </c>
      <c r="K1821" s="6">
        <v>0</v>
      </c>
      <c r="L1821" s="6">
        <v>0</v>
      </c>
      <c r="M1821" s="6">
        <f>350*8/35.31</f>
        <v>79.297649391107328</v>
      </c>
      <c r="N1821" s="6">
        <f>350*12/35.31</f>
        <v>118.946474086661</v>
      </c>
      <c r="O1821" s="7">
        <f t="shared" ref="O1821" si="295">SUM(G1821:N1821)</f>
        <v>287.4539790427641</v>
      </c>
      <c r="P1821" s="7">
        <v>0</v>
      </c>
      <c r="Q1821" s="7">
        <v>0</v>
      </c>
      <c r="R1821" s="7">
        <v>0</v>
      </c>
      <c r="S1821" s="7">
        <v>0</v>
      </c>
      <c r="T1821" s="7">
        <v>0</v>
      </c>
      <c r="U1821" s="7">
        <v>0</v>
      </c>
      <c r="V1821" s="7">
        <f>SUM(P1821:U1821)</f>
        <v>0</v>
      </c>
      <c r="W1821" s="51">
        <v>2610</v>
      </c>
      <c r="X1821" s="8"/>
    </row>
    <row r="1822" spans="2:24">
      <c r="B1822" s="23" t="s">
        <v>16</v>
      </c>
      <c r="C1822" s="51">
        <v>11</v>
      </c>
      <c r="D1822" s="51">
        <v>3</v>
      </c>
      <c r="E1822" s="5">
        <f>C1822-D1822</f>
        <v>8</v>
      </c>
      <c r="F1822" s="12">
        <v>7</v>
      </c>
      <c r="G1822" s="6">
        <f>1850/35.31</f>
        <v>52.393089776267345</v>
      </c>
      <c r="H1822" s="6">
        <v>0</v>
      </c>
      <c r="I1822" s="6">
        <v>0</v>
      </c>
      <c r="J1822" s="6">
        <v>0</v>
      </c>
      <c r="K1822" s="6">
        <v>0</v>
      </c>
      <c r="L1822" s="6">
        <v>0</v>
      </c>
      <c r="M1822" s="6">
        <f>550/35.31</f>
        <v>15.57632398753894</v>
      </c>
      <c r="N1822" s="6">
        <v>0</v>
      </c>
      <c r="O1822" s="7">
        <f>SUM(G1822:N1822)</f>
        <v>67.969413763806287</v>
      </c>
      <c r="P1822" s="7">
        <f>3150/35.31</f>
        <v>89.209855564995749</v>
      </c>
      <c r="Q1822" s="7">
        <v>0</v>
      </c>
      <c r="R1822" s="7">
        <v>0</v>
      </c>
      <c r="S1822" s="7">
        <v>0</v>
      </c>
      <c r="T1822" s="7">
        <v>0</v>
      </c>
      <c r="U1822" s="7">
        <v>0</v>
      </c>
      <c r="V1822" s="7">
        <f>SUM(P1822:U1822)</f>
        <v>89.209855564995749</v>
      </c>
      <c r="W1822" s="51">
        <v>670</v>
      </c>
      <c r="X1822" s="8"/>
    </row>
    <row r="1823" spans="2:24">
      <c r="B1823" s="23" t="s">
        <v>277</v>
      </c>
      <c r="C1823" s="51">
        <v>10</v>
      </c>
      <c r="D1823" s="51">
        <v>4</v>
      </c>
      <c r="E1823" s="5">
        <f t="shared" ref="E1823" si="296">C1823-D1823</f>
        <v>6</v>
      </c>
      <c r="F1823" s="12">
        <v>40</v>
      </c>
      <c r="G1823" s="7">
        <f>350*3/35.31</f>
        <v>29.73661852166525</v>
      </c>
      <c r="H1823" s="7">
        <f>350*6/35.31</f>
        <v>59.473237043330499</v>
      </c>
      <c r="I1823" s="7">
        <v>0</v>
      </c>
      <c r="J1823" s="7">
        <v>0</v>
      </c>
      <c r="K1823" s="7">
        <f>350*5/35.31</f>
        <v>49.561030869442078</v>
      </c>
      <c r="L1823" s="7">
        <v>0</v>
      </c>
      <c r="M1823" s="7">
        <f>350*3/35.31</f>
        <v>29.73661852166525</v>
      </c>
      <c r="N1823" s="7">
        <f>350*5/35.31</f>
        <v>49.561030869442078</v>
      </c>
      <c r="O1823" s="7">
        <f t="shared" ref="O1823" si="297">SUM(G1823:N1823)</f>
        <v>218.06853582554518</v>
      </c>
      <c r="P1823" s="7">
        <v>0</v>
      </c>
      <c r="Q1823" s="7">
        <v>0</v>
      </c>
      <c r="R1823" s="7">
        <v>0</v>
      </c>
      <c r="S1823" s="7">
        <v>0</v>
      </c>
      <c r="T1823" s="7">
        <v>0</v>
      </c>
      <c r="U1823" s="7">
        <v>0</v>
      </c>
      <c r="V1823" s="7">
        <f t="shared" ref="V1823" si="298">SUM(P1823:U1823)</f>
        <v>0</v>
      </c>
      <c r="W1823" s="51">
        <v>1386</v>
      </c>
      <c r="X1823" s="8"/>
    </row>
    <row r="1825" spans="2:24">
      <c r="B1825" s="1" t="s">
        <v>598</v>
      </c>
    </row>
    <row r="1826" spans="2:24">
      <c r="B1826" s="94" t="s">
        <v>0</v>
      </c>
      <c r="C1826" s="94" t="s">
        <v>121</v>
      </c>
      <c r="D1826" s="94" t="s">
        <v>97</v>
      </c>
      <c r="E1826" s="94" t="s">
        <v>98</v>
      </c>
      <c r="F1826" s="94" t="s">
        <v>99</v>
      </c>
      <c r="G1826" s="101" t="s">
        <v>100</v>
      </c>
      <c r="H1826" s="103" t="s">
        <v>8</v>
      </c>
      <c r="I1826" s="103"/>
      <c r="J1826" s="103"/>
      <c r="K1826" s="103"/>
      <c r="L1826" s="103"/>
      <c r="M1826" s="103"/>
      <c r="N1826" s="103"/>
      <c r="O1826" s="103"/>
    </row>
    <row r="1827" spans="2:24">
      <c r="B1827" s="95"/>
      <c r="C1827" s="95"/>
      <c r="D1827" s="95"/>
      <c r="E1827" s="95"/>
      <c r="F1827" s="95"/>
      <c r="G1827" s="102"/>
      <c r="H1827" s="103"/>
      <c r="I1827" s="103"/>
      <c r="J1827" s="103"/>
      <c r="K1827" s="103"/>
      <c r="L1827" s="103"/>
      <c r="M1827" s="103"/>
      <c r="N1827" s="103"/>
      <c r="O1827" s="103"/>
    </row>
    <row r="1828" spans="2:24">
      <c r="B1828" s="23" t="s">
        <v>15</v>
      </c>
      <c r="C1828" s="51" t="s">
        <v>101</v>
      </c>
      <c r="D1828" s="51" t="s">
        <v>127</v>
      </c>
      <c r="E1828" s="5">
        <v>0</v>
      </c>
      <c r="F1828" s="5">
        <v>13</v>
      </c>
      <c r="G1828" s="14">
        <v>0</v>
      </c>
      <c r="H1828" s="104" t="s">
        <v>599</v>
      </c>
      <c r="I1828" s="104"/>
      <c r="J1828" s="104"/>
      <c r="K1828" s="104"/>
      <c r="L1828" s="104"/>
      <c r="M1828" s="104"/>
      <c r="N1828" s="104"/>
      <c r="O1828" s="104"/>
    </row>
    <row r="1829" spans="2:24">
      <c r="B1829" s="23" t="s">
        <v>277</v>
      </c>
      <c r="C1829" s="51" t="s">
        <v>101</v>
      </c>
      <c r="D1829" s="51"/>
      <c r="E1829" s="5">
        <v>17</v>
      </c>
      <c r="F1829" s="5">
        <v>0</v>
      </c>
      <c r="G1829" s="14">
        <v>26</v>
      </c>
      <c r="H1829" s="104" t="s">
        <v>600</v>
      </c>
      <c r="I1829" s="104"/>
      <c r="J1829" s="104"/>
      <c r="K1829" s="104"/>
      <c r="L1829" s="104"/>
      <c r="M1829" s="104"/>
      <c r="N1829" s="104"/>
      <c r="O1829" s="104"/>
    </row>
    <row r="1832" spans="2:24">
      <c r="B1832" s="1" t="s">
        <v>601</v>
      </c>
    </row>
    <row r="1833" spans="2:24">
      <c r="B1833" s="94" t="s">
        <v>0</v>
      </c>
      <c r="C1833" s="94" t="s">
        <v>1</v>
      </c>
      <c r="D1833" s="94" t="s">
        <v>2</v>
      </c>
      <c r="E1833" s="94" t="s">
        <v>3</v>
      </c>
      <c r="F1833" s="94" t="s">
        <v>93</v>
      </c>
      <c r="G1833" s="96" t="s">
        <v>5</v>
      </c>
      <c r="H1833" s="97"/>
      <c r="I1833" s="97"/>
      <c r="J1833" s="97"/>
      <c r="K1833" s="97"/>
      <c r="L1833" s="97"/>
      <c r="M1833" s="97"/>
      <c r="N1833" s="97"/>
      <c r="O1833" s="98"/>
      <c r="P1833" s="96" t="s">
        <v>6</v>
      </c>
      <c r="Q1833" s="97"/>
      <c r="R1833" s="97"/>
      <c r="S1833" s="97"/>
      <c r="T1833" s="97"/>
      <c r="U1833" s="97"/>
      <c r="V1833" s="98"/>
      <c r="W1833" s="99" t="s">
        <v>7</v>
      </c>
      <c r="X1833" s="94" t="s">
        <v>8</v>
      </c>
    </row>
    <row r="1834" spans="2:24">
      <c r="B1834" s="95"/>
      <c r="C1834" s="95"/>
      <c r="D1834" s="95"/>
      <c r="E1834" s="95"/>
      <c r="F1834" s="95"/>
      <c r="G1834" s="2" t="s">
        <v>9</v>
      </c>
      <c r="H1834" s="3" t="s">
        <v>10</v>
      </c>
      <c r="I1834" s="3" t="s">
        <v>23</v>
      </c>
      <c r="J1834" s="3" t="s">
        <v>22</v>
      </c>
      <c r="K1834" s="3" t="s">
        <v>21</v>
      </c>
      <c r="L1834" s="3" t="s">
        <v>25</v>
      </c>
      <c r="M1834" s="3" t="s">
        <v>11</v>
      </c>
      <c r="N1834" s="3" t="s">
        <v>24</v>
      </c>
      <c r="O1834" s="3" t="s">
        <v>12</v>
      </c>
      <c r="P1834" s="2" t="s">
        <v>9</v>
      </c>
      <c r="Q1834" s="3" t="s">
        <v>10</v>
      </c>
      <c r="R1834" s="3" t="s">
        <v>22</v>
      </c>
      <c r="S1834" s="3" t="s">
        <v>21</v>
      </c>
      <c r="T1834" s="3" t="s">
        <v>11</v>
      </c>
      <c r="U1834" s="3" t="s">
        <v>328</v>
      </c>
      <c r="V1834" s="3" t="s">
        <v>13</v>
      </c>
      <c r="W1834" s="100"/>
      <c r="X1834" s="95"/>
    </row>
    <row r="1835" spans="2:24">
      <c r="B1835" s="23" t="s">
        <v>14</v>
      </c>
      <c r="C1835" s="5">
        <v>0</v>
      </c>
      <c r="D1835" s="5">
        <v>0</v>
      </c>
      <c r="E1835" s="5">
        <f>C1835-D1835</f>
        <v>0</v>
      </c>
      <c r="F1835" s="12">
        <v>13</v>
      </c>
      <c r="G1835" s="7">
        <v>0</v>
      </c>
      <c r="H1835" s="7">
        <v>0</v>
      </c>
      <c r="I1835" s="7">
        <v>0</v>
      </c>
      <c r="J1835" s="7">
        <v>0</v>
      </c>
      <c r="K1835" s="7">
        <v>0</v>
      </c>
      <c r="L1835" s="7">
        <v>0</v>
      </c>
      <c r="M1835" s="7">
        <v>0</v>
      </c>
      <c r="N1835" s="7">
        <v>0</v>
      </c>
      <c r="O1835" s="7">
        <f>SUM(G1835:N1835)</f>
        <v>0</v>
      </c>
      <c r="P1835" s="7">
        <f>350*2/35.31</f>
        <v>19.824412347776832</v>
      </c>
      <c r="Q1835" s="7">
        <f>350*2/35.31</f>
        <v>19.824412347776832</v>
      </c>
      <c r="R1835" s="7">
        <v>0</v>
      </c>
      <c r="S1835" s="7">
        <v>0</v>
      </c>
      <c r="T1835" s="7">
        <f>350*5/35.31</f>
        <v>49.561030869442078</v>
      </c>
      <c r="U1835" s="7">
        <v>0</v>
      </c>
      <c r="V1835" s="7">
        <f>SUM(P1835:U1835)</f>
        <v>89.209855564995735</v>
      </c>
      <c r="W1835" s="52">
        <v>60</v>
      </c>
      <c r="X1835" s="8" t="s">
        <v>602</v>
      </c>
    </row>
    <row r="1836" spans="2:24">
      <c r="B1836" s="23" t="s">
        <v>15</v>
      </c>
      <c r="C1836" s="52">
        <v>4</v>
      </c>
      <c r="D1836" s="52">
        <v>1</v>
      </c>
      <c r="E1836" s="5">
        <f>C1836-D1836</f>
        <v>3</v>
      </c>
      <c r="F1836" s="12">
        <v>29</v>
      </c>
      <c r="G1836" s="6">
        <f>350*2/35.31</f>
        <v>19.824412347776832</v>
      </c>
      <c r="H1836" s="6">
        <v>0</v>
      </c>
      <c r="I1836" s="6">
        <v>0</v>
      </c>
      <c r="J1836" s="6">
        <v>0</v>
      </c>
      <c r="K1836" s="6">
        <v>0</v>
      </c>
      <c r="L1836" s="6">
        <v>0</v>
      </c>
      <c r="M1836" s="6">
        <f>350*3/35.31</f>
        <v>29.73661852166525</v>
      </c>
      <c r="N1836" s="6">
        <f>350*5/35.31</f>
        <v>49.561030869442078</v>
      </c>
      <c r="O1836" s="7">
        <f t="shared" ref="O1836" si="299">SUM(G1836:N1836)</f>
        <v>99.122061738884156</v>
      </c>
      <c r="P1836" s="7">
        <v>0</v>
      </c>
      <c r="Q1836" s="7">
        <v>0</v>
      </c>
      <c r="R1836" s="7">
        <v>0</v>
      </c>
      <c r="S1836" s="7">
        <v>0</v>
      </c>
      <c r="T1836" s="7">
        <f>350*2/35.31</f>
        <v>19.824412347776832</v>
      </c>
      <c r="U1836" s="7">
        <v>0</v>
      </c>
      <c r="V1836" s="7">
        <f>SUM(P1836:U1836)</f>
        <v>19.824412347776832</v>
      </c>
      <c r="W1836" s="52">
        <v>1608</v>
      </c>
      <c r="X1836" s="8" t="s">
        <v>603</v>
      </c>
    </row>
    <row r="1837" spans="2:24">
      <c r="B1837" s="23" t="s">
        <v>16</v>
      </c>
      <c r="C1837" s="52">
        <v>11</v>
      </c>
      <c r="D1837" s="52">
        <v>2</v>
      </c>
      <c r="E1837" s="5">
        <f>C1837-D1837</f>
        <v>9</v>
      </c>
      <c r="F1837" s="12"/>
      <c r="G1837" s="6">
        <f>2150/35.31</f>
        <v>60.889266496743126</v>
      </c>
      <c r="H1837" s="6">
        <v>0</v>
      </c>
      <c r="I1837" s="6">
        <v>0</v>
      </c>
      <c r="J1837" s="6">
        <v>0</v>
      </c>
      <c r="K1837" s="6">
        <v>0</v>
      </c>
      <c r="L1837" s="6">
        <v>0</v>
      </c>
      <c r="M1837" s="6">
        <f>750/35.31</f>
        <v>21.240441801189462</v>
      </c>
      <c r="N1837" s="6">
        <v>0</v>
      </c>
      <c r="O1837" s="7">
        <f>SUM(G1837:N1837)</f>
        <v>82.129708297932581</v>
      </c>
      <c r="P1837" s="7">
        <f>2450/35.31</f>
        <v>69.385443217218921</v>
      </c>
      <c r="Q1837" s="7">
        <v>0</v>
      </c>
      <c r="R1837" s="7">
        <v>0</v>
      </c>
      <c r="S1837" s="7">
        <v>0</v>
      </c>
      <c r="T1837" s="7">
        <v>0</v>
      </c>
      <c r="U1837" s="7">
        <v>0</v>
      </c>
      <c r="V1837" s="7">
        <f>SUM(P1837:U1837)</f>
        <v>69.385443217218921</v>
      </c>
      <c r="W1837" s="52">
        <v>585</v>
      </c>
      <c r="X1837" s="8"/>
    </row>
    <row r="1838" spans="2:24">
      <c r="B1838" s="23" t="s">
        <v>277</v>
      </c>
      <c r="C1838" s="52">
        <v>10</v>
      </c>
      <c r="D1838" s="52">
        <v>3</v>
      </c>
      <c r="E1838" s="5">
        <f t="shared" ref="E1838" si="300">C1838-D1838</f>
        <v>7</v>
      </c>
      <c r="F1838" s="12">
        <v>45</v>
      </c>
      <c r="G1838" s="7">
        <f>350*4/35.31</f>
        <v>39.648824695553664</v>
      </c>
      <c r="H1838" s="7">
        <f>350*7/35.31</f>
        <v>69.385443217218921</v>
      </c>
      <c r="I1838" s="7">
        <v>0</v>
      </c>
      <c r="J1838" s="7">
        <v>0</v>
      </c>
      <c r="K1838" s="7">
        <f>350*6/35.31</f>
        <v>59.473237043330499</v>
      </c>
      <c r="L1838" s="7">
        <v>0</v>
      </c>
      <c r="M1838" s="7">
        <f>350*4/35.31</f>
        <v>39.648824695553664</v>
      </c>
      <c r="N1838" s="7">
        <f>350*6/35.31</f>
        <v>59.473237043330499</v>
      </c>
      <c r="O1838" s="7">
        <f t="shared" ref="O1838" si="301">SUM(G1838:N1838)</f>
        <v>267.62956669498726</v>
      </c>
      <c r="P1838" s="7">
        <v>0</v>
      </c>
      <c r="Q1838" s="7">
        <v>0</v>
      </c>
      <c r="R1838" s="7">
        <v>0</v>
      </c>
      <c r="S1838" s="7">
        <f>350/35.31</f>
        <v>9.912206173888416</v>
      </c>
      <c r="T1838" s="7">
        <f>350/35.31</f>
        <v>9.912206173888416</v>
      </c>
      <c r="U1838" s="7">
        <v>0</v>
      </c>
      <c r="V1838" s="7">
        <f t="shared" ref="V1838" si="302">SUM(P1838:U1838)</f>
        <v>19.824412347776832</v>
      </c>
      <c r="W1838" s="52">
        <v>2111</v>
      </c>
      <c r="X1838" s="8"/>
    </row>
    <row r="1840" spans="2:24">
      <c r="B1840" s="1" t="s">
        <v>604</v>
      </c>
    </row>
    <row r="1841" spans="2:24">
      <c r="B1841" s="94" t="s">
        <v>0</v>
      </c>
      <c r="C1841" s="94" t="s">
        <v>121</v>
      </c>
      <c r="D1841" s="94" t="s">
        <v>97</v>
      </c>
      <c r="E1841" s="94" t="s">
        <v>98</v>
      </c>
      <c r="F1841" s="94" t="s">
        <v>99</v>
      </c>
      <c r="G1841" s="101" t="s">
        <v>100</v>
      </c>
      <c r="H1841" s="103" t="s">
        <v>8</v>
      </c>
      <c r="I1841" s="103"/>
      <c r="J1841" s="103"/>
      <c r="K1841" s="103"/>
      <c r="L1841" s="103"/>
      <c r="M1841" s="103"/>
    </row>
    <row r="1842" spans="2:24">
      <c r="B1842" s="95"/>
      <c r="C1842" s="95"/>
      <c r="D1842" s="95"/>
      <c r="E1842" s="95"/>
      <c r="F1842" s="95"/>
      <c r="G1842" s="102"/>
      <c r="H1842" s="103"/>
      <c r="I1842" s="103"/>
      <c r="J1842" s="103"/>
      <c r="K1842" s="103"/>
      <c r="L1842" s="103"/>
      <c r="M1842" s="103"/>
    </row>
    <row r="1843" spans="2:24">
      <c r="B1843" s="23" t="s">
        <v>15</v>
      </c>
      <c r="C1843" s="52" t="s">
        <v>101</v>
      </c>
      <c r="D1843" s="52" t="s">
        <v>127</v>
      </c>
      <c r="E1843" s="5">
        <v>0</v>
      </c>
      <c r="F1843" s="5">
        <v>9</v>
      </c>
      <c r="G1843" s="14">
        <v>0</v>
      </c>
      <c r="H1843" s="104" t="s">
        <v>605</v>
      </c>
      <c r="I1843" s="104"/>
      <c r="J1843" s="104"/>
      <c r="K1843" s="104"/>
      <c r="L1843" s="104"/>
      <c r="M1843" s="104"/>
    </row>
    <row r="1844" spans="2:24">
      <c r="B1844" s="23" t="s">
        <v>277</v>
      </c>
      <c r="C1844" s="52" t="s">
        <v>101</v>
      </c>
      <c r="D1844" s="52"/>
      <c r="E1844" s="5">
        <v>0</v>
      </c>
      <c r="F1844" s="5">
        <v>0</v>
      </c>
      <c r="G1844" s="14">
        <v>17</v>
      </c>
      <c r="H1844" s="107" t="s">
        <v>606</v>
      </c>
      <c r="I1844" s="108"/>
      <c r="J1844" s="108"/>
      <c r="K1844" s="108"/>
      <c r="L1844" s="108"/>
      <c r="M1844" s="109"/>
    </row>
    <row r="1847" spans="2:24">
      <c r="B1847" s="1" t="s">
        <v>607</v>
      </c>
    </row>
    <row r="1848" spans="2:24">
      <c r="B1848" s="94" t="s">
        <v>0</v>
      </c>
      <c r="C1848" s="94" t="s">
        <v>1</v>
      </c>
      <c r="D1848" s="94" t="s">
        <v>2</v>
      </c>
      <c r="E1848" s="94" t="s">
        <v>3</v>
      </c>
      <c r="F1848" s="94" t="s">
        <v>93</v>
      </c>
      <c r="G1848" s="96" t="s">
        <v>5</v>
      </c>
      <c r="H1848" s="97"/>
      <c r="I1848" s="97"/>
      <c r="J1848" s="97"/>
      <c r="K1848" s="97"/>
      <c r="L1848" s="97"/>
      <c r="M1848" s="97"/>
      <c r="N1848" s="97"/>
      <c r="O1848" s="98"/>
      <c r="P1848" s="96" t="s">
        <v>6</v>
      </c>
      <c r="Q1848" s="97"/>
      <c r="R1848" s="97"/>
      <c r="S1848" s="97"/>
      <c r="T1848" s="97"/>
      <c r="U1848" s="97"/>
      <c r="V1848" s="98"/>
      <c r="W1848" s="99" t="s">
        <v>7</v>
      </c>
      <c r="X1848" s="94" t="s">
        <v>8</v>
      </c>
    </row>
    <row r="1849" spans="2:24">
      <c r="B1849" s="95"/>
      <c r="C1849" s="95"/>
      <c r="D1849" s="95"/>
      <c r="E1849" s="95"/>
      <c r="F1849" s="95"/>
      <c r="G1849" s="2" t="s">
        <v>9</v>
      </c>
      <c r="H1849" s="3" t="s">
        <v>10</v>
      </c>
      <c r="I1849" s="3" t="s">
        <v>23</v>
      </c>
      <c r="J1849" s="3" t="s">
        <v>22</v>
      </c>
      <c r="K1849" s="3" t="s">
        <v>21</v>
      </c>
      <c r="L1849" s="3" t="s">
        <v>25</v>
      </c>
      <c r="M1849" s="3" t="s">
        <v>11</v>
      </c>
      <c r="N1849" s="3" t="s">
        <v>24</v>
      </c>
      <c r="O1849" s="3" t="s">
        <v>12</v>
      </c>
      <c r="P1849" s="2" t="s">
        <v>9</v>
      </c>
      <c r="Q1849" s="3" t="s">
        <v>10</v>
      </c>
      <c r="R1849" s="3" t="s">
        <v>22</v>
      </c>
      <c r="S1849" s="3" t="s">
        <v>21</v>
      </c>
      <c r="T1849" s="3" t="s">
        <v>11</v>
      </c>
      <c r="U1849" s="3" t="s">
        <v>328</v>
      </c>
      <c r="V1849" s="3" t="s">
        <v>13</v>
      </c>
      <c r="W1849" s="100"/>
      <c r="X1849" s="95"/>
    </row>
    <row r="1850" spans="2:24">
      <c r="B1850" s="23" t="s">
        <v>14</v>
      </c>
      <c r="C1850" s="5">
        <v>12</v>
      </c>
      <c r="D1850" s="5">
        <v>3</v>
      </c>
      <c r="E1850" s="5">
        <f>C1850-D1850</f>
        <v>9</v>
      </c>
      <c r="F1850" s="12"/>
      <c r="G1850" s="7">
        <f>350*3/35.31</f>
        <v>29.73661852166525</v>
      </c>
      <c r="H1850" s="7">
        <f>350*2/35.31</f>
        <v>19.824412347776832</v>
      </c>
      <c r="I1850" s="7">
        <v>0</v>
      </c>
      <c r="J1850" s="7">
        <v>0</v>
      </c>
      <c r="K1850" s="7">
        <f>350*9/35.31</f>
        <v>89.209855564995749</v>
      </c>
      <c r="L1850" s="7">
        <v>0</v>
      </c>
      <c r="M1850" s="7">
        <f>350*4/35.31</f>
        <v>39.648824695553664</v>
      </c>
      <c r="N1850" s="7">
        <v>0</v>
      </c>
      <c r="O1850" s="7">
        <f>SUM(G1850:N1850)</f>
        <v>178.4197111299915</v>
      </c>
      <c r="P1850" s="7">
        <f>350*6/35.31</f>
        <v>59.473237043330499</v>
      </c>
      <c r="Q1850" s="7">
        <v>0</v>
      </c>
      <c r="R1850" s="7">
        <v>0</v>
      </c>
      <c r="S1850" s="7">
        <f>350/35.31</f>
        <v>9.912206173888416</v>
      </c>
      <c r="T1850" s="7">
        <f>350*9/35.31</f>
        <v>89.209855564995749</v>
      </c>
      <c r="U1850" s="7">
        <v>0</v>
      </c>
      <c r="V1850" s="7">
        <f>SUM(P1850:U1850)</f>
        <v>158.59529878221468</v>
      </c>
      <c r="W1850" s="53">
        <v>140</v>
      </c>
      <c r="X1850" s="8"/>
    </row>
    <row r="1851" spans="2:24">
      <c r="B1851" s="23" t="s">
        <v>15</v>
      </c>
      <c r="C1851" s="53">
        <v>0</v>
      </c>
      <c r="D1851" s="53">
        <v>0</v>
      </c>
      <c r="E1851" s="5">
        <f>C1851-D1851</f>
        <v>0</v>
      </c>
      <c r="F1851" s="12"/>
      <c r="G1851" s="6">
        <v>0</v>
      </c>
      <c r="H1851" s="6">
        <v>0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7">
        <f t="shared" ref="O1851" si="303">SUM(G1851:N1851)</f>
        <v>0</v>
      </c>
      <c r="P1851" s="7">
        <v>0</v>
      </c>
      <c r="Q1851" s="7">
        <v>0</v>
      </c>
      <c r="R1851" s="7">
        <v>0</v>
      </c>
      <c r="S1851" s="7">
        <v>0</v>
      </c>
      <c r="T1851" s="7">
        <v>0</v>
      </c>
      <c r="U1851" s="7">
        <v>0</v>
      </c>
      <c r="V1851" s="7">
        <f>SUM(P1851:U1851)</f>
        <v>0</v>
      </c>
      <c r="W1851" s="53">
        <v>1630</v>
      </c>
      <c r="X1851" s="8" t="s">
        <v>608</v>
      </c>
    </row>
    <row r="1852" spans="2:24">
      <c r="B1852" s="23" t="s">
        <v>16</v>
      </c>
      <c r="C1852" s="53">
        <v>10</v>
      </c>
      <c r="D1852" s="53">
        <v>3</v>
      </c>
      <c r="E1852" s="5">
        <f>C1852-D1852</f>
        <v>7</v>
      </c>
      <c r="F1852" s="12"/>
      <c r="G1852" s="6">
        <f>1400/35.31</f>
        <v>39.648824695553664</v>
      </c>
      <c r="H1852" s="6">
        <v>0</v>
      </c>
      <c r="I1852" s="6">
        <v>0</v>
      </c>
      <c r="J1852" s="6">
        <v>0</v>
      </c>
      <c r="K1852" s="6">
        <v>0</v>
      </c>
      <c r="L1852" s="6">
        <v>0</v>
      </c>
      <c r="M1852" s="6">
        <f>650/35.31</f>
        <v>18.408382894364202</v>
      </c>
      <c r="N1852" s="6">
        <v>0</v>
      </c>
      <c r="O1852" s="7">
        <f>SUM(G1852:N1852)</f>
        <v>58.057207589917866</v>
      </c>
      <c r="P1852" s="7">
        <f>1050/35.31</f>
        <v>29.73661852166525</v>
      </c>
      <c r="Q1852" s="7">
        <v>0</v>
      </c>
      <c r="R1852" s="7">
        <v>0</v>
      </c>
      <c r="S1852" s="7">
        <v>0</v>
      </c>
      <c r="T1852" s="7">
        <v>0</v>
      </c>
      <c r="U1852" s="7">
        <v>0</v>
      </c>
      <c r="V1852" s="7">
        <f>SUM(P1852:U1852)</f>
        <v>29.73661852166525</v>
      </c>
      <c r="W1852" s="53">
        <v>580</v>
      </c>
      <c r="X1852" s="8"/>
    </row>
    <row r="1853" spans="2:24">
      <c r="B1853" s="23" t="s">
        <v>277</v>
      </c>
      <c r="C1853" s="53">
        <v>10</v>
      </c>
      <c r="D1853" s="53">
        <v>3</v>
      </c>
      <c r="E1853" s="5">
        <f t="shared" ref="E1853" si="304">C1853-D1853</f>
        <v>7</v>
      </c>
      <c r="F1853" s="12">
        <v>46</v>
      </c>
      <c r="G1853" s="7">
        <f>350*4/35.31</f>
        <v>39.648824695553664</v>
      </c>
      <c r="H1853" s="7">
        <f>350*7/35.31</f>
        <v>69.385443217218921</v>
      </c>
      <c r="I1853" s="7">
        <v>0</v>
      </c>
      <c r="J1853" s="7">
        <v>0</v>
      </c>
      <c r="K1853" s="7">
        <f>350*6/35.31</f>
        <v>59.473237043330499</v>
      </c>
      <c r="L1853" s="7">
        <v>0</v>
      </c>
      <c r="M1853" s="7">
        <f>350*4/35.31</f>
        <v>39.648824695553664</v>
      </c>
      <c r="N1853" s="7">
        <f>350*6/35.31</f>
        <v>59.473237043330499</v>
      </c>
      <c r="O1853" s="7">
        <f t="shared" ref="O1853" si="305">SUM(G1853:N1853)</f>
        <v>267.62956669498726</v>
      </c>
      <c r="P1853" s="7">
        <v>0</v>
      </c>
      <c r="Q1853" s="7">
        <f>350/35.31</f>
        <v>9.912206173888416</v>
      </c>
      <c r="R1853" s="7">
        <v>0</v>
      </c>
      <c r="S1853" s="7">
        <v>0</v>
      </c>
      <c r="T1853" s="7">
        <f>350/35.31</f>
        <v>9.912206173888416</v>
      </c>
      <c r="U1853" s="7">
        <v>0</v>
      </c>
      <c r="V1853" s="7">
        <f t="shared" ref="V1853" si="306">SUM(P1853:U1853)</f>
        <v>19.824412347776832</v>
      </c>
      <c r="W1853" s="53">
        <v>1560</v>
      </c>
      <c r="X1853" s="8"/>
    </row>
    <row r="1855" spans="2:24">
      <c r="B1855" s="1" t="s">
        <v>609</v>
      </c>
    </row>
    <row r="1856" spans="2:24">
      <c r="B1856" s="94" t="s">
        <v>0</v>
      </c>
      <c r="C1856" s="94" t="s">
        <v>121</v>
      </c>
      <c r="D1856" s="94" t="s">
        <v>97</v>
      </c>
      <c r="E1856" s="94" t="s">
        <v>98</v>
      </c>
      <c r="F1856" s="94" t="s">
        <v>99</v>
      </c>
      <c r="G1856" s="101" t="s">
        <v>100</v>
      </c>
      <c r="H1856" s="103" t="s">
        <v>8</v>
      </c>
      <c r="I1856" s="103"/>
      <c r="J1856" s="103"/>
      <c r="K1856" s="103"/>
      <c r="L1856" s="103"/>
      <c r="M1856" s="103"/>
      <c r="N1856" s="103"/>
      <c r="O1856" s="103"/>
    </row>
    <row r="1857" spans="2:24">
      <c r="B1857" s="95"/>
      <c r="C1857" s="95"/>
      <c r="D1857" s="95"/>
      <c r="E1857" s="95"/>
      <c r="F1857" s="95"/>
      <c r="G1857" s="102"/>
      <c r="H1857" s="103"/>
      <c r="I1857" s="103"/>
      <c r="J1857" s="103"/>
      <c r="K1857" s="103"/>
      <c r="L1857" s="103"/>
      <c r="M1857" s="103"/>
      <c r="N1857" s="103"/>
      <c r="O1857" s="103"/>
    </row>
    <row r="1858" spans="2:24">
      <c r="B1858" s="23" t="s">
        <v>15</v>
      </c>
      <c r="C1858" s="53" t="s">
        <v>101</v>
      </c>
      <c r="D1858" s="53" t="s">
        <v>127</v>
      </c>
      <c r="E1858" s="5">
        <v>4</v>
      </c>
      <c r="F1858" s="5">
        <v>6</v>
      </c>
      <c r="G1858" s="14">
        <v>0</v>
      </c>
      <c r="H1858" s="104" t="s">
        <v>610</v>
      </c>
      <c r="I1858" s="104"/>
      <c r="J1858" s="104"/>
      <c r="K1858" s="104"/>
      <c r="L1858" s="104"/>
      <c r="M1858" s="104"/>
      <c r="N1858" s="104"/>
      <c r="O1858" s="104"/>
    </row>
    <row r="1859" spans="2:24">
      <c r="B1859" s="23" t="s">
        <v>17</v>
      </c>
      <c r="C1859" s="53" t="s">
        <v>101</v>
      </c>
      <c r="D1859" s="53"/>
      <c r="E1859" s="5">
        <v>0</v>
      </c>
      <c r="F1859" s="5">
        <v>18</v>
      </c>
      <c r="G1859" s="14">
        <v>0</v>
      </c>
      <c r="H1859" s="104" t="s">
        <v>611</v>
      </c>
      <c r="I1859" s="104"/>
      <c r="J1859" s="104"/>
      <c r="K1859" s="104"/>
      <c r="L1859" s="104"/>
      <c r="M1859" s="104"/>
      <c r="N1859" s="104"/>
      <c r="O1859" s="104"/>
    </row>
    <row r="1860" spans="2:24">
      <c r="B1860" s="23" t="s">
        <v>277</v>
      </c>
      <c r="C1860" s="53" t="s">
        <v>101</v>
      </c>
      <c r="D1860" s="53"/>
      <c r="E1860" s="5">
        <v>16</v>
      </c>
      <c r="F1860" s="5">
        <v>0</v>
      </c>
      <c r="G1860" s="14">
        <v>22</v>
      </c>
      <c r="H1860" s="104" t="s">
        <v>612</v>
      </c>
      <c r="I1860" s="104"/>
      <c r="J1860" s="104"/>
      <c r="K1860" s="104"/>
      <c r="L1860" s="104"/>
      <c r="M1860" s="104"/>
      <c r="N1860" s="104"/>
      <c r="O1860" s="104"/>
    </row>
    <row r="1863" spans="2:24">
      <c r="B1863" s="1" t="s">
        <v>613</v>
      </c>
    </row>
    <row r="1864" spans="2:24" ht="15" customHeight="1">
      <c r="B1864" s="94" t="s">
        <v>0</v>
      </c>
      <c r="C1864" s="94" t="s">
        <v>1</v>
      </c>
      <c r="D1864" s="94" t="s">
        <v>2</v>
      </c>
      <c r="E1864" s="94" t="s">
        <v>3</v>
      </c>
      <c r="F1864" s="94" t="s">
        <v>93</v>
      </c>
      <c r="G1864" s="96" t="s">
        <v>5</v>
      </c>
      <c r="H1864" s="97"/>
      <c r="I1864" s="97"/>
      <c r="J1864" s="97"/>
      <c r="K1864" s="97"/>
      <c r="L1864" s="97"/>
      <c r="M1864" s="97"/>
      <c r="N1864" s="97"/>
      <c r="O1864" s="98"/>
      <c r="P1864" s="96" t="s">
        <v>6</v>
      </c>
      <c r="Q1864" s="97"/>
      <c r="R1864" s="97"/>
      <c r="S1864" s="97"/>
      <c r="T1864" s="97"/>
      <c r="U1864" s="97"/>
      <c r="V1864" s="98"/>
      <c r="W1864" s="99" t="s">
        <v>7</v>
      </c>
      <c r="X1864" s="94" t="s">
        <v>8</v>
      </c>
    </row>
    <row r="1865" spans="2:24">
      <c r="B1865" s="95"/>
      <c r="C1865" s="95"/>
      <c r="D1865" s="95"/>
      <c r="E1865" s="95"/>
      <c r="F1865" s="95"/>
      <c r="G1865" s="2" t="s">
        <v>9</v>
      </c>
      <c r="H1865" s="3" t="s">
        <v>10</v>
      </c>
      <c r="I1865" s="3" t="s">
        <v>23</v>
      </c>
      <c r="J1865" s="3" t="s">
        <v>22</v>
      </c>
      <c r="K1865" s="3" t="s">
        <v>21</v>
      </c>
      <c r="L1865" s="3" t="s">
        <v>25</v>
      </c>
      <c r="M1865" s="3" t="s">
        <v>11</v>
      </c>
      <c r="N1865" s="3" t="s">
        <v>24</v>
      </c>
      <c r="O1865" s="3" t="s">
        <v>12</v>
      </c>
      <c r="P1865" s="2" t="s">
        <v>9</v>
      </c>
      <c r="Q1865" s="3" t="s">
        <v>10</v>
      </c>
      <c r="R1865" s="3" t="s">
        <v>22</v>
      </c>
      <c r="S1865" s="3" t="s">
        <v>21</v>
      </c>
      <c r="T1865" s="3" t="s">
        <v>11</v>
      </c>
      <c r="U1865" s="3" t="s">
        <v>328</v>
      </c>
      <c r="V1865" s="3" t="s">
        <v>13</v>
      </c>
      <c r="W1865" s="100"/>
      <c r="X1865" s="95"/>
    </row>
    <row r="1866" spans="2:24">
      <c r="B1866" s="23" t="s">
        <v>14</v>
      </c>
      <c r="C1866" s="5">
        <v>10</v>
      </c>
      <c r="D1866" s="5">
        <v>0</v>
      </c>
      <c r="E1866" s="5">
        <f>C1866-D1866</f>
        <v>10</v>
      </c>
      <c r="F1866" s="12">
        <v>2</v>
      </c>
      <c r="G1866" s="7">
        <f>350*3/35.31</f>
        <v>29.73661852166525</v>
      </c>
      <c r="H1866" s="7">
        <f>350*2/35.31</f>
        <v>19.824412347776832</v>
      </c>
      <c r="I1866" s="7">
        <v>0</v>
      </c>
      <c r="J1866" s="7">
        <v>0</v>
      </c>
      <c r="K1866" s="7">
        <f>350*10/35.31</f>
        <v>99.122061738884156</v>
      </c>
      <c r="L1866" s="7">
        <v>0</v>
      </c>
      <c r="M1866" s="7">
        <f>350*3/35.31</f>
        <v>29.73661852166525</v>
      </c>
      <c r="N1866" s="7">
        <v>0</v>
      </c>
      <c r="O1866" s="7">
        <f>SUM(G1866:N1866)</f>
        <v>178.41971112999147</v>
      </c>
      <c r="P1866" s="7">
        <f>350*4/35.31</f>
        <v>39.648824695553664</v>
      </c>
      <c r="Q1866" s="7">
        <f>350*3/35.31</f>
        <v>29.73661852166525</v>
      </c>
      <c r="R1866" s="7">
        <v>0</v>
      </c>
      <c r="S1866" s="7">
        <f>350*4/35.31</f>
        <v>39.648824695553664</v>
      </c>
      <c r="T1866" s="7">
        <f>350*21/35.31</f>
        <v>208.15632965165673</v>
      </c>
      <c r="U1866" s="7">
        <v>0</v>
      </c>
      <c r="V1866" s="7">
        <f>SUM(P1866:U1866)</f>
        <v>317.19059756442931</v>
      </c>
      <c r="W1866" s="54">
        <v>360</v>
      </c>
      <c r="X1866" s="8"/>
    </row>
    <row r="1867" spans="2:24">
      <c r="B1867" s="23" t="s">
        <v>15</v>
      </c>
      <c r="C1867" s="54">
        <v>0</v>
      </c>
      <c r="D1867" s="54">
        <v>0</v>
      </c>
      <c r="E1867" s="5">
        <f>C1867-D1867</f>
        <v>0</v>
      </c>
      <c r="F1867" s="12"/>
      <c r="G1867" s="6">
        <v>0</v>
      </c>
      <c r="H1867" s="6">
        <v>0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7">
        <f t="shared" ref="O1867" si="307">SUM(G1867:N1867)</f>
        <v>0</v>
      </c>
      <c r="P1867" s="7">
        <v>0</v>
      </c>
      <c r="Q1867" s="7">
        <v>0</v>
      </c>
      <c r="R1867" s="7">
        <v>0</v>
      </c>
      <c r="S1867" s="7">
        <v>0</v>
      </c>
      <c r="T1867" s="7">
        <v>0</v>
      </c>
      <c r="U1867" s="7">
        <v>0</v>
      </c>
      <c r="V1867" s="7">
        <f>SUM(P1867:U1867)</f>
        <v>0</v>
      </c>
      <c r="W1867" s="54">
        <v>1920</v>
      </c>
      <c r="X1867" s="8" t="s">
        <v>614</v>
      </c>
    </row>
    <row r="1868" spans="2:24">
      <c r="B1868" s="23" t="s">
        <v>16</v>
      </c>
      <c r="C1868" s="54">
        <v>3</v>
      </c>
      <c r="D1868" s="54">
        <v>1.5</v>
      </c>
      <c r="E1868" s="5">
        <f>C1868-D1868</f>
        <v>1.5</v>
      </c>
      <c r="F1868" s="12"/>
      <c r="G1868" s="6">
        <f>700/35.31</f>
        <v>19.824412347776832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f>300/35.31</f>
        <v>8.4961767204757859</v>
      </c>
      <c r="N1868" s="6">
        <v>0</v>
      </c>
      <c r="O1868" s="7">
        <f>SUM(G1868:N1868)</f>
        <v>28.320589068252616</v>
      </c>
      <c r="P1868" s="7">
        <f>2100/35.31</f>
        <v>59.473237043330499</v>
      </c>
      <c r="Q1868" s="7">
        <v>0</v>
      </c>
      <c r="R1868" s="7">
        <v>0</v>
      </c>
      <c r="S1868" s="7">
        <v>0</v>
      </c>
      <c r="T1868" s="7">
        <v>0</v>
      </c>
      <c r="U1868" s="7">
        <v>0</v>
      </c>
      <c r="V1868" s="7">
        <f>SUM(P1868:U1868)</f>
        <v>59.473237043330499</v>
      </c>
      <c r="W1868" s="54">
        <v>645</v>
      </c>
      <c r="X1868" s="8" t="s">
        <v>440</v>
      </c>
    </row>
    <row r="1869" spans="2:24">
      <c r="B1869" s="23" t="s">
        <v>277</v>
      </c>
      <c r="C1869" s="54">
        <v>10</v>
      </c>
      <c r="D1869" s="54">
        <v>2</v>
      </c>
      <c r="E1869" s="5">
        <f t="shared" ref="E1869" si="308">C1869-D1869</f>
        <v>8</v>
      </c>
      <c r="F1869" s="12">
        <v>80</v>
      </c>
      <c r="G1869" s="7">
        <f>350*7/35.31</f>
        <v>69.385443217218921</v>
      </c>
      <c r="H1869" s="7">
        <f>350*10/35.31</f>
        <v>99.122061738884156</v>
      </c>
      <c r="I1869" s="7">
        <v>0</v>
      </c>
      <c r="J1869" s="7">
        <v>0</v>
      </c>
      <c r="K1869" s="7">
        <f>350*9/35.31</f>
        <v>89.209855564995749</v>
      </c>
      <c r="L1869" s="7">
        <v>0</v>
      </c>
      <c r="M1869" s="7">
        <f>350*5/35.31</f>
        <v>49.561030869442078</v>
      </c>
      <c r="N1869" s="7">
        <f>350*7/35.31</f>
        <v>69.385443217218921</v>
      </c>
      <c r="O1869" s="7">
        <f t="shared" ref="O1869" si="309">SUM(G1869:N1869)</f>
        <v>376.6638346077599</v>
      </c>
      <c r="P1869" s="7">
        <v>0</v>
      </c>
      <c r="Q1869" s="7">
        <v>0</v>
      </c>
      <c r="R1869" s="7">
        <v>0</v>
      </c>
      <c r="S1869" s="7">
        <v>0</v>
      </c>
      <c r="T1869" s="7">
        <v>0</v>
      </c>
      <c r="U1869" s="7">
        <v>0</v>
      </c>
      <c r="V1869" s="7">
        <f t="shared" ref="V1869" si="310">SUM(P1869:U1869)</f>
        <v>0</v>
      </c>
      <c r="W1869" s="54">
        <v>2030</v>
      </c>
      <c r="X1869" s="8"/>
    </row>
    <row r="1871" spans="2:24">
      <c r="B1871" s="1" t="s">
        <v>615</v>
      </c>
    </row>
    <row r="1872" spans="2:24" ht="15" customHeight="1">
      <c r="B1872" s="94" t="s">
        <v>0</v>
      </c>
      <c r="C1872" s="94" t="s">
        <v>121</v>
      </c>
      <c r="D1872" s="94" t="s">
        <v>97</v>
      </c>
      <c r="E1872" s="94" t="s">
        <v>98</v>
      </c>
      <c r="F1872" s="94" t="s">
        <v>99</v>
      </c>
      <c r="G1872" s="101" t="s">
        <v>100</v>
      </c>
      <c r="H1872" s="103" t="s">
        <v>8</v>
      </c>
      <c r="I1872" s="103"/>
      <c r="J1872" s="103"/>
      <c r="K1872" s="103"/>
      <c r="L1872" s="103"/>
      <c r="M1872" s="103"/>
      <c r="N1872" s="55"/>
      <c r="O1872" s="55"/>
    </row>
    <row r="1873" spans="2:24">
      <c r="B1873" s="95"/>
      <c r="C1873" s="95"/>
      <c r="D1873" s="95"/>
      <c r="E1873" s="95"/>
      <c r="F1873" s="95"/>
      <c r="G1873" s="102"/>
      <c r="H1873" s="103"/>
      <c r="I1873" s="103"/>
      <c r="J1873" s="103"/>
      <c r="K1873" s="103"/>
      <c r="L1873" s="103"/>
      <c r="M1873" s="103"/>
      <c r="N1873" s="55"/>
      <c r="O1873" s="55"/>
    </row>
    <row r="1874" spans="2:24">
      <c r="B1874" s="23" t="s">
        <v>15</v>
      </c>
      <c r="C1874" s="54" t="s">
        <v>101</v>
      </c>
      <c r="D1874" s="54" t="s">
        <v>127</v>
      </c>
      <c r="E1874" s="5">
        <v>2</v>
      </c>
      <c r="F1874" s="5">
        <v>4</v>
      </c>
      <c r="G1874" s="14">
        <v>0</v>
      </c>
      <c r="H1874" s="104" t="s">
        <v>616</v>
      </c>
      <c r="I1874" s="104"/>
      <c r="J1874" s="104"/>
      <c r="K1874" s="104"/>
      <c r="L1874" s="104"/>
      <c r="M1874" s="104"/>
      <c r="N1874" s="55"/>
      <c r="O1874" s="55"/>
    </row>
    <row r="1875" spans="2:24">
      <c r="B1875" s="4" t="s">
        <v>619</v>
      </c>
      <c r="C1875" s="54" t="s">
        <v>101</v>
      </c>
      <c r="D1875" s="54"/>
      <c r="E1875" s="5">
        <v>0</v>
      </c>
      <c r="F1875" s="5">
        <v>10</v>
      </c>
      <c r="G1875" s="14">
        <v>0</v>
      </c>
      <c r="H1875" s="104" t="s">
        <v>620</v>
      </c>
      <c r="I1875" s="104"/>
      <c r="J1875" s="104"/>
      <c r="K1875" s="104"/>
      <c r="L1875" s="104"/>
      <c r="M1875" s="104"/>
      <c r="N1875" s="56"/>
      <c r="O1875" s="56"/>
    </row>
    <row r="1876" spans="2:24">
      <c r="B1876" s="23" t="s">
        <v>17</v>
      </c>
      <c r="C1876" s="54" t="s">
        <v>101</v>
      </c>
      <c r="D1876" s="54"/>
      <c r="E1876" s="5">
        <v>0</v>
      </c>
      <c r="F1876" s="5">
        <v>12</v>
      </c>
      <c r="G1876" s="14">
        <v>0</v>
      </c>
      <c r="H1876" s="104" t="s">
        <v>617</v>
      </c>
      <c r="I1876" s="104"/>
      <c r="J1876" s="104"/>
      <c r="K1876" s="104"/>
      <c r="L1876" s="104"/>
      <c r="M1876" s="104"/>
      <c r="N1876" s="55"/>
      <c r="O1876" s="55"/>
    </row>
    <row r="1877" spans="2:24">
      <c r="B1877" s="23" t="s">
        <v>277</v>
      </c>
      <c r="C1877" s="54" t="s">
        <v>127</v>
      </c>
      <c r="D1877" s="54"/>
      <c r="E1877" s="5">
        <v>0</v>
      </c>
      <c r="F1877" s="5">
        <v>0</v>
      </c>
      <c r="G1877" s="14">
        <v>29</v>
      </c>
      <c r="H1877" s="104" t="s">
        <v>618</v>
      </c>
      <c r="I1877" s="104"/>
      <c r="J1877" s="104"/>
      <c r="K1877" s="104"/>
      <c r="L1877" s="104"/>
      <c r="M1877" s="104"/>
      <c r="N1877" s="55"/>
      <c r="O1877" s="55"/>
    </row>
    <row r="1880" spans="2:24">
      <c r="B1880" s="1" t="s">
        <v>621</v>
      </c>
    </row>
    <row r="1881" spans="2:24">
      <c r="B1881" s="94" t="s">
        <v>0</v>
      </c>
      <c r="C1881" s="94" t="s">
        <v>1</v>
      </c>
      <c r="D1881" s="94" t="s">
        <v>2</v>
      </c>
      <c r="E1881" s="94" t="s">
        <v>3</v>
      </c>
      <c r="F1881" s="94" t="s">
        <v>93</v>
      </c>
      <c r="G1881" s="96" t="s">
        <v>5</v>
      </c>
      <c r="H1881" s="97"/>
      <c r="I1881" s="97"/>
      <c r="J1881" s="97"/>
      <c r="K1881" s="97"/>
      <c r="L1881" s="97"/>
      <c r="M1881" s="97"/>
      <c r="N1881" s="97"/>
      <c r="O1881" s="98"/>
      <c r="P1881" s="96" t="s">
        <v>6</v>
      </c>
      <c r="Q1881" s="97"/>
      <c r="R1881" s="97"/>
      <c r="S1881" s="97"/>
      <c r="T1881" s="97"/>
      <c r="U1881" s="97"/>
      <c r="V1881" s="98"/>
      <c r="W1881" s="99" t="s">
        <v>7</v>
      </c>
      <c r="X1881" s="94" t="s">
        <v>8</v>
      </c>
    </row>
    <row r="1882" spans="2:24">
      <c r="B1882" s="95"/>
      <c r="C1882" s="95"/>
      <c r="D1882" s="95"/>
      <c r="E1882" s="95"/>
      <c r="F1882" s="95"/>
      <c r="G1882" s="2" t="s">
        <v>9</v>
      </c>
      <c r="H1882" s="3" t="s">
        <v>10</v>
      </c>
      <c r="I1882" s="3" t="s">
        <v>23</v>
      </c>
      <c r="J1882" s="3" t="s">
        <v>22</v>
      </c>
      <c r="K1882" s="3" t="s">
        <v>21</v>
      </c>
      <c r="L1882" s="3" t="s">
        <v>25</v>
      </c>
      <c r="M1882" s="3" t="s">
        <v>11</v>
      </c>
      <c r="N1882" s="3" t="s">
        <v>24</v>
      </c>
      <c r="O1882" s="3" t="s">
        <v>12</v>
      </c>
      <c r="P1882" s="2" t="s">
        <v>9</v>
      </c>
      <c r="Q1882" s="3" t="s">
        <v>10</v>
      </c>
      <c r="R1882" s="3" t="s">
        <v>22</v>
      </c>
      <c r="S1882" s="3" t="s">
        <v>21</v>
      </c>
      <c r="T1882" s="3" t="s">
        <v>11</v>
      </c>
      <c r="U1882" s="3" t="s">
        <v>328</v>
      </c>
      <c r="V1882" s="3" t="s">
        <v>13</v>
      </c>
      <c r="W1882" s="100"/>
      <c r="X1882" s="95"/>
    </row>
    <row r="1883" spans="2:24">
      <c r="B1883" s="23" t="s">
        <v>14</v>
      </c>
      <c r="C1883" s="5">
        <v>16</v>
      </c>
      <c r="D1883" s="5">
        <v>4</v>
      </c>
      <c r="E1883" s="5">
        <f>C1883-D1883</f>
        <v>12</v>
      </c>
      <c r="F1883" s="12"/>
      <c r="G1883" s="7">
        <f>350*4/35.31</f>
        <v>39.648824695553664</v>
      </c>
      <c r="H1883" s="7">
        <f>350*3/35.31</f>
        <v>29.73661852166525</v>
      </c>
      <c r="I1883" s="7">
        <v>0</v>
      </c>
      <c r="J1883" s="7">
        <v>0</v>
      </c>
      <c r="K1883" s="7">
        <f>350*11/35.31</f>
        <v>109.03426791277258</v>
      </c>
      <c r="L1883" s="7">
        <v>0</v>
      </c>
      <c r="M1883" s="7">
        <f>350*3/35.31</f>
        <v>29.73661852166525</v>
      </c>
      <c r="N1883" s="7">
        <v>0</v>
      </c>
      <c r="O1883" s="7">
        <f>SUM(G1883:N1883)</f>
        <v>208.15632965165673</v>
      </c>
      <c r="P1883" s="7">
        <f>350*2/35.31</f>
        <v>19.824412347776832</v>
      </c>
      <c r="Q1883" s="7">
        <v>0</v>
      </c>
      <c r="R1883" s="7">
        <v>0</v>
      </c>
      <c r="S1883" s="7">
        <f>350*26/35.31</f>
        <v>257.71736052109884</v>
      </c>
      <c r="T1883" s="7">
        <f>350*14/35.31</f>
        <v>138.77088643443784</v>
      </c>
      <c r="U1883" s="7">
        <v>0</v>
      </c>
      <c r="V1883" s="7">
        <f>SUM(P1883:U1883)</f>
        <v>416.31265930331352</v>
      </c>
      <c r="W1883" s="54">
        <v>580</v>
      </c>
      <c r="X1883" s="8"/>
    </row>
    <row r="1884" spans="2:24">
      <c r="B1884" s="23" t="s">
        <v>15</v>
      </c>
      <c r="C1884" s="54">
        <v>12</v>
      </c>
      <c r="D1884" s="54">
        <v>4</v>
      </c>
      <c r="E1884" s="5">
        <f>C1884-D1884</f>
        <v>8</v>
      </c>
      <c r="F1884" s="12"/>
      <c r="G1884" s="6">
        <f>350*5/35.31</f>
        <v>49.561030869442078</v>
      </c>
      <c r="H1884" s="6">
        <v>0</v>
      </c>
      <c r="I1884" s="6">
        <v>0</v>
      </c>
      <c r="J1884" s="6">
        <v>0</v>
      </c>
      <c r="K1884" s="6">
        <v>0</v>
      </c>
      <c r="L1884" s="6">
        <v>0</v>
      </c>
      <c r="M1884" s="6">
        <f>350*5/35.31</f>
        <v>49.561030869442078</v>
      </c>
      <c r="N1884" s="6">
        <f>350*7/35.31</f>
        <v>69.385443217218921</v>
      </c>
      <c r="O1884" s="7">
        <f t="shared" ref="O1884" si="311">SUM(G1884:N1884)</f>
        <v>168.50750495610308</v>
      </c>
      <c r="P1884" s="7">
        <v>0</v>
      </c>
      <c r="Q1884" s="7">
        <v>0</v>
      </c>
      <c r="R1884" s="7">
        <v>0</v>
      </c>
      <c r="S1884" s="7">
        <v>0</v>
      </c>
      <c r="T1884" s="7">
        <v>0</v>
      </c>
      <c r="U1884" s="7">
        <v>0</v>
      </c>
      <c r="V1884" s="7">
        <f>SUM(P1884:U1884)</f>
        <v>0</v>
      </c>
      <c r="W1884" s="54">
        <v>2124</v>
      </c>
      <c r="X1884" s="8"/>
    </row>
    <row r="1885" spans="2:24">
      <c r="B1885" s="23" t="s">
        <v>16</v>
      </c>
      <c r="C1885" s="54">
        <v>9</v>
      </c>
      <c r="D1885" s="54">
        <v>2</v>
      </c>
      <c r="E1885" s="5">
        <f>C1885-D1885</f>
        <v>7</v>
      </c>
      <c r="F1885" s="12"/>
      <c r="G1885" s="6">
        <f>2100/35.31</f>
        <v>59.473237043330499</v>
      </c>
      <c r="H1885" s="6">
        <v>0</v>
      </c>
      <c r="I1885" s="6">
        <v>0</v>
      </c>
      <c r="J1885" s="6">
        <v>0</v>
      </c>
      <c r="K1885" s="6">
        <v>0</v>
      </c>
      <c r="L1885" s="6">
        <v>0</v>
      </c>
      <c r="M1885" s="6">
        <f>700/35.31</f>
        <v>19.824412347776832</v>
      </c>
      <c r="N1885" s="6">
        <v>0</v>
      </c>
      <c r="O1885" s="7">
        <f>SUM(G1885:N1885)</f>
        <v>79.297649391107328</v>
      </c>
      <c r="P1885" s="7">
        <f>3850/35.31</f>
        <v>109.03426791277258</v>
      </c>
      <c r="Q1885" s="7">
        <v>0</v>
      </c>
      <c r="R1885" s="7">
        <v>0</v>
      </c>
      <c r="S1885" s="7">
        <v>0</v>
      </c>
      <c r="T1885" s="7">
        <v>0</v>
      </c>
      <c r="U1885" s="7">
        <v>0</v>
      </c>
      <c r="V1885" s="7">
        <f>SUM(P1885:U1885)</f>
        <v>109.03426791277258</v>
      </c>
      <c r="W1885" s="54">
        <v>689</v>
      </c>
      <c r="X1885" s="8"/>
    </row>
    <row r="1886" spans="2:24">
      <c r="B1886" s="23" t="s">
        <v>277</v>
      </c>
      <c r="C1886" s="54">
        <v>0</v>
      </c>
      <c r="D1886" s="54">
        <v>0</v>
      </c>
      <c r="E1886" s="5">
        <f t="shared" ref="E1886" si="312">C1886-D1886</f>
        <v>0</v>
      </c>
      <c r="F1886" s="12">
        <v>73</v>
      </c>
      <c r="G1886" s="7">
        <v>0</v>
      </c>
      <c r="H1886" s="7">
        <v>0</v>
      </c>
      <c r="I1886" s="7">
        <v>0</v>
      </c>
      <c r="J1886" s="7">
        <v>0</v>
      </c>
      <c r="K1886" s="7">
        <v>0</v>
      </c>
      <c r="L1886" s="7">
        <v>0</v>
      </c>
      <c r="M1886" s="7">
        <v>0</v>
      </c>
      <c r="N1886" s="7">
        <v>0</v>
      </c>
      <c r="O1886" s="7">
        <f t="shared" ref="O1886" si="313">SUM(G1886:N1886)</f>
        <v>0</v>
      </c>
      <c r="P1886" s="7">
        <v>0</v>
      </c>
      <c r="Q1886" s="7">
        <v>0</v>
      </c>
      <c r="R1886" s="7">
        <v>0</v>
      </c>
      <c r="S1886" s="7">
        <v>0</v>
      </c>
      <c r="T1886" s="7">
        <v>0</v>
      </c>
      <c r="U1886" s="7">
        <v>0</v>
      </c>
      <c r="V1886" s="7">
        <f t="shared" ref="V1886" si="314">SUM(P1886:U1886)</f>
        <v>0</v>
      </c>
      <c r="W1886" s="54">
        <v>1490</v>
      </c>
      <c r="X1886" s="8" t="s">
        <v>622</v>
      </c>
    </row>
    <row r="1888" spans="2:24">
      <c r="B1888" s="1" t="s">
        <v>623</v>
      </c>
    </row>
    <row r="1889" spans="2:24">
      <c r="B1889" s="94" t="s">
        <v>0</v>
      </c>
      <c r="C1889" s="94" t="s">
        <v>121</v>
      </c>
      <c r="D1889" s="94" t="s">
        <v>97</v>
      </c>
      <c r="E1889" s="94" t="s">
        <v>98</v>
      </c>
      <c r="F1889" s="94" t="s">
        <v>99</v>
      </c>
      <c r="G1889" s="101" t="s">
        <v>100</v>
      </c>
      <c r="H1889" s="103" t="s">
        <v>8</v>
      </c>
      <c r="I1889" s="103"/>
      <c r="J1889" s="103"/>
      <c r="K1889" s="103"/>
      <c r="L1889" s="103"/>
      <c r="M1889" s="103"/>
      <c r="N1889" s="55"/>
      <c r="O1889" s="55"/>
    </row>
    <row r="1890" spans="2:24">
      <c r="B1890" s="95"/>
      <c r="C1890" s="95"/>
      <c r="D1890" s="95"/>
      <c r="E1890" s="95"/>
      <c r="F1890" s="95"/>
      <c r="G1890" s="102"/>
      <c r="H1890" s="103"/>
      <c r="I1890" s="103"/>
      <c r="J1890" s="103"/>
      <c r="K1890" s="103"/>
      <c r="L1890" s="103"/>
      <c r="M1890" s="103"/>
      <c r="N1890" s="55"/>
      <c r="O1890" s="55"/>
    </row>
    <row r="1891" spans="2:24">
      <c r="B1891" s="23" t="s">
        <v>15</v>
      </c>
      <c r="C1891" s="54" t="s">
        <v>127</v>
      </c>
      <c r="D1891" s="54" t="s">
        <v>127</v>
      </c>
      <c r="E1891" s="5">
        <v>0</v>
      </c>
      <c r="F1891" s="5">
        <v>0</v>
      </c>
      <c r="G1891" s="14">
        <v>0</v>
      </c>
      <c r="H1891" s="104" t="s">
        <v>624</v>
      </c>
      <c r="I1891" s="104"/>
      <c r="J1891" s="104"/>
      <c r="K1891" s="104"/>
      <c r="L1891" s="104"/>
      <c r="M1891" s="104"/>
      <c r="N1891" s="55"/>
      <c r="O1891" s="55"/>
    </row>
    <row r="1892" spans="2:24">
      <c r="B1892" s="23" t="s">
        <v>619</v>
      </c>
      <c r="C1892" s="54" t="s">
        <v>101</v>
      </c>
      <c r="D1892" s="54"/>
      <c r="E1892" s="5">
        <v>0</v>
      </c>
      <c r="F1892" s="5">
        <v>6</v>
      </c>
      <c r="G1892" s="14">
        <v>0</v>
      </c>
      <c r="H1892" s="104" t="s">
        <v>625</v>
      </c>
      <c r="I1892" s="104"/>
      <c r="J1892" s="104"/>
      <c r="K1892" s="104"/>
      <c r="L1892" s="104"/>
      <c r="M1892" s="104"/>
      <c r="N1892" s="56"/>
      <c r="O1892" s="56"/>
    </row>
    <row r="1893" spans="2:24">
      <c r="B1893" s="23" t="s">
        <v>277</v>
      </c>
      <c r="C1893" s="54" t="s">
        <v>127</v>
      </c>
      <c r="D1893" s="54"/>
      <c r="E1893" s="5">
        <v>0</v>
      </c>
      <c r="F1893" s="5">
        <v>0</v>
      </c>
      <c r="G1893" s="14">
        <v>27</v>
      </c>
      <c r="H1893" s="104" t="s">
        <v>626</v>
      </c>
      <c r="I1893" s="104"/>
      <c r="J1893" s="104"/>
      <c r="K1893" s="104"/>
      <c r="L1893" s="104"/>
      <c r="M1893" s="104"/>
      <c r="N1893" s="55"/>
      <c r="O1893" s="55"/>
    </row>
    <row r="1896" spans="2:24">
      <c r="B1896" s="1" t="s">
        <v>627</v>
      </c>
    </row>
    <row r="1897" spans="2:24">
      <c r="B1897" s="94" t="s">
        <v>0</v>
      </c>
      <c r="C1897" s="94" t="s">
        <v>1</v>
      </c>
      <c r="D1897" s="94" t="s">
        <v>2</v>
      </c>
      <c r="E1897" s="94" t="s">
        <v>3</v>
      </c>
      <c r="F1897" s="94" t="s">
        <v>93</v>
      </c>
      <c r="G1897" s="96" t="s">
        <v>5</v>
      </c>
      <c r="H1897" s="97"/>
      <c r="I1897" s="97"/>
      <c r="J1897" s="97"/>
      <c r="K1897" s="97"/>
      <c r="L1897" s="97"/>
      <c r="M1897" s="97"/>
      <c r="N1897" s="97"/>
      <c r="O1897" s="98"/>
      <c r="P1897" s="96" t="s">
        <v>6</v>
      </c>
      <c r="Q1897" s="97"/>
      <c r="R1897" s="97"/>
      <c r="S1897" s="97"/>
      <c r="T1897" s="97"/>
      <c r="U1897" s="97"/>
      <c r="V1897" s="98"/>
      <c r="W1897" s="99" t="s">
        <v>7</v>
      </c>
      <c r="X1897" s="94" t="s">
        <v>8</v>
      </c>
    </row>
    <row r="1898" spans="2:24">
      <c r="B1898" s="95"/>
      <c r="C1898" s="95"/>
      <c r="D1898" s="95"/>
      <c r="E1898" s="95"/>
      <c r="F1898" s="95"/>
      <c r="G1898" s="2" t="s">
        <v>9</v>
      </c>
      <c r="H1898" s="3" t="s">
        <v>10</v>
      </c>
      <c r="I1898" s="3" t="s">
        <v>23</v>
      </c>
      <c r="J1898" s="3" t="s">
        <v>22</v>
      </c>
      <c r="K1898" s="3" t="s">
        <v>21</v>
      </c>
      <c r="L1898" s="3" t="s">
        <v>25</v>
      </c>
      <c r="M1898" s="3" t="s">
        <v>11</v>
      </c>
      <c r="N1898" s="3" t="s">
        <v>24</v>
      </c>
      <c r="O1898" s="3" t="s">
        <v>12</v>
      </c>
      <c r="P1898" s="2" t="s">
        <v>9</v>
      </c>
      <c r="Q1898" s="3" t="s">
        <v>10</v>
      </c>
      <c r="R1898" s="3" t="s">
        <v>22</v>
      </c>
      <c r="S1898" s="3" t="s">
        <v>21</v>
      </c>
      <c r="T1898" s="3" t="s">
        <v>11</v>
      </c>
      <c r="U1898" s="3" t="s">
        <v>328</v>
      </c>
      <c r="V1898" s="3" t="s">
        <v>13</v>
      </c>
      <c r="W1898" s="100"/>
      <c r="X1898" s="95"/>
    </row>
    <row r="1899" spans="2:24">
      <c r="B1899" s="23" t="s">
        <v>14</v>
      </c>
      <c r="C1899" s="5">
        <v>17</v>
      </c>
      <c r="D1899" s="5">
        <v>4</v>
      </c>
      <c r="E1899" s="5">
        <f>C1899-D1899</f>
        <v>13</v>
      </c>
      <c r="F1899" s="12">
        <v>10</v>
      </c>
      <c r="G1899" s="7">
        <f>350*3/35.31</f>
        <v>29.73661852166525</v>
      </c>
      <c r="H1899" s="7">
        <f>350*2/35.31</f>
        <v>19.824412347776832</v>
      </c>
      <c r="I1899" s="7">
        <v>0</v>
      </c>
      <c r="J1899" s="7">
        <v>0</v>
      </c>
      <c r="K1899" s="7">
        <f>350*12/35.31</f>
        <v>118.946474086661</v>
      </c>
      <c r="L1899" s="7">
        <v>0</v>
      </c>
      <c r="M1899" s="7">
        <f>350*4/35.31</f>
        <v>39.648824695553664</v>
      </c>
      <c r="N1899" s="7">
        <v>0</v>
      </c>
      <c r="O1899" s="7">
        <f>SUM(G1899:N1899)</f>
        <v>208.15632965165673</v>
      </c>
      <c r="P1899" s="7">
        <f>350*7/35.31</f>
        <v>69.385443217218921</v>
      </c>
      <c r="Q1899" s="7">
        <f>350*2/35.31</f>
        <v>19.824412347776832</v>
      </c>
      <c r="R1899" s="7">
        <v>0</v>
      </c>
      <c r="S1899" s="7">
        <f>350*4/35.31</f>
        <v>39.648824695553664</v>
      </c>
      <c r="T1899" s="7">
        <f>350*10/35.31</f>
        <v>99.122061738884156</v>
      </c>
      <c r="U1899" s="7">
        <v>0</v>
      </c>
      <c r="V1899" s="7">
        <f>SUM(P1899:U1899)</f>
        <v>227.98074199943358</v>
      </c>
      <c r="W1899" s="57">
        <v>440</v>
      </c>
      <c r="X1899" s="8"/>
    </row>
    <row r="1900" spans="2:24">
      <c r="B1900" s="23" t="s">
        <v>15</v>
      </c>
      <c r="C1900" s="57">
        <v>16</v>
      </c>
      <c r="D1900" s="57">
        <v>4</v>
      </c>
      <c r="E1900" s="5">
        <f>C1900-D1900</f>
        <v>12</v>
      </c>
      <c r="F1900" s="12"/>
      <c r="G1900" s="6">
        <f>350*10/35.31</f>
        <v>99.122061738884156</v>
      </c>
      <c r="H1900" s="6">
        <v>0</v>
      </c>
      <c r="I1900" s="6">
        <v>0</v>
      </c>
      <c r="J1900" s="6">
        <v>0</v>
      </c>
      <c r="K1900" s="6">
        <v>0</v>
      </c>
      <c r="L1900" s="6">
        <v>0</v>
      </c>
      <c r="M1900" s="6">
        <f>350*8/35.31</f>
        <v>79.297649391107328</v>
      </c>
      <c r="N1900" s="6">
        <f>350*12/35.31</f>
        <v>118.946474086661</v>
      </c>
      <c r="O1900" s="7">
        <f t="shared" ref="O1900" si="315">SUM(G1900:N1900)</f>
        <v>297.36618521665247</v>
      </c>
      <c r="P1900" s="7">
        <v>0</v>
      </c>
      <c r="Q1900" s="7">
        <v>0</v>
      </c>
      <c r="R1900" s="7">
        <v>0</v>
      </c>
      <c r="S1900" s="7">
        <v>0</v>
      </c>
      <c r="T1900" s="7">
        <v>0</v>
      </c>
      <c r="U1900" s="7">
        <v>0</v>
      </c>
      <c r="V1900" s="7">
        <f>SUM(P1900:U1900)</f>
        <v>0</v>
      </c>
      <c r="W1900" s="57">
        <v>2037</v>
      </c>
      <c r="X1900" s="8"/>
    </row>
    <row r="1901" spans="2:24">
      <c r="B1901" s="23" t="s">
        <v>16</v>
      </c>
      <c r="C1901" s="57">
        <v>10</v>
      </c>
      <c r="D1901" s="57">
        <v>3</v>
      </c>
      <c r="E1901" s="5">
        <f>C1901-D1901</f>
        <v>7</v>
      </c>
      <c r="F1901" s="12"/>
      <c r="G1901" s="6">
        <f>1400/35.31</f>
        <v>39.648824695553664</v>
      </c>
      <c r="H1901" s="6">
        <v>0</v>
      </c>
      <c r="I1901" s="6">
        <v>0</v>
      </c>
      <c r="J1901" s="6">
        <v>0</v>
      </c>
      <c r="K1901" s="6">
        <v>0</v>
      </c>
      <c r="L1901" s="6">
        <v>0</v>
      </c>
      <c r="M1901" s="6">
        <f>600/35.31</f>
        <v>16.992353440951572</v>
      </c>
      <c r="N1901" s="6">
        <v>0</v>
      </c>
      <c r="O1901" s="7">
        <f>SUM(G1901:N1901)</f>
        <v>56.641178136505232</v>
      </c>
      <c r="P1901" s="7">
        <f>4550/35.31</f>
        <v>128.85868026054942</v>
      </c>
      <c r="Q1901" s="7">
        <v>0</v>
      </c>
      <c r="R1901" s="7">
        <v>0</v>
      </c>
      <c r="S1901" s="7">
        <v>0</v>
      </c>
      <c r="T1901" s="7">
        <v>0</v>
      </c>
      <c r="U1901" s="7">
        <v>0</v>
      </c>
      <c r="V1901" s="7">
        <f>SUM(P1901:U1901)</f>
        <v>128.85868026054942</v>
      </c>
      <c r="W1901" s="57">
        <v>545</v>
      </c>
      <c r="X1901" s="8"/>
    </row>
    <row r="1902" spans="2:24">
      <c r="B1902" s="23" t="s">
        <v>277</v>
      </c>
      <c r="C1902" s="57">
        <v>0</v>
      </c>
      <c r="D1902" s="57">
        <v>0</v>
      </c>
      <c r="E1902" s="5">
        <f t="shared" ref="E1902" si="316">C1902-D1902</f>
        <v>0</v>
      </c>
      <c r="F1902" s="12">
        <v>13</v>
      </c>
      <c r="G1902" s="7">
        <v>0</v>
      </c>
      <c r="H1902" s="7">
        <v>0</v>
      </c>
      <c r="I1902" s="7">
        <v>0</v>
      </c>
      <c r="J1902" s="7">
        <v>0</v>
      </c>
      <c r="K1902" s="7">
        <v>0</v>
      </c>
      <c r="L1902" s="7">
        <v>0</v>
      </c>
      <c r="M1902" s="7">
        <v>0</v>
      </c>
      <c r="N1902" s="7">
        <v>0</v>
      </c>
      <c r="O1902" s="7">
        <f t="shared" ref="O1902" si="317">SUM(G1902:N1902)</f>
        <v>0</v>
      </c>
      <c r="P1902" s="7">
        <v>0</v>
      </c>
      <c r="Q1902" s="7">
        <v>0</v>
      </c>
      <c r="R1902" s="7">
        <v>0</v>
      </c>
      <c r="S1902" s="7">
        <f>350/35.31</f>
        <v>9.912206173888416</v>
      </c>
      <c r="T1902" s="7">
        <f>350/35.31</f>
        <v>9.912206173888416</v>
      </c>
      <c r="U1902" s="7">
        <v>0</v>
      </c>
      <c r="V1902" s="7">
        <f t="shared" ref="V1902" si="318">SUM(P1902:U1902)</f>
        <v>19.824412347776832</v>
      </c>
      <c r="W1902" s="57">
        <v>1635</v>
      </c>
      <c r="X1902" s="8" t="s">
        <v>628</v>
      </c>
    </row>
    <row r="1904" spans="2:24">
      <c r="B1904" s="1" t="s">
        <v>629</v>
      </c>
    </row>
    <row r="1905" spans="2:24">
      <c r="B1905" s="94" t="s">
        <v>0</v>
      </c>
      <c r="C1905" s="94" t="s">
        <v>121</v>
      </c>
      <c r="D1905" s="94" t="s">
        <v>97</v>
      </c>
      <c r="E1905" s="94" t="s">
        <v>98</v>
      </c>
      <c r="F1905" s="94" t="s">
        <v>99</v>
      </c>
      <c r="G1905" s="101" t="s">
        <v>100</v>
      </c>
      <c r="H1905" s="103" t="s">
        <v>8</v>
      </c>
      <c r="I1905" s="103"/>
      <c r="J1905" s="103"/>
      <c r="K1905" s="103"/>
      <c r="L1905" s="103"/>
      <c r="M1905" s="103"/>
      <c r="N1905" s="103"/>
      <c r="O1905" s="103"/>
    </row>
    <row r="1906" spans="2:24">
      <c r="B1906" s="95"/>
      <c r="C1906" s="95"/>
      <c r="D1906" s="95"/>
      <c r="E1906" s="95"/>
      <c r="F1906" s="95"/>
      <c r="G1906" s="102"/>
      <c r="H1906" s="103"/>
      <c r="I1906" s="103"/>
      <c r="J1906" s="103"/>
      <c r="K1906" s="103"/>
      <c r="L1906" s="103"/>
      <c r="M1906" s="103"/>
      <c r="N1906" s="103"/>
      <c r="O1906" s="103"/>
    </row>
    <row r="1907" spans="2:24">
      <c r="B1907" s="23" t="s">
        <v>15</v>
      </c>
      <c r="C1907" s="57" t="s">
        <v>101</v>
      </c>
      <c r="D1907" s="57" t="s">
        <v>127</v>
      </c>
      <c r="E1907" s="5">
        <v>0</v>
      </c>
      <c r="F1907" s="5">
        <v>10</v>
      </c>
      <c r="G1907" s="14">
        <v>0</v>
      </c>
      <c r="H1907" s="104" t="s">
        <v>630</v>
      </c>
      <c r="I1907" s="104"/>
      <c r="J1907" s="104"/>
      <c r="K1907" s="104"/>
      <c r="L1907" s="104"/>
      <c r="M1907" s="104"/>
      <c r="N1907" s="104"/>
      <c r="O1907" s="104"/>
    </row>
    <row r="1908" spans="2:24">
      <c r="B1908" s="23" t="s">
        <v>619</v>
      </c>
      <c r="C1908" s="57" t="s">
        <v>101</v>
      </c>
      <c r="D1908" s="57"/>
      <c r="E1908" s="5">
        <v>0</v>
      </c>
      <c r="F1908" s="5">
        <v>11</v>
      </c>
      <c r="G1908" s="14">
        <v>0</v>
      </c>
      <c r="H1908" s="104" t="s">
        <v>631</v>
      </c>
      <c r="I1908" s="104"/>
      <c r="J1908" s="104"/>
      <c r="K1908" s="104"/>
      <c r="L1908" s="104"/>
      <c r="M1908" s="104"/>
      <c r="N1908" s="104"/>
      <c r="O1908" s="104"/>
    </row>
    <row r="1909" spans="2:24">
      <c r="B1909" s="23" t="s">
        <v>277</v>
      </c>
      <c r="C1909" s="57" t="s">
        <v>101</v>
      </c>
      <c r="D1909" s="57"/>
      <c r="E1909" s="5">
        <v>4</v>
      </c>
      <c r="F1909" s="5">
        <v>0</v>
      </c>
      <c r="G1909" s="14">
        <v>13</v>
      </c>
      <c r="H1909" s="104" t="s">
        <v>632</v>
      </c>
      <c r="I1909" s="104"/>
      <c r="J1909" s="104"/>
      <c r="K1909" s="104"/>
      <c r="L1909" s="104"/>
      <c r="M1909" s="104"/>
      <c r="N1909" s="104"/>
      <c r="O1909" s="104"/>
    </row>
    <row r="1912" spans="2:24">
      <c r="B1912" s="1" t="s">
        <v>633</v>
      </c>
    </row>
    <row r="1913" spans="2:24">
      <c r="B1913" s="94" t="s">
        <v>0</v>
      </c>
      <c r="C1913" s="94" t="s">
        <v>1</v>
      </c>
      <c r="D1913" s="94" t="s">
        <v>2</v>
      </c>
      <c r="E1913" s="94" t="s">
        <v>3</v>
      </c>
      <c r="F1913" s="94" t="s">
        <v>93</v>
      </c>
      <c r="G1913" s="96" t="s">
        <v>5</v>
      </c>
      <c r="H1913" s="97"/>
      <c r="I1913" s="97"/>
      <c r="J1913" s="97"/>
      <c r="K1913" s="97"/>
      <c r="L1913" s="97"/>
      <c r="M1913" s="97"/>
      <c r="N1913" s="97"/>
      <c r="O1913" s="98"/>
      <c r="P1913" s="96" t="s">
        <v>6</v>
      </c>
      <c r="Q1913" s="97"/>
      <c r="R1913" s="97"/>
      <c r="S1913" s="97"/>
      <c r="T1913" s="97"/>
      <c r="U1913" s="97"/>
      <c r="V1913" s="98"/>
      <c r="W1913" s="99" t="s">
        <v>7</v>
      </c>
      <c r="X1913" s="94" t="s">
        <v>8</v>
      </c>
    </row>
    <row r="1914" spans="2:24">
      <c r="B1914" s="95"/>
      <c r="C1914" s="95"/>
      <c r="D1914" s="95"/>
      <c r="E1914" s="95"/>
      <c r="F1914" s="95"/>
      <c r="G1914" s="2" t="s">
        <v>9</v>
      </c>
      <c r="H1914" s="3" t="s">
        <v>10</v>
      </c>
      <c r="I1914" s="3" t="s">
        <v>23</v>
      </c>
      <c r="J1914" s="3" t="s">
        <v>22</v>
      </c>
      <c r="K1914" s="3" t="s">
        <v>21</v>
      </c>
      <c r="L1914" s="3" t="s">
        <v>25</v>
      </c>
      <c r="M1914" s="3" t="s">
        <v>11</v>
      </c>
      <c r="N1914" s="3" t="s">
        <v>24</v>
      </c>
      <c r="O1914" s="3" t="s">
        <v>12</v>
      </c>
      <c r="P1914" s="2" t="s">
        <v>9</v>
      </c>
      <c r="Q1914" s="3" t="s">
        <v>10</v>
      </c>
      <c r="R1914" s="3" t="s">
        <v>22</v>
      </c>
      <c r="S1914" s="3" t="s">
        <v>21</v>
      </c>
      <c r="T1914" s="3" t="s">
        <v>11</v>
      </c>
      <c r="U1914" s="3" t="s">
        <v>328</v>
      </c>
      <c r="V1914" s="3" t="s">
        <v>13</v>
      </c>
      <c r="W1914" s="100"/>
      <c r="X1914" s="95"/>
    </row>
    <row r="1915" spans="2:24">
      <c r="B1915" s="23" t="s">
        <v>14</v>
      </c>
      <c r="C1915" s="5">
        <v>12</v>
      </c>
      <c r="D1915" s="5">
        <v>3</v>
      </c>
      <c r="E1915" s="5">
        <f>C1915-D1915</f>
        <v>9</v>
      </c>
      <c r="F1915" s="12">
        <v>15</v>
      </c>
      <c r="G1915" s="7">
        <f>350*4/35.31</f>
        <v>39.648824695553664</v>
      </c>
      <c r="H1915" s="7">
        <f>350*3/35.31</f>
        <v>29.73661852166525</v>
      </c>
      <c r="I1915" s="7">
        <v>0</v>
      </c>
      <c r="J1915" s="7">
        <v>0</v>
      </c>
      <c r="K1915" s="7">
        <f>350*12/35.31</f>
        <v>118.946474086661</v>
      </c>
      <c r="L1915" s="7">
        <v>0</v>
      </c>
      <c r="M1915" s="7">
        <f>350*2/35.31</f>
        <v>19.824412347776832</v>
      </c>
      <c r="N1915" s="7">
        <v>0</v>
      </c>
      <c r="O1915" s="7">
        <f>SUM(G1915:N1915)</f>
        <v>208.15632965165676</v>
      </c>
      <c r="P1915" s="7">
        <f>350*4/35.31</f>
        <v>39.648824695553664</v>
      </c>
      <c r="Q1915" s="7">
        <v>0</v>
      </c>
      <c r="R1915" s="7">
        <v>0</v>
      </c>
      <c r="S1915" s="7">
        <f>350*7/35.31</f>
        <v>69.385443217218921</v>
      </c>
      <c r="T1915" s="7">
        <f>350*5/35.31</f>
        <v>49.561030869442078</v>
      </c>
      <c r="U1915" s="7">
        <v>0</v>
      </c>
      <c r="V1915" s="7">
        <f>SUM(P1915:U1915)</f>
        <v>158.59529878221466</v>
      </c>
      <c r="W1915" s="58">
        <v>532</v>
      </c>
      <c r="X1915" s="8"/>
    </row>
    <row r="1916" spans="2:24">
      <c r="B1916" s="23" t="s">
        <v>15</v>
      </c>
      <c r="C1916" s="58">
        <v>12</v>
      </c>
      <c r="D1916" s="58">
        <v>2</v>
      </c>
      <c r="E1916" s="5">
        <f>C1916-D1916</f>
        <v>10</v>
      </c>
      <c r="F1916" s="12"/>
      <c r="G1916" s="6">
        <f>350*10/35.31</f>
        <v>99.122061738884156</v>
      </c>
      <c r="H1916" s="6">
        <v>0</v>
      </c>
      <c r="I1916" s="6">
        <v>0</v>
      </c>
      <c r="J1916" s="6">
        <v>0</v>
      </c>
      <c r="K1916" s="6">
        <v>0</v>
      </c>
      <c r="L1916" s="6">
        <v>0</v>
      </c>
      <c r="M1916" s="6">
        <f>350*8/35.31</f>
        <v>79.297649391107328</v>
      </c>
      <c r="N1916" s="6">
        <f>350*12/35.31</f>
        <v>118.946474086661</v>
      </c>
      <c r="O1916" s="7">
        <f t="shared" ref="O1916" si="319">SUM(G1916:N1916)</f>
        <v>297.36618521665247</v>
      </c>
      <c r="P1916" s="7">
        <v>0</v>
      </c>
      <c r="Q1916" s="7">
        <v>0</v>
      </c>
      <c r="R1916" s="7">
        <v>0</v>
      </c>
      <c r="S1916" s="7">
        <v>0</v>
      </c>
      <c r="T1916" s="7">
        <v>0</v>
      </c>
      <c r="U1916" s="7">
        <v>0</v>
      </c>
      <c r="V1916" s="7">
        <f>SUM(P1916:U1916)</f>
        <v>0</v>
      </c>
      <c r="W1916" s="58">
        <v>2100</v>
      </c>
      <c r="X1916" s="8"/>
    </row>
    <row r="1917" spans="2:24">
      <c r="B1917" s="23" t="s">
        <v>16</v>
      </c>
      <c r="C1917" s="58">
        <v>8</v>
      </c>
      <c r="D1917" s="58">
        <v>3</v>
      </c>
      <c r="E1917" s="5">
        <f>C1917-D1917</f>
        <v>5</v>
      </c>
      <c r="F1917" s="12"/>
      <c r="G1917" s="6">
        <f>1400/35.31</f>
        <v>39.648824695553664</v>
      </c>
      <c r="H1917" s="6">
        <v>0</v>
      </c>
      <c r="I1917" s="6">
        <v>0</v>
      </c>
      <c r="J1917" s="6">
        <v>0</v>
      </c>
      <c r="K1917" s="6">
        <v>0</v>
      </c>
      <c r="L1917" s="6">
        <v>0</v>
      </c>
      <c r="M1917" s="6">
        <f>650/35.31</f>
        <v>18.408382894364202</v>
      </c>
      <c r="N1917" s="6">
        <v>0</v>
      </c>
      <c r="O1917" s="7">
        <f>SUM(G1917:N1917)</f>
        <v>58.057207589917866</v>
      </c>
      <c r="P1917" s="7">
        <f>2800/35.31</f>
        <v>79.297649391107328</v>
      </c>
      <c r="Q1917" s="7">
        <v>0</v>
      </c>
      <c r="R1917" s="7">
        <v>0</v>
      </c>
      <c r="S1917" s="7">
        <v>0</v>
      </c>
      <c r="T1917" s="7">
        <v>0</v>
      </c>
      <c r="U1917" s="7">
        <v>0</v>
      </c>
      <c r="V1917" s="7">
        <f>SUM(P1917:U1917)</f>
        <v>79.297649391107328</v>
      </c>
      <c r="W1917" s="58">
        <v>820</v>
      </c>
      <c r="X1917" s="8"/>
    </row>
    <row r="1918" spans="2:24">
      <c r="B1918" s="23" t="s">
        <v>277</v>
      </c>
      <c r="C1918" s="58">
        <v>0</v>
      </c>
      <c r="D1918" s="58">
        <v>0</v>
      </c>
      <c r="E1918" s="5">
        <f t="shared" ref="E1918" si="320">C1918-D1918</f>
        <v>0</v>
      </c>
      <c r="F1918" s="12">
        <v>48</v>
      </c>
      <c r="G1918" s="7">
        <v>0</v>
      </c>
      <c r="H1918" s="7">
        <v>0</v>
      </c>
      <c r="I1918" s="7">
        <v>0</v>
      </c>
      <c r="J1918" s="7">
        <v>0</v>
      </c>
      <c r="K1918" s="7">
        <v>0</v>
      </c>
      <c r="L1918" s="7">
        <v>0</v>
      </c>
      <c r="M1918" s="7">
        <v>0</v>
      </c>
      <c r="N1918" s="7">
        <v>0</v>
      </c>
      <c r="O1918" s="7">
        <f t="shared" ref="O1918" si="321">SUM(G1918:N1918)</f>
        <v>0</v>
      </c>
      <c r="P1918" s="7">
        <v>0</v>
      </c>
      <c r="Q1918" s="7">
        <v>0</v>
      </c>
      <c r="R1918" s="7">
        <v>0</v>
      </c>
      <c r="S1918" s="7">
        <v>0</v>
      </c>
      <c r="T1918" s="7">
        <v>0</v>
      </c>
      <c r="U1918" s="7">
        <v>0</v>
      </c>
      <c r="V1918" s="7">
        <f t="shared" ref="V1918" si="322">SUM(P1918:U1918)</f>
        <v>0</v>
      </c>
      <c r="W1918" s="58">
        <v>1325</v>
      </c>
      <c r="X1918" s="8" t="s">
        <v>634</v>
      </c>
    </row>
    <row r="1920" spans="2:24">
      <c r="B1920" s="1" t="s">
        <v>635</v>
      </c>
    </row>
    <row r="1921" spans="2:24">
      <c r="B1921" s="94" t="s">
        <v>0</v>
      </c>
      <c r="C1921" s="94" t="s">
        <v>121</v>
      </c>
      <c r="D1921" s="94" t="s">
        <v>97</v>
      </c>
      <c r="E1921" s="94" t="s">
        <v>98</v>
      </c>
      <c r="F1921" s="94" t="s">
        <v>99</v>
      </c>
      <c r="G1921" s="101" t="s">
        <v>100</v>
      </c>
      <c r="H1921" s="103" t="s">
        <v>8</v>
      </c>
      <c r="I1921" s="103"/>
      <c r="J1921" s="103"/>
      <c r="K1921" s="103"/>
      <c r="L1921" s="103"/>
      <c r="M1921" s="103"/>
      <c r="N1921" s="103"/>
      <c r="O1921" s="103"/>
    </row>
    <row r="1922" spans="2:24">
      <c r="B1922" s="95"/>
      <c r="C1922" s="95"/>
      <c r="D1922" s="95"/>
      <c r="E1922" s="95"/>
      <c r="F1922" s="95"/>
      <c r="G1922" s="102"/>
      <c r="H1922" s="103"/>
      <c r="I1922" s="103"/>
      <c r="J1922" s="103"/>
      <c r="K1922" s="103"/>
      <c r="L1922" s="103"/>
      <c r="M1922" s="103"/>
      <c r="N1922" s="103"/>
      <c r="O1922" s="103"/>
    </row>
    <row r="1923" spans="2:24">
      <c r="B1923" s="23" t="s">
        <v>15</v>
      </c>
      <c r="C1923" s="58" t="s">
        <v>101</v>
      </c>
      <c r="D1923" s="58" t="s">
        <v>127</v>
      </c>
      <c r="E1923" s="5">
        <v>1</v>
      </c>
      <c r="F1923" s="5">
        <v>10</v>
      </c>
      <c r="G1923" s="14">
        <v>0</v>
      </c>
      <c r="H1923" s="104" t="s">
        <v>636</v>
      </c>
      <c r="I1923" s="104"/>
      <c r="J1923" s="104"/>
      <c r="K1923" s="104"/>
      <c r="L1923" s="104"/>
      <c r="M1923" s="104"/>
      <c r="N1923" s="104"/>
      <c r="O1923" s="104"/>
    </row>
    <row r="1924" spans="2:24">
      <c r="B1924" s="23" t="s">
        <v>17</v>
      </c>
      <c r="C1924" s="58" t="s">
        <v>101</v>
      </c>
      <c r="D1924" s="58"/>
      <c r="E1924" s="5">
        <v>0</v>
      </c>
      <c r="F1924" s="5">
        <v>8</v>
      </c>
      <c r="G1924" s="14">
        <v>0</v>
      </c>
      <c r="H1924" s="104" t="s">
        <v>637</v>
      </c>
      <c r="I1924" s="104"/>
      <c r="J1924" s="104"/>
      <c r="K1924" s="104"/>
      <c r="L1924" s="104"/>
      <c r="M1924" s="104"/>
      <c r="N1924" s="104"/>
      <c r="O1924" s="104"/>
    </row>
    <row r="1925" spans="2:24">
      <c r="B1925" s="23" t="s">
        <v>619</v>
      </c>
      <c r="C1925" s="58" t="s">
        <v>101</v>
      </c>
      <c r="D1925" s="58"/>
      <c r="E1925" s="5">
        <v>1.5</v>
      </c>
      <c r="F1925" s="5">
        <v>3</v>
      </c>
      <c r="G1925" s="14">
        <v>0</v>
      </c>
      <c r="H1925" s="104" t="s">
        <v>638</v>
      </c>
      <c r="I1925" s="104"/>
      <c r="J1925" s="104"/>
      <c r="K1925" s="104"/>
      <c r="L1925" s="104"/>
      <c r="M1925" s="104"/>
      <c r="N1925" s="104"/>
      <c r="O1925" s="104"/>
    </row>
    <row r="1926" spans="2:24">
      <c r="B1926" s="23" t="s">
        <v>277</v>
      </c>
      <c r="C1926" s="58" t="s">
        <v>101</v>
      </c>
      <c r="D1926" s="58"/>
      <c r="E1926" s="5">
        <v>13</v>
      </c>
      <c r="F1926" s="5">
        <v>0</v>
      </c>
      <c r="G1926" s="14">
        <v>0</v>
      </c>
      <c r="H1926" s="104" t="s">
        <v>639</v>
      </c>
      <c r="I1926" s="104"/>
      <c r="J1926" s="104"/>
      <c r="K1926" s="104"/>
      <c r="L1926" s="104"/>
      <c r="M1926" s="104"/>
      <c r="N1926" s="104"/>
      <c r="O1926" s="104"/>
    </row>
    <row r="1929" spans="2:24">
      <c r="B1929" s="1" t="s">
        <v>640</v>
      </c>
    </row>
    <row r="1930" spans="2:24">
      <c r="B1930" s="94" t="s">
        <v>0</v>
      </c>
      <c r="C1930" s="94" t="s">
        <v>1</v>
      </c>
      <c r="D1930" s="94" t="s">
        <v>2</v>
      </c>
      <c r="E1930" s="94" t="s">
        <v>3</v>
      </c>
      <c r="F1930" s="94" t="s">
        <v>93</v>
      </c>
      <c r="G1930" s="96" t="s">
        <v>5</v>
      </c>
      <c r="H1930" s="97"/>
      <c r="I1930" s="97"/>
      <c r="J1930" s="97"/>
      <c r="K1930" s="97"/>
      <c r="L1930" s="97"/>
      <c r="M1930" s="97"/>
      <c r="N1930" s="97"/>
      <c r="O1930" s="98"/>
      <c r="P1930" s="96" t="s">
        <v>6</v>
      </c>
      <c r="Q1930" s="97"/>
      <c r="R1930" s="97"/>
      <c r="S1930" s="97"/>
      <c r="T1930" s="97"/>
      <c r="U1930" s="97"/>
      <c r="V1930" s="98"/>
      <c r="W1930" s="99" t="s">
        <v>7</v>
      </c>
      <c r="X1930" s="94" t="s">
        <v>8</v>
      </c>
    </row>
    <row r="1931" spans="2:24">
      <c r="B1931" s="95"/>
      <c r="C1931" s="95"/>
      <c r="D1931" s="95"/>
      <c r="E1931" s="95"/>
      <c r="F1931" s="95"/>
      <c r="G1931" s="2" t="s">
        <v>9</v>
      </c>
      <c r="H1931" s="3" t="s">
        <v>10</v>
      </c>
      <c r="I1931" s="3" t="s">
        <v>23</v>
      </c>
      <c r="J1931" s="3" t="s">
        <v>22</v>
      </c>
      <c r="K1931" s="3" t="s">
        <v>21</v>
      </c>
      <c r="L1931" s="3" t="s">
        <v>25</v>
      </c>
      <c r="M1931" s="3" t="s">
        <v>11</v>
      </c>
      <c r="N1931" s="3" t="s">
        <v>24</v>
      </c>
      <c r="O1931" s="3" t="s">
        <v>12</v>
      </c>
      <c r="P1931" s="2" t="s">
        <v>9</v>
      </c>
      <c r="Q1931" s="3" t="s">
        <v>10</v>
      </c>
      <c r="R1931" s="3" t="s">
        <v>22</v>
      </c>
      <c r="S1931" s="3" t="s">
        <v>21</v>
      </c>
      <c r="T1931" s="3" t="s">
        <v>11</v>
      </c>
      <c r="U1931" s="3" t="s">
        <v>328</v>
      </c>
      <c r="V1931" s="3" t="s">
        <v>13</v>
      </c>
      <c r="W1931" s="100"/>
      <c r="X1931" s="95"/>
    </row>
    <row r="1932" spans="2:24">
      <c r="B1932" s="23" t="s">
        <v>14</v>
      </c>
      <c r="C1932" s="5">
        <v>14</v>
      </c>
      <c r="D1932" s="5">
        <v>3</v>
      </c>
      <c r="E1932" s="5">
        <f>C1932-D1932</f>
        <v>11</v>
      </c>
      <c r="F1932" s="12">
        <v>28</v>
      </c>
      <c r="G1932" s="7">
        <f>350*5/35.31</f>
        <v>49.561030869442078</v>
      </c>
      <c r="H1932" s="7">
        <f>350*4/35.31</f>
        <v>39.648824695553664</v>
      </c>
      <c r="I1932" s="7">
        <v>0</v>
      </c>
      <c r="J1932" s="7">
        <v>0</v>
      </c>
      <c r="K1932" s="7">
        <f>350*13/35.31</f>
        <v>128.85868026054942</v>
      </c>
      <c r="L1932" s="7">
        <v>0</v>
      </c>
      <c r="M1932" s="7">
        <f>350*3/35.31</f>
        <v>29.73661852166525</v>
      </c>
      <c r="N1932" s="7">
        <v>0</v>
      </c>
      <c r="O1932" s="7">
        <f>SUM(G1932:N1932)</f>
        <v>247.80515434721042</v>
      </c>
      <c r="P1932" s="7">
        <v>0</v>
      </c>
      <c r="Q1932" s="7">
        <v>0</v>
      </c>
      <c r="R1932" s="7">
        <v>0</v>
      </c>
      <c r="S1932" s="7">
        <f>350*21/35.31</f>
        <v>208.15632965165673</v>
      </c>
      <c r="T1932" s="7">
        <f>350*23/35.31</f>
        <v>227.98074199943358</v>
      </c>
      <c r="U1932" s="7">
        <v>0</v>
      </c>
      <c r="V1932" s="7">
        <f>SUM(P1932:U1932)</f>
        <v>436.13707165109031</v>
      </c>
      <c r="W1932" s="59">
        <v>725</v>
      </c>
      <c r="X1932" s="8"/>
    </row>
    <row r="1933" spans="2:24">
      <c r="B1933" s="23" t="s">
        <v>15</v>
      </c>
      <c r="C1933" s="59">
        <v>13</v>
      </c>
      <c r="D1933" s="59">
        <v>0</v>
      </c>
      <c r="E1933" s="5">
        <f>C1933-D1933</f>
        <v>13</v>
      </c>
      <c r="F1933" s="12"/>
      <c r="G1933" s="6">
        <f>350*12/35.31</f>
        <v>118.946474086661</v>
      </c>
      <c r="H1933" s="6">
        <v>0</v>
      </c>
      <c r="I1933" s="6">
        <v>0</v>
      </c>
      <c r="J1933" s="6">
        <v>0</v>
      </c>
      <c r="K1933" s="6">
        <v>0</v>
      </c>
      <c r="L1933" s="6">
        <v>0</v>
      </c>
      <c r="M1933" s="6">
        <f>350*11/35.31</f>
        <v>109.03426791277258</v>
      </c>
      <c r="N1933" s="6">
        <f>350*14/35.31</f>
        <v>138.77088643443784</v>
      </c>
      <c r="O1933" s="7">
        <f t="shared" ref="O1933" si="323">SUM(G1933:N1933)</f>
        <v>366.75162843387142</v>
      </c>
      <c r="P1933" s="7">
        <v>0</v>
      </c>
      <c r="Q1933" s="7">
        <v>0</v>
      </c>
      <c r="R1933" s="7">
        <v>0</v>
      </c>
      <c r="S1933" s="7">
        <v>0</v>
      </c>
      <c r="T1933" s="7">
        <v>0</v>
      </c>
      <c r="U1933" s="7">
        <v>0</v>
      </c>
      <c r="V1933" s="7">
        <f>SUM(P1933:U1933)</f>
        <v>0</v>
      </c>
      <c r="W1933" s="59">
        <v>2159</v>
      </c>
      <c r="X1933" s="8"/>
    </row>
    <row r="1934" spans="2:24">
      <c r="B1934" s="23" t="s">
        <v>16</v>
      </c>
      <c r="C1934" s="59">
        <v>11</v>
      </c>
      <c r="D1934" s="59">
        <v>4</v>
      </c>
      <c r="E1934" s="5">
        <f>C1934-D1934</f>
        <v>7</v>
      </c>
      <c r="F1934" s="12"/>
      <c r="G1934" s="6">
        <f>2100/35.31</f>
        <v>59.473237043330499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f>800/35.31</f>
        <v>22.656471254602096</v>
      </c>
      <c r="N1934" s="6">
        <v>0</v>
      </c>
      <c r="O1934" s="7">
        <f>SUM(G1934:N1934)</f>
        <v>82.129708297932595</v>
      </c>
      <c r="P1934" s="7">
        <f>1750/35.31</f>
        <v>49.561030869442078</v>
      </c>
      <c r="Q1934" s="7">
        <v>0</v>
      </c>
      <c r="R1934" s="7">
        <v>0</v>
      </c>
      <c r="S1934" s="7">
        <v>0</v>
      </c>
      <c r="T1934" s="7">
        <v>0</v>
      </c>
      <c r="U1934" s="7">
        <v>0</v>
      </c>
      <c r="V1934" s="7">
        <f>SUM(P1934:U1934)</f>
        <v>49.561030869442078</v>
      </c>
      <c r="W1934" s="59">
        <v>310</v>
      </c>
      <c r="X1934" s="8"/>
    </row>
    <row r="1935" spans="2:24">
      <c r="B1935" s="23" t="s">
        <v>277</v>
      </c>
      <c r="C1935" s="59">
        <v>0</v>
      </c>
      <c r="D1935" s="59">
        <v>0</v>
      </c>
      <c r="E1935" s="5">
        <f t="shared" ref="E1935" si="324">C1935-D1935</f>
        <v>0</v>
      </c>
      <c r="F1935" s="12">
        <v>9</v>
      </c>
      <c r="G1935" s="7">
        <v>0</v>
      </c>
      <c r="H1935" s="7">
        <v>0</v>
      </c>
      <c r="I1935" s="7">
        <v>0</v>
      </c>
      <c r="J1935" s="7">
        <v>0</v>
      </c>
      <c r="K1935" s="7">
        <v>0</v>
      </c>
      <c r="L1935" s="7">
        <v>0</v>
      </c>
      <c r="M1935" s="7">
        <v>0</v>
      </c>
      <c r="N1935" s="7">
        <v>0</v>
      </c>
      <c r="O1935" s="7">
        <f t="shared" ref="O1935" si="325">SUM(G1935:N1935)</f>
        <v>0</v>
      </c>
      <c r="P1935" s="7">
        <v>0</v>
      </c>
      <c r="Q1935" s="7">
        <v>0</v>
      </c>
      <c r="R1935" s="7">
        <v>0</v>
      </c>
      <c r="S1935" s="7">
        <v>0</v>
      </c>
      <c r="T1935" s="7">
        <v>0</v>
      </c>
      <c r="U1935" s="7">
        <v>0</v>
      </c>
      <c r="V1935" s="7">
        <f t="shared" ref="V1935" si="326">SUM(P1935:U1935)</f>
        <v>0</v>
      </c>
      <c r="W1935" s="59">
        <v>1440</v>
      </c>
      <c r="X1935" s="8" t="s">
        <v>634</v>
      </c>
    </row>
    <row r="1937" spans="2:24">
      <c r="B1937" s="1" t="s">
        <v>641</v>
      </c>
    </row>
    <row r="1938" spans="2:24">
      <c r="B1938" s="94" t="s">
        <v>0</v>
      </c>
      <c r="C1938" s="94" t="s">
        <v>121</v>
      </c>
      <c r="D1938" s="94" t="s">
        <v>97</v>
      </c>
      <c r="E1938" s="94" t="s">
        <v>98</v>
      </c>
      <c r="F1938" s="94" t="s">
        <v>99</v>
      </c>
      <c r="G1938" s="101" t="s">
        <v>100</v>
      </c>
      <c r="H1938" s="103" t="s">
        <v>8</v>
      </c>
      <c r="I1938" s="103"/>
      <c r="J1938" s="103"/>
      <c r="K1938" s="103"/>
      <c r="L1938" s="103"/>
      <c r="M1938" s="103"/>
      <c r="N1938" s="103"/>
      <c r="O1938" s="103"/>
    </row>
    <row r="1939" spans="2:24">
      <c r="B1939" s="95"/>
      <c r="C1939" s="95"/>
      <c r="D1939" s="95"/>
      <c r="E1939" s="95"/>
      <c r="F1939" s="95"/>
      <c r="G1939" s="102"/>
      <c r="H1939" s="103"/>
      <c r="I1939" s="103"/>
      <c r="J1939" s="103"/>
      <c r="K1939" s="103"/>
      <c r="L1939" s="103"/>
      <c r="M1939" s="103"/>
      <c r="N1939" s="103"/>
      <c r="O1939" s="103"/>
    </row>
    <row r="1940" spans="2:24">
      <c r="B1940" s="23" t="s">
        <v>15</v>
      </c>
      <c r="C1940" s="59" t="s">
        <v>127</v>
      </c>
      <c r="D1940" s="59"/>
      <c r="E1940" s="5">
        <v>0</v>
      </c>
      <c r="F1940" s="5">
        <v>0</v>
      </c>
      <c r="G1940" s="14">
        <v>0</v>
      </c>
      <c r="H1940" s="104" t="s">
        <v>642</v>
      </c>
      <c r="I1940" s="104"/>
      <c r="J1940" s="104"/>
      <c r="K1940" s="104"/>
      <c r="L1940" s="104"/>
      <c r="M1940" s="104"/>
      <c r="N1940" s="104"/>
      <c r="O1940" s="104"/>
    </row>
    <row r="1941" spans="2:24">
      <c r="B1941" s="23" t="s">
        <v>619</v>
      </c>
      <c r="C1941" s="59" t="s">
        <v>101</v>
      </c>
      <c r="D1941" s="59"/>
      <c r="E1941" s="5">
        <v>0</v>
      </c>
      <c r="F1941" s="5">
        <v>11</v>
      </c>
      <c r="G1941" s="14">
        <v>0</v>
      </c>
      <c r="H1941" s="104" t="s">
        <v>643</v>
      </c>
      <c r="I1941" s="104"/>
      <c r="J1941" s="104"/>
      <c r="K1941" s="104"/>
      <c r="L1941" s="104"/>
      <c r="M1941" s="104"/>
      <c r="N1941" s="104"/>
      <c r="O1941" s="104"/>
    </row>
    <row r="1942" spans="2:24">
      <c r="B1942" s="23" t="s">
        <v>17</v>
      </c>
      <c r="C1942" s="59" t="s">
        <v>101</v>
      </c>
      <c r="D1942" s="59"/>
      <c r="E1942" s="5">
        <v>0</v>
      </c>
      <c r="F1942" s="5">
        <v>15</v>
      </c>
      <c r="G1942" s="14">
        <v>0</v>
      </c>
      <c r="H1942" s="104" t="s">
        <v>644</v>
      </c>
      <c r="I1942" s="104"/>
      <c r="J1942" s="104"/>
      <c r="K1942" s="104"/>
      <c r="L1942" s="104"/>
      <c r="M1942" s="104"/>
      <c r="N1942" s="104"/>
      <c r="O1942" s="104"/>
    </row>
    <row r="1943" spans="2:24">
      <c r="B1943" s="23" t="s">
        <v>277</v>
      </c>
      <c r="C1943" s="59" t="s">
        <v>101</v>
      </c>
      <c r="D1943" s="59"/>
      <c r="E1943" s="5">
        <v>8</v>
      </c>
      <c r="F1943" s="5">
        <v>0</v>
      </c>
      <c r="G1943" s="14">
        <v>23</v>
      </c>
      <c r="H1943" s="104" t="s">
        <v>645</v>
      </c>
      <c r="I1943" s="104"/>
      <c r="J1943" s="104"/>
      <c r="K1943" s="104"/>
      <c r="L1943" s="104"/>
      <c r="M1943" s="104"/>
      <c r="N1943" s="104"/>
      <c r="O1943" s="104"/>
    </row>
    <row r="1946" spans="2:24">
      <c r="B1946" s="1" t="s">
        <v>646</v>
      </c>
    </row>
    <row r="1947" spans="2:24">
      <c r="B1947" s="94" t="s">
        <v>0</v>
      </c>
      <c r="C1947" s="94" t="s">
        <v>1</v>
      </c>
      <c r="D1947" s="94" t="s">
        <v>2</v>
      </c>
      <c r="E1947" s="94" t="s">
        <v>3</v>
      </c>
      <c r="F1947" s="94" t="s">
        <v>93</v>
      </c>
      <c r="G1947" s="96" t="s">
        <v>5</v>
      </c>
      <c r="H1947" s="97"/>
      <c r="I1947" s="97"/>
      <c r="J1947" s="97"/>
      <c r="K1947" s="97"/>
      <c r="L1947" s="97"/>
      <c r="M1947" s="97"/>
      <c r="N1947" s="97"/>
      <c r="O1947" s="98"/>
      <c r="P1947" s="96" t="s">
        <v>6</v>
      </c>
      <c r="Q1947" s="97"/>
      <c r="R1947" s="97"/>
      <c r="S1947" s="97"/>
      <c r="T1947" s="97"/>
      <c r="U1947" s="97"/>
      <c r="V1947" s="98"/>
      <c r="W1947" s="99" t="s">
        <v>7</v>
      </c>
      <c r="X1947" s="94" t="s">
        <v>8</v>
      </c>
    </row>
    <row r="1948" spans="2:24">
      <c r="B1948" s="95"/>
      <c r="C1948" s="95"/>
      <c r="D1948" s="95"/>
      <c r="E1948" s="95"/>
      <c r="F1948" s="95"/>
      <c r="G1948" s="2" t="s">
        <v>9</v>
      </c>
      <c r="H1948" s="3" t="s">
        <v>10</v>
      </c>
      <c r="I1948" s="3" t="s">
        <v>23</v>
      </c>
      <c r="J1948" s="3" t="s">
        <v>22</v>
      </c>
      <c r="K1948" s="3" t="s">
        <v>21</v>
      </c>
      <c r="L1948" s="3" t="s">
        <v>25</v>
      </c>
      <c r="M1948" s="3" t="s">
        <v>11</v>
      </c>
      <c r="N1948" s="3" t="s">
        <v>24</v>
      </c>
      <c r="O1948" s="3" t="s">
        <v>12</v>
      </c>
      <c r="P1948" s="2" t="s">
        <v>9</v>
      </c>
      <c r="Q1948" s="3" t="s">
        <v>10</v>
      </c>
      <c r="R1948" s="3" t="s">
        <v>22</v>
      </c>
      <c r="S1948" s="3" t="s">
        <v>21</v>
      </c>
      <c r="T1948" s="3" t="s">
        <v>11</v>
      </c>
      <c r="U1948" s="3" t="s">
        <v>328</v>
      </c>
      <c r="V1948" s="3" t="s">
        <v>13</v>
      </c>
      <c r="W1948" s="100"/>
      <c r="X1948" s="95"/>
    </row>
    <row r="1949" spans="2:24">
      <c r="B1949" s="23" t="s">
        <v>14</v>
      </c>
      <c r="C1949" s="5">
        <v>13</v>
      </c>
      <c r="D1949" s="5">
        <v>3</v>
      </c>
      <c r="E1949" s="5">
        <f>C1949-D1949</f>
        <v>10</v>
      </c>
      <c r="F1949" s="12">
        <v>27</v>
      </c>
      <c r="G1949" s="7">
        <f>350*6/35.31</f>
        <v>59.473237043330499</v>
      </c>
      <c r="H1949" s="7">
        <f>350*4/35.31</f>
        <v>39.648824695553664</v>
      </c>
      <c r="I1949" s="7">
        <v>0</v>
      </c>
      <c r="J1949" s="7">
        <v>0</v>
      </c>
      <c r="K1949" s="7">
        <f>350*12/35.31</f>
        <v>118.946474086661</v>
      </c>
      <c r="L1949" s="7">
        <v>0</v>
      </c>
      <c r="M1949" s="7">
        <f>350*5/35.31</f>
        <v>49.561030869442078</v>
      </c>
      <c r="N1949" s="7">
        <v>0</v>
      </c>
      <c r="O1949" s="7">
        <f>SUM(G1949:N1949)</f>
        <v>267.62956669498726</v>
      </c>
      <c r="P1949" s="7">
        <f>350*4/35.31</f>
        <v>39.648824695553664</v>
      </c>
      <c r="Q1949" s="7">
        <v>0</v>
      </c>
      <c r="R1949" s="7">
        <v>0</v>
      </c>
      <c r="S1949" s="7">
        <f>350*9/35.31</f>
        <v>89.209855564995749</v>
      </c>
      <c r="T1949" s="7">
        <f>350*8/35.31</f>
        <v>79.297649391107328</v>
      </c>
      <c r="U1949" s="7">
        <v>0</v>
      </c>
      <c r="V1949" s="7">
        <f>SUM(P1949:U1949)</f>
        <v>208.15632965165673</v>
      </c>
      <c r="W1949" s="60">
        <v>469</v>
      </c>
      <c r="X1949" s="8"/>
    </row>
    <row r="1950" spans="2:24">
      <c r="B1950" s="23" t="s">
        <v>15</v>
      </c>
      <c r="C1950" s="60">
        <v>16</v>
      </c>
      <c r="D1950" s="60">
        <v>0</v>
      </c>
      <c r="E1950" s="5">
        <f>C1950-D1950</f>
        <v>16</v>
      </c>
      <c r="F1950" s="12">
        <v>38</v>
      </c>
      <c r="G1950" s="6">
        <f>350*16/35.31</f>
        <v>158.59529878221466</v>
      </c>
      <c r="H1950" s="6">
        <v>0</v>
      </c>
      <c r="I1950" s="6">
        <v>0</v>
      </c>
      <c r="J1950" s="6">
        <v>0</v>
      </c>
      <c r="K1950" s="6">
        <v>0</v>
      </c>
      <c r="L1950" s="6">
        <v>0</v>
      </c>
      <c r="M1950" s="6">
        <f>350*15/35.31</f>
        <v>148.68309260832623</v>
      </c>
      <c r="N1950" s="6">
        <f>350*17/35.31</f>
        <v>168.50750495610308</v>
      </c>
      <c r="O1950" s="7">
        <f t="shared" ref="O1950" si="327">SUM(G1950:N1950)</f>
        <v>475.78589634664399</v>
      </c>
      <c r="P1950" s="7">
        <v>0</v>
      </c>
      <c r="Q1950" s="7">
        <v>0</v>
      </c>
      <c r="R1950" s="7">
        <v>0</v>
      </c>
      <c r="S1950" s="7">
        <v>0</v>
      </c>
      <c r="T1950" s="7">
        <v>0</v>
      </c>
      <c r="U1950" s="7">
        <v>0</v>
      </c>
      <c r="V1950" s="7">
        <f>SUM(P1950:U1950)</f>
        <v>0</v>
      </c>
      <c r="W1950" s="60">
        <v>1970</v>
      </c>
      <c r="X1950" s="8"/>
    </row>
    <row r="1951" spans="2:24">
      <c r="B1951" s="23" t="s">
        <v>16</v>
      </c>
      <c r="C1951" s="60">
        <v>15</v>
      </c>
      <c r="D1951" s="60">
        <v>6</v>
      </c>
      <c r="E1951" s="5">
        <f>C1951-D1951</f>
        <v>9</v>
      </c>
      <c r="F1951" s="12"/>
      <c r="G1951" s="6">
        <f>1400/35.31</f>
        <v>39.648824695553664</v>
      </c>
      <c r="H1951" s="6">
        <v>0</v>
      </c>
      <c r="I1951" s="6">
        <v>0</v>
      </c>
      <c r="J1951" s="6">
        <v>0</v>
      </c>
      <c r="K1951" s="6">
        <v>0</v>
      </c>
      <c r="L1951" s="6">
        <v>0</v>
      </c>
      <c r="M1951" s="6">
        <f>700/35.31</f>
        <v>19.824412347776832</v>
      </c>
      <c r="N1951" s="6">
        <v>0</v>
      </c>
      <c r="O1951" s="7">
        <f>SUM(G1951:N1951)</f>
        <v>59.473237043330499</v>
      </c>
      <c r="P1951" s="7">
        <f>350/35.31</f>
        <v>9.912206173888416</v>
      </c>
      <c r="Q1951" s="7">
        <v>0</v>
      </c>
      <c r="R1951" s="7">
        <v>0</v>
      </c>
      <c r="S1951" s="7">
        <v>0</v>
      </c>
      <c r="T1951" s="7">
        <v>0</v>
      </c>
      <c r="U1951" s="7">
        <v>0</v>
      </c>
      <c r="V1951" s="7">
        <f>SUM(P1951:U1951)</f>
        <v>9.912206173888416</v>
      </c>
      <c r="W1951" s="60">
        <v>485</v>
      </c>
      <c r="X1951" s="8"/>
    </row>
    <row r="1952" spans="2:24">
      <c r="B1952" s="23" t="s">
        <v>277</v>
      </c>
      <c r="C1952" s="60">
        <v>10</v>
      </c>
      <c r="D1952" s="60">
        <v>2</v>
      </c>
      <c r="E1952" s="5">
        <f t="shared" ref="E1952" si="328">C1952-D1952</f>
        <v>8</v>
      </c>
      <c r="F1952" s="12"/>
      <c r="G1952" s="7">
        <f>350*10/35.31</f>
        <v>99.122061738884156</v>
      </c>
      <c r="H1952" s="7">
        <v>0</v>
      </c>
      <c r="I1952" s="7">
        <v>0</v>
      </c>
      <c r="J1952" s="7">
        <v>0</v>
      </c>
      <c r="K1952" s="7">
        <f>350*5/35.31</f>
        <v>49.561030869442078</v>
      </c>
      <c r="L1952" s="7">
        <v>0</v>
      </c>
      <c r="M1952" s="7">
        <f>350*5/35.31</f>
        <v>49.561030869442078</v>
      </c>
      <c r="N1952" s="7">
        <f>350*7/35.31</f>
        <v>69.385443217218921</v>
      </c>
      <c r="O1952" s="7">
        <f t="shared" ref="O1952" si="329">SUM(G1952:N1952)</f>
        <v>267.62956669498726</v>
      </c>
      <c r="P1952" s="7">
        <v>0</v>
      </c>
      <c r="Q1952" s="7">
        <v>0</v>
      </c>
      <c r="R1952" s="7">
        <v>0</v>
      </c>
      <c r="S1952" s="7">
        <v>0</v>
      </c>
      <c r="T1952" s="7">
        <v>0</v>
      </c>
      <c r="U1952" s="7">
        <v>0</v>
      </c>
      <c r="V1952" s="7">
        <f t="shared" ref="V1952" si="330">SUM(P1952:U1952)</f>
        <v>0</v>
      </c>
      <c r="W1952" s="60">
        <v>1440</v>
      </c>
      <c r="X1952" s="8"/>
    </row>
    <row r="1954" spans="2:24">
      <c r="B1954" s="1" t="s">
        <v>651</v>
      </c>
    </row>
    <row r="1955" spans="2:24">
      <c r="B1955" s="94" t="s">
        <v>0</v>
      </c>
      <c r="C1955" s="94" t="s">
        <v>121</v>
      </c>
      <c r="D1955" s="94" t="s">
        <v>97</v>
      </c>
      <c r="E1955" s="94" t="s">
        <v>98</v>
      </c>
      <c r="F1955" s="94" t="s">
        <v>99</v>
      </c>
      <c r="G1955" s="101" t="s">
        <v>100</v>
      </c>
      <c r="H1955" s="103" t="s">
        <v>8</v>
      </c>
      <c r="I1955" s="103"/>
      <c r="J1955" s="103"/>
      <c r="K1955" s="103"/>
      <c r="L1955" s="103"/>
      <c r="M1955" s="103"/>
      <c r="N1955" s="103"/>
      <c r="O1955" s="103"/>
    </row>
    <row r="1956" spans="2:24">
      <c r="B1956" s="95"/>
      <c r="C1956" s="95"/>
      <c r="D1956" s="95"/>
      <c r="E1956" s="95"/>
      <c r="F1956" s="95"/>
      <c r="G1956" s="102"/>
      <c r="H1956" s="103"/>
      <c r="I1956" s="103"/>
      <c r="J1956" s="103"/>
      <c r="K1956" s="103"/>
      <c r="L1956" s="103"/>
      <c r="M1956" s="103"/>
      <c r="N1956" s="103"/>
      <c r="O1956" s="103"/>
    </row>
    <row r="1957" spans="2:24">
      <c r="B1957" s="23" t="s">
        <v>15</v>
      </c>
      <c r="C1957" s="60" t="s">
        <v>101</v>
      </c>
      <c r="D1957" s="60" t="s">
        <v>127</v>
      </c>
      <c r="E1957" s="5">
        <v>0</v>
      </c>
      <c r="F1957" s="5">
        <v>13</v>
      </c>
      <c r="G1957" s="14">
        <v>0</v>
      </c>
      <c r="H1957" s="104" t="s">
        <v>647</v>
      </c>
      <c r="I1957" s="104"/>
      <c r="J1957" s="104"/>
      <c r="K1957" s="104"/>
      <c r="L1957" s="104"/>
      <c r="M1957" s="104"/>
      <c r="N1957" s="104"/>
      <c r="O1957" s="104"/>
    </row>
    <row r="1958" spans="2:24">
      <c r="B1958" s="23" t="s">
        <v>619</v>
      </c>
      <c r="C1958" s="60" t="s">
        <v>101</v>
      </c>
      <c r="D1958" s="60"/>
      <c r="E1958" s="5">
        <v>0</v>
      </c>
      <c r="F1958" s="5">
        <v>11</v>
      </c>
      <c r="G1958" s="14">
        <v>0</v>
      </c>
      <c r="H1958" s="104" t="s">
        <v>648</v>
      </c>
      <c r="I1958" s="104"/>
      <c r="J1958" s="104"/>
      <c r="K1958" s="104"/>
      <c r="L1958" s="104"/>
      <c r="M1958" s="104"/>
      <c r="N1958" s="104"/>
      <c r="O1958" s="104"/>
    </row>
    <row r="1959" spans="2:24">
      <c r="B1959" s="23" t="s">
        <v>17</v>
      </c>
      <c r="C1959" s="60" t="s">
        <v>101</v>
      </c>
      <c r="D1959" s="60"/>
      <c r="E1959" s="5">
        <v>0</v>
      </c>
      <c r="F1959" s="5">
        <v>7</v>
      </c>
      <c r="G1959" s="14">
        <v>0</v>
      </c>
      <c r="H1959" s="104" t="s">
        <v>649</v>
      </c>
      <c r="I1959" s="104"/>
      <c r="J1959" s="104"/>
      <c r="K1959" s="104"/>
      <c r="L1959" s="104"/>
      <c r="M1959" s="104"/>
      <c r="N1959" s="104"/>
      <c r="O1959" s="104"/>
    </row>
    <row r="1960" spans="2:24">
      <c r="B1960" s="23" t="s">
        <v>277</v>
      </c>
      <c r="C1960" s="60" t="s">
        <v>101</v>
      </c>
      <c r="D1960" s="60"/>
      <c r="E1960" s="5">
        <v>7</v>
      </c>
      <c r="F1960" s="5">
        <v>0</v>
      </c>
      <c r="G1960" s="14">
        <v>1</v>
      </c>
      <c r="H1960" s="104" t="s">
        <v>650</v>
      </c>
      <c r="I1960" s="104"/>
      <c r="J1960" s="104"/>
      <c r="K1960" s="104"/>
      <c r="L1960" s="104"/>
      <c r="M1960" s="104"/>
      <c r="N1960" s="104"/>
      <c r="O1960" s="104"/>
    </row>
    <row r="1963" spans="2:24">
      <c r="B1963" s="1" t="s">
        <v>652</v>
      </c>
    </row>
    <row r="1964" spans="2:24">
      <c r="B1964" s="94" t="s">
        <v>0</v>
      </c>
      <c r="C1964" s="94" t="s">
        <v>1</v>
      </c>
      <c r="D1964" s="94" t="s">
        <v>2</v>
      </c>
      <c r="E1964" s="94" t="s">
        <v>3</v>
      </c>
      <c r="F1964" s="94" t="s">
        <v>93</v>
      </c>
      <c r="G1964" s="96" t="s">
        <v>5</v>
      </c>
      <c r="H1964" s="97"/>
      <c r="I1964" s="97"/>
      <c r="J1964" s="97"/>
      <c r="K1964" s="97"/>
      <c r="L1964" s="97"/>
      <c r="M1964" s="97"/>
      <c r="N1964" s="97"/>
      <c r="O1964" s="98"/>
      <c r="P1964" s="96" t="s">
        <v>6</v>
      </c>
      <c r="Q1964" s="97"/>
      <c r="R1964" s="97"/>
      <c r="S1964" s="97"/>
      <c r="T1964" s="97"/>
      <c r="U1964" s="97"/>
      <c r="V1964" s="98"/>
      <c r="W1964" s="99" t="s">
        <v>7</v>
      </c>
      <c r="X1964" s="94" t="s">
        <v>8</v>
      </c>
    </row>
    <row r="1965" spans="2:24">
      <c r="B1965" s="95"/>
      <c r="C1965" s="95"/>
      <c r="D1965" s="95"/>
      <c r="E1965" s="95"/>
      <c r="F1965" s="95"/>
      <c r="G1965" s="2" t="s">
        <v>9</v>
      </c>
      <c r="H1965" s="3" t="s">
        <v>10</v>
      </c>
      <c r="I1965" s="3" t="s">
        <v>23</v>
      </c>
      <c r="J1965" s="3" t="s">
        <v>22</v>
      </c>
      <c r="K1965" s="3" t="s">
        <v>21</v>
      </c>
      <c r="L1965" s="3" t="s">
        <v>25</v>
      </c>
      <c r="M1965" s="3" t="s">
        <v>11</v>
      </c>
      <c r="N1965" s="3" t="s">
        <v>24</v>
      </c>
      <c r="O1965" s="3" t="s">
        <v>12</v>
      </c>
      <c r="P1965" s="2" t="s">
        <v>9</v>
      </c>
      <c r="Q1965" s="3" t="s">
        <v>10</v>
      </c>
      <c r="R1965" s="3" t="s">
        <v>22</v>
      </c>
      <c r="S1965" s="3" t="s">
        <v>21</v>
      </c>
      <c r="T1965" s="3" t="s">
        <v>11</v>
      </c>
      <c r="U1965" s="3" t="s">
        <v>328</v>
      </c>
      <c r="V1965" s="3" t="s">
        <v>13</v>
      </c>
      <c r="W1965" s="100"/>
      <c r="X1965" s="95"/>
    </row>
    <row r="1966" spans="2:24">
      <c r="B1966" s="23" t="s">
        <v>14</v>
      </c>
      <c r="C1966" s="5">
        <v>17</v>
      </c>
      <c r="D1966" s="5">
        <v>3</v>
      </c>
      <c r="E1966" s="5">
        <f>C1966-D1966</f>
        <v>14</v>
      </c>
      <c r="F1966" s="12">
        <v>21</v>
      </c>
      <c r="G1966" s="7">
        <f>350*5/35.31</f>
        <v>49.561030869442078</v>
      </c>
      <c r="H1966" s="7">
        <f>350*4/35.31</f>
        <v>39.648824695553664</v>
      </c>
      <c r="I1966" s="7">
        <v>0</v>
      </c>
      <c r="J1966" s="7">
        <v>0</v>
      </c>
      <c r="K1966" s="7">
        <f>350*14/35.31</f>
        <v>138.77088643443784</v>
      </c>
      <c r="L1966" s="7">
        <v>0</v>
      </c>
      <c r="M1966" s="7">
        <f>350*4/35.31</f>
        <v>39.648824695553664</v>
      </c>
      <c r="N1966" s="7">
        <v>0</v>
      </c>
      <c r="O1966" s="7">
        <f>SUM(G1966:N1966)</f>
        <v>267.62956669498726</v>
      </c>
      <c r="P1966" s="7">
        <f>350*6/35.31</f>
        <v>59.473237043330499</v>
      </c>
      <c r="Q1966" s="7">
        <f>350*3/35.31</f>
        <v>29.73661852166525</v>
      </c>
      <c r="R1966" s="7">
        <v>0</v>
      </c>
      <c r="S1966" s="7">
        <f>350*6/35.31</f>
        <v>59.473237043330499</v>
      </c>
      <c r="T1966" s="7">
        <f>350*11/35.31</f>
        <v>109.03426791277258</v>
      </c>
      <c r="U1966" s="7">
        <v>0</v>
      </c>
      <c r="V1966" s="7">
        <f>SUM(P1966:U1966)</f>
        <v>257.71736052109884</v>
      </c>
      <c r="W1966" s="61">
        <v>575</v>
      </c>
      <c r="X1966" s="8"/>
    </row>
    <row r="1967" spans="2:24">
      <c r="B1967" s="23" t="s">
        <v>15</v>
      </c>
      <c r="C1967" s="61">
        <v>13</v>
      </c>
      <c r="D1967" s="61">
        <v>0</v>
      </c>
      <c r="E1967" s="5">
        <f>C1967-D1967</f>
        <v>13</v>
      </c>
      <c r="F1967" s="12"/>
      <c r="G1967" s="6">
        <f>350*12/35.31</f>
        <v>118.946474086661</v>
      </c>
      <c r="H1967" s="6">
        <v>0</v>
      </c>
      <c r="I1967" s="6">
        <v>0</v>
      </c>
      <c r="J1967" s="6">
        <v>0</v>
      </c>
      <c r="K1967" s="6">
        <v>0</v>
      </c>
      <c r="L1967" s="6">
        <v>0</v>
      </c>
      <c r="M1967" s="6">
        <f>350*12/35.31</f>
        <v>118.946474086661</v>
      </c>
      <c r="N1967" s="6">
        <f>350*15/35.31</f>
        <v>148.68309260832623</v>
      </c>
      <c r="O1967" s="7">
        <f t="shared" ref="O1967" si="331">SUM(G1967:N1967)</f>
        <v>386.5760407816482</v>
      </c>
      <c r="P1967" s="7">
        <v>0</v>
      </c>
      <c r="Q1967" s="7">
        <v>0</v>
      </c>
      <c r="R1967" s="7">
        <v>0</v>
      </c>
      <c r="S1967" s="7">
        <v>0</v>
      </c>
      <c r="T1967" s="7">
        <v>0</v>
      </c>
      <c r="U1967" s="7">
        <v>0</v>
      </c>
      <c r="V1967" s="7">
        <f>SUM(P1967:U1967)</f>
        <v>0</v>
      </c>
      <c r="W1967" s="61">
        <v>2662</v>
      </c>
      <c r="X1967" s="8"/>
    </row>
    <row r="1968" spans="2:24">
      <c r="B1968" s="23" t="s">
        <v>16</v>
      </c>
      <c r="C1968" s="61">
        <v>6</v>
      </c>
      <c r="D1968" s="61">
        <v>4</v>
      </c>
      <c r="E1968" s="5">
        <f>C1968-D1968</f>
        <v>2</v>
      </c>
      <c r="F1968" s="12"/>
      <c r="G1968" s="6">
        <f>350/35.31</f>
        <v>9.912206173888416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f>150/35.31</f>
        <v>4.2480883602378929</v>
      </c>
      <c r="N1968" s="6">
        <v>0</v>
      </c>
      <c r="O1968" s="7">
        <f>SUM(G1968:N1968)</f>
        <v>14.160294534126308</v>
      </c>
      <c r="P1968" s="7">
        <f>1400/35.31</f>
        <v>39.648824695553664</v>
      </c>
      <c r="Q1968" s="7">
        <v>0</v>
      </c>
      <c r="R1968" s="7">
        <v>0</v>
      </c>
      <c r="S1968" s="7">
        <v>0</v>
      </c>
      <c r="T1968" s="7">
        <v>0</v>
      </c>
      <c r="U1968" s="7">
        <v>0</v>
      </c>
      <c r="V1968" s="7">
        <f>SUM(P1968:U1968)</f>
        <v>39.648824695553664</v>
      </c>
      <c r="W1968" s="61">
        <v>455</v>
      </c>
      <c r="X1968" s="8"/>
    </row>
    <row r="1969" spans="2:24">
      <c r="B1969" s="23" t="s">
        <v>277</v>
      </c>
      <c r="C1969" s="61">
        <v>10</v>
      </c>
      <c r="D1969" s="61">
        <v>4</v>
      </c>
      <c r="E1969" s="5">
        <f t="shared" ref="E1969" si="332">C1969-D1969</f>
        <v>6</v>
      </c>
      <c r="F1969" s="12"/>
      <c r="G1969" s="7">
        <f>350*5/35.31</f>
        <v>49.561030869442078</v>
      </c>
      <c r="H1969" s="7">
        <v>0</v>
      </c>
      <c r="I1969" s="7">
        <v>0</v>
      </c>
      <c r="J1969" s="7">
        <v>0</v>
      </c>
      <c r="K1969" s="7">
        <f>350*4/35.31</f>
        <v>39.648824695553664</v>
      </c>
      <c r="L1969" s="7">
        <v>0</v>
      </c>
      <c r="M1969" s="7">
        <f>350*3/35.31</f>
        <v>29.73661852166525</v>
      </c>
      <c r="N1969" s="7">
        <f>350*5/35.31</f>
        <v>49.561030869442078</v>
      </c>
      <c r="O1969" s="7">
        <f t="shared" ref="O1969" si="333">SUM(G1969:N1969)</f>
        <v>168.50750495610305</v>
      </c>
      <c r="P1969" s="7">
        <v>0</v>
      </c>
      <c r="Q1969" s="7">
        <v>0</v>
      </c>
      <c r="R1969" s="7">
        <v>0</v>
      </c>
      <c r="S1969" s="7">
        <v>0</v>
      </c>
      <c r="T1969" s="7">
        <v>0</v>
      </c>
      <c r="U1969" s="7">
        <v>0</v>
      </c>
      <c r="V1969" s="7">
        <f t="shared" ref="V1969" si="334">SUM(P1969:U1969)</f>
        <v>0</v>
      </c>
      <c r="W1969" s="61">
        <v>1051</v>
      </c>
      <c r="X1969" s="8"/>
    </row>
    <row r="1971" spans="2:24">
      <c r="B1971" s="1" t="s">
        <v>653</v>
      </c>
    </row>
    <row r="1972" spans="2:24">
      <c r="B1972" s="94" t="s">
        <v>0</v>
      </c>
      <c r="C1972" s="94" t="s">
        <v>121</v>
      </c>
      <c r="D1972" s="94" t="s">
        <v>97</v>
      </c>
      <c r="E1972" s="94" t="s">
        <v>98</v>
      </c>
      <c r="F1972" s="94" t="s">
        <v>99</v>
      </c>
      <c r="G1972" s="101" t="s">
        <v>100</v>
      </c>
      <c r="H1972" s="103" t="s">
        <v>8</v>
      </c>
      <c r="I1972" s="103"/>
      <c r="J1972" s="103"/>
      <c r="K1972" s="103"/>
      <c r="L1972" s="103"/>
      <c r="M1972" s="103"/>
      <c r="N1972" s="103"/>
      <c r="O1972" s="103"/>
    </row>
    <row r="1973" spans="2:24">
      <c r="B1973" s="95"/>
      <c r="C1973" s="95"/>
      <c r="D1973" s="95"/>
      <c r="E1973" s="95"/>
      <c r="F1973" s="95"/>
      <c r="G1973" s="102"/>
      <c r="H1973" s="103"/>
      <c r="I1973" s="103"/>
      <c r="J1973" s="103"/>
      <c r="K1973" s="103"/>
      <c r="L1973" s="103"/>
      <c r="M1973" s="103"/>
      <c r="N1973" s="103"/>
      <c r="O1973" s="103"/>
    </row>
    <row r="1974" spans="2:24">
      <c r="B1974" s="23" t="s">
        <v>15</v>
      </c>
      <c r="C1974" s="61" t="s">
        <v>101</v>
      </c>
      <c r="D1974" s="61" t="s">
        <v>127</v>
      </c>
      <c r="E1974" s="5">
        <v>0</v>
      </c>
      <c r="F1974" s="5">
        <v>13</v>
      </c>
      <c r="G1974" s="14">
        <v>0</v>
      </c>
      <c r="H1974" s="104" t="s">
        <v>654</v>
      </c>
      <c r="I1974" s="104"/>
      <c r="J1974" s="104"/>
      <c r="K1974" s="104"/>
      <c r="L1974" s="104"/>
      <c r="M1974" s="104"/>
      <c r="N1974" s="104"/>
      <c r="O1974" s="104"/>
    </row>
    <row r="1975" spans="2:24">
      <c r="B1975" s="23" t="s">
        <v>619</v>
      </c>
      <c r="C1975" s="61" t="s">
        <v>101</v>
      </c>
      <c r="D1975" s="61"/>
      <c r="E1975" s="5">
        <v>0</v>
      </c>
      <c r="F1975" s="5">
        <v>9</v>
      </c>
      <c r="G1975" s="14">
        <v>0</v>
      </c>
      <c r="H1975" s="104" t="s">
        <v>655</v>
      </c>
      <c r="I1975" s="104"/>
      <c r="J1975" s="104"/>
      <c r="K1975" s="104"/>
      <c r="L1975" s="104"/>
      <c r="M1975" s="104"/>
      <c r="N1975" s="104"/>
      <c r="O1975" s="104"/>
    </row>
    <row r="1976" spans="2:24">
      <c r="B1976" s="23" t="s">
        <v>17</v>
      </c>
      <c r="C1976" s="61" t="s">
        <v>101</v>
      </c>
      <c r="D1976" s="61"/>
      <c r="E1976" s="5">
        <v>0</v>
      </c>
      <c r="F1976" s="5">
        <v>17</v>
      </c>
      <c r="G1976" s="14">
        <v>0</v>
      </c>
      <c r="H1976" s="104" t="s">
        <v>656</v>
      </c>
      <c r="I1976" s="104"/>
      <c r="J1976" s="104"/>
      <c r="K1976" s="104"/>
      <c r="L1976" s="104"/>
      <c r="M1976" s="104"/>
      <c r="N1976" s="104"/>
      <c r="O1976" s="104"/>
    </row>
    <row r="1977" spans="2:24">
      <c r="B1977" s="23" t="s">
        <v>277</v>
      </c>
      <c r="C1977" s="61" t="s">
        <v>101</v>
      </c>
      <c r="D1977" s="61"/>
      <c r="E1977" s="5">
        <v>8</v>
      </c>
      <c r="F1977" s="5">
        <v>0</v>
      </c>
      <c r="G1977" s="14">
        <v>8</v>
      </c>
      <c r="H1977" s="104" t="s">
        <v>657</v>
      </c>
      <c r="I1977" s="104"/>
      <c r="J1977" s="104"/>
      <c r="K1977" s="104"/>
      <c r="L1977" s="104"/>
      <c r="M1977" s="104"/>
      <c r="N1977" s="104"/>
      <c r="O1977" s="104"/>
    </row>
    <row r="1980" spans="2:24">
      <c r="B1980" s="1" t="s">
        <v>658</v>
      </c>
    </row>
    <row r="1981" spans="2:24">
      <c r="B1981" s="94" t="s">
        <v>0</v>
      </c>
      <c r="C1981" s="94" t="s">
        <v>1</v>
      </c>
      <c r="D1981" s="94" t="s">
        <v>2</v>
      </c>
      <c r="E1981" s="94" t="s">
        <v>3</v>
      </c>
      <c r="F1981" s="94" t="s">
        <v>93</v>
      </c>
      <c r="G1981" s="96" t="s">
        <v>5</v>
      </c>
      <c r="H1981" s="97"/>
      <c r="I1981" s="97"/>
      <c r="J1981" s="97"/>
      <c r="K1981" s="97"/>
      <c r="L1981" s="97"/>
      <c r="M1981" s="97"/>
      <c r="N1981" s="97"/>
      <c r="O1981" s="98"/>
      <c r="P1981" s="96" t="s">
        <v>6</v>
      </c>
      <c r="Q1981" s="97"/>
      <c r="R1981" s="97"/>
      <c r="S1981" s="97"/>
      <c r="T1981" s="97"/>
      <c r="U1981" s="97"/>
      <c r="V1981" s="98"/>
      <c r="W1981" s="99" t="s">
        <v>7</v>
      </c>
      <c r="X1981" s="94" t="s">
        <v>8</v>
      </c>
    </row>
    <row r="1982" spans="2:24">
      <c r="B1982" s="95"/>
      <c r="C1982" s="95"/>
      <c r="D1982" s="95"/>
      <c r="E1982" s="95"/>
      <c r="F1982" s="95"/>
      <c r="G1982" s="2" t="s">
        <v>9</v>
      </c>
      <c r="H1982" s="3" t="s">
        <v>10</v>
      </c>
      <c r="I1982" s="3" t="s">
        <v>23</v>
      </c>
      <c r="J1982" s="3" t="s">
        <v>22</v>
      </c>
      <c r="K1982" s="3" t="s">
        <v>21</v>
      </c>
      <c r="L1982" s="3" t="s">
        <v>25</v>
      </c>
      <c r="M1982" s="3" t="s">
        <v>11</v>
      </c>
      <c r="N1982" s="3" t="s">
        <v>24</v>
      </c>
      <c r="O1982" s="3" t="s">
        <v>12</v>
      </c>
      <c r="P1982" s="2" t="s">
        <v>9</v>
      </c>
      <c r="Q1982" s="3" t="s">
        <v>10</v>
      </c>
      <c r="R1982" s="3" t="s">
        <v>22</v>
      </c>
      <c r="S1982" s="3" t="s">
        <v>21</v>
      </c>
      <c r="T1982" s="3" t="s">
        <v>11</v>
      </c>
      <c r="U1982" s="3" t="s">
        <v>328</v>
      </c>
      <c r="V1982" s="3" t="s">
        <v>13</v>
      </c>
      <c r="W1982" s="100"/>
      <c r="X1982" s="95"/>
    </row>
    <row r="1983" spans="2:24">
      <c r="B1983" s="23" t="s">
        <v>14</v>
      </c>
      <c r="C1983" s="5">
        <v>16</v>
      </c>
      <c r="D1983" s="5">
        <v>4</v>
      </c>
      <c r="E1983" s="5">
        <f>C1983-D1983</f>
        <v>12</v>
      </c>
      <c r="F1983" s="12">
        <v>26</v>
      </c>
      <c r="G1983" s="7">
        <f>350*3/35.31</f>
        <v>29.73661852166525</v>
      </c>
      <c r="H1983" s="7">
        <f>350*2/35.31</f>
        <v>19.824412347776832</v>
      </c>
      <c r="I1983" s="7">
        <v>0</v>
      </c>
      <c r="J1983" s="7">
        <v>0</v>
      </c>
      <c r="K1983" s="7">
        <f>350*6/35.31</f>
        <v>59.473237043330499</v>
      </c>
      <c r="L1983" s="7">
        <f>350*6/35.31</f>
        <v>59.473237043330499</v>
      </c>
      <c r="M1983" s="7">
        <f>350*3/35.31</f>
        <v>29.73661852166525</v>
      </c>
      <c r="N1983" s="7">
        <v>0</v>
      </c>
      <c r="O1983" s="7">
        <f>SUM(G1983:N1983)</f>
        <v>198.24412347776831</v>
      </c>
      <c r="P1983" s="7">
        <f>350*5/35.31</f>
        <v>49.561030869442078</v>
      </c>
      <c r="Q1983" s="7">
        <v>0</v>
      </c>
      <c r="R1983" s="7">
        <v>0</v>
      </c>
      <c r="S1983" s="7">
        <f>350*5/35.31</f>
        <v>49.561030869442078</v>
      </c>
      <c r="T1983" s="7">
        <f>350*7/35.31</f>
        <v>69.385443217218921</v>
      </c>
      <c r="U1983" s="7">
        <v>0</v>
      </c>
      <c r="V1983" s="7">
        <f>SUM(P1983:U1983)</f>
        <v>168.50750495610308</v>
      </c>
      <c r="W1983" s="62">
        <v>275</v>
      </c>
      <c r="X1983" s="8"/>
    </row>
    <row r="1984" spans="2:24">
      <c r="B1984" s="23" t="s">
        <v>15</v>
      </c>
      <c r="C1984" s="62">
        <v>14</v>
      </c>
      <c r="D1984" s="62">
        <v>0</v>
      </c>
      <c r="E1984" s="5">
        <f>C1984-D1984</f>
        <v>14</v>
      </c>
      <c r="F1984" s="12"/>
      <c r="G1984" s="6">
        <f>350*14/35.31</f>
        <v>138.77088643443784</v>
      </c>
      <c r="H1984" s="6">
        <v>0</v>
      </c>
      <c r="I1984" s="6">
        <v>0</v>
      </c>
      <c r="J1984" s="6">
        <v>0</v>
      </c>
      <c r="K1984" s="6">
        <v>0</v>
      </c>
      <c r="L1984" s="6">
        <v>0</v>
      </c>
      <c r="M1984" s="6">
        <f>350*13/35.31</f>
        <v>128.85868026054942</v>
      </c>
      <c r="N1984" s="6">
        <f>350*15/35.31</f>
        <v>148.68309260832623</v>
      </c>
      <c r="O1984" s="7">
        <f t="shared" ref="O1984" si="335">SUM(G1984:N1984)</f>
        <v>416.31265930331347</v>
      </c>
      <c r="P1984" s="7">
        <v>0</v>
      </c>
      <c r="Q1984" s="7">
        <v>0</v>
      </c>
      <c r="R1984" s="7">
        <v>0</v>
      </c>
      <c r="S1984" s="7">
        <v>0</v>
      </c>
      <c r="T1984" s="7">
        <v>0</v>
      </c>
      <c r="U1984" s="7">
        <v>0</v>
      </c>
      <c r="V1984" s="7">
        <f>SUM(P1984:U1984)</f>
        <v>0</v>
      </c>
      <c r="W1984" s="62">
        <v>2390</v>
      </c>
      <c r="X1984" s="8"/>
    </row>
    <row r="1985" spans="2:24">
      <c r="B1985" s="23" t="s">
        <v>16</v>
      </c>
      <c r="C1985" s="62">
        <v>6</v>
      </c>
      <c r="D1985" s="62">
        <v>3</v>
      </c>
      <c r="E1985" s="5">
        <f>C1985-D1985</f>
        <v>3</v>
      </c>
      <c r="F1985" s="12"/>
      <c r="G1985" s="6">
        <f>700/35.31</f>
        <v>19.824412347776832</v>
      </c>
      <c r="H1985" s="6">
        <v>0</v>
      </c>
      <c r="I1985" s="6">
        <v>0</v>
      </c>
      <c r="J1985" s="6">
        <v>0</v>
      </c>
      <c r="K1985" s="6">
        <v>0</v>
      </c>
      <c r="L1985" s="6">
        <v>0</v>
      </c>
      <c r="M1985" s="6">
        <f>150/35.31</f>
        <v>4.2480883602378929</v>
      </c>
      <c r="N1985" s="6">
        <v>0</v>
      </c>
      <c r="O1985" s="7">
        <f>SUM(G1985:N1985)</f>
        <v>24.072500708014726</v>
      </c>
      <c r="P1985" s="7">
        <f>2800/35.31</f>
        <v>79.297649391107328</v>
      </c>
      <c r="Q1985" s="7">
        <v>0</v>
      </c>
      <c r="R1985" s="7">
        <v>0</v>
      </c>
      <c r="S1985" s="7">
        <v>0</v>
      </c>
      <c r="T1985" s="7">
        <v>0</v>
      </c>
      <c r="U1985" s="7">
        <v>0</v>
      </c>
      <c r="V1985" s="7">
        <f>SUM(P1985:U1985)</f>
        <v>79.297649391107328</v>
      </c>
      <c r="W1985" s="62">
        <v>505</v>
      </c>
      <c r="X1985" s="8"/>
    </row>
    <row r="1986" spans="2:24">
      <c r="B1986" s="23" t="s">
        <v>277</v>
      </c>
      <c r="C1986" s="62">
        <v>0</v>
      </c>
      <c r="D1986" s="62">
        <v>0</v>
      </c>
      <c r="E1986" s="5">
        <f t="shared" ref="E1986" si="336">C1986-D1986</f>
        <v>0</v>
      </c>
      <c r="F1986" s="12">
        <v>3</v>
      </c>
      <c r="G1986" s="7">
        <v>0</v>
      </c>
      <c r="H1986" s="7">
        <v>0</v>
      </c>
      <c r="I1986" s="7">
        <v>0</v>
      </c>
      <c r="J1986" s="7">
        <v>0</v>
      </c>
      <c r="K1986" s="7">
        <v>0</v>
      </c>
      <c r="L1986" s="7">
        <v>0</v>
      </c>
      <c r="M1986" s="7">
        <v>0</v>
      </c>
      <c r="N1986" s="7">
        <v>0</v>
      </c>
      <c r="O1986" s="7">
        <f t="shared" ref="O1986" si="337">SUM(G1986:N1986)</f>
        <v>0</v>
      </c>
      <c r="P1986" s="7">
        <v>0</v>
      </c>
      <c r="Q1986" s="7">
        <v>0</v>
      </c>
      <c r="R1986" s="7">
        <v>0</v>
      </c>
      <c r="S1986" s="7">
        <v>0</v>
      </c>
      <c r="T1986" s="7">
        <v>0</v>
      </c>
      <c r="U1986" s="7">
        <v>0</v>
      </c>
      <c r="V1986" s="7">
        <f t="shared" ref="V1986" si="338">SUM(P1986:U1986)</f>
        <v>0</v>
      </c>
      <c r="W1986" s="62">
        <v>1301</v>
      </c>
      <c r="X1986" s="8"/>
    </row>
    <row r="1988" spans="2:24">
      <c r="B1988" s="1" t="s">
        <v>659</v>
      </c>
    </row>
    <row r="1989" spans="2:24">
      <c r="B1989" s="94" t="s">
        <v>0</v>
      </c>
      <c r="C1989" s="94" t="s">
        <v>121</v>
      </c>
      <c r="D1989" s="94" t="s">
        <v>97</v>
      </c>
      <c r="E1989" s="94" t="s">
        <v>98</v>
      </c>
      <c r="F1989" s="94" t="s">
        <v>99</v>
      </c>
      <c r="G1989" s="101" t="s">
        <v>100</v>
      </c>
      <c r="H1989" s="103" t="s">
        <v>8</v>
      </c>
      <c r="I1989" s="103"/>
      <c r="J1989" s="103"/>
      <c r="K1989" s="103"/>
      <c r="L1989" s="103"/>
      <c r="M1989" s="103"/>
      <c r="N1989" s="103"/>
      <c r="O1989" s="103"/>
    </row>
    <row r="1990" spans="2:24">
      <c r="B1990" s="95"/>
      <c r="C1990" s="95"/>
      <c r="D1990" s="95"/>
      <c r="E1990" s="95"/>
      <c r="F1990" s="95"/>
      <c r="G1990" s="102"/>
      <c r="H1990" s="103"/>
      <c r="I1990" s="103"/>
      <c r="J1990" s="103"/>
      <c r="K1990" s="103"/>
      <c r="L1990" s="103"/>
      <c r="M1990" s="103"/>
      <c r="N1990" s="103"/>
      <c r="O1990" s="103"/>
    </row>
    <row r="1991" spans="2:24">
      <c r="B1991" s="23" t="s">
        <v>15</v>
      </c>
      <c r="C1991" s="62" t="s">
        <v>101</v>
      </c>
      <c r="D1991" s="62" t="s">
        <v>127</v>
      </c>
      <c r="E1991" s="5">
        <v>0</v>
      </c>
      <c r="F1991" s="5">
        <v>15</v>
      </c>
      <c r="G1991" s="14">
        <v>0</v>
      </c>
      <c r="H1991" s="104" t="s">
        <v>660</v>
      </c>
      <c r="I1991" s="104"/>
      <c r="J1991" s="104"/>
      <c r="K1991" s="104"/>
      <c r="L1991" s="104"/>
      <c r="M1991" s="104"/>
      <c r="N1991" s="104"/>
      <c r="O1991" s="104"/>
    </row>
    <row r="1992" spans="2:24">
      <c r="B1992" s="23" t="s">
        <v>619</v>
      </c>
      <c r="C1992" s="62" t="s">
        <v>101</v>
      </c>
      <c r="D1992" s="62"/>
      <c r="E1992" s="5">
        <v>0</v>
      </c>
      <c r="F1992" s="5">
        <v>4</v>
      </c>
      <c r="G1992" s="14">
        <v>0</v>
      </c>
      <c r="H1992" s="104" t="s">
        <v>661</v>
      </c>
      <c r="I1992" s="104"/>
      <c r="J1992" s="104"/>
      <c r="K1992" s="104"/>
      <c r="L1992" s="104"/>
      <c r="M1992" s="104"/>
      <c r="N1992" s="104"/>
      <c r="O1992" s="104"/>
    </row>
    <row r="1993" spans="2:24">
      <c r="B1993" s="23" t="s">
        <v>277</v>
      </c>
      <c r="C1993" s="62" t="s">
        <v>101</v>
      </c>
      <c r="D1993" s="62"/>
      <c r="E1993" s="5">
        <v>8</v>
      </c>
      <c r="F1993" s="5">
        <v>0</v>
      </c>
      <c r="G1993" s="14">
        <v>8</v>
      </c>
      <c r="H1993" s="104" t="s">
        <v>662</v>
      </c>
      <c r="I1993" s="104"/>
      <c r="J1993" s="104"/>
      <c r="K1993" s="104"/>
      <c r="L1993" s="104"/>
      <c r="M1993" s="104"/>
      <c r="N1993" s="104"/>
      <c r="O1993" s="104"/>
    </row>
    <row r="1996" spans="2:24">
      <c r="B1996" s="1" t="s">
        <v>663</v>
      </c>
    </row>
    <row r="1997" spans="2:24">
      <c r="B1997" s="94" t="s">
        <v>0</v>
      </c>
      <c r="C1997" s="94" t="s">
        <v>1</v>
      </c>
      <c r="D1997" s="94" t="s">
        <v>2</v>
      </c>
      <c r="E1997" s="94" t="s">
        <v>3</v>
      </c>
      <c r="F1997" s="94" t="s">
        <v>93</v>
      </c>
      <c r="G1997" s="96" t="s">
        <v>5</v>
      </c>
      <c r="H1997" s="97"/>
      <c r="I1997" s="97"/>
      <c r="J1997" s="97"/>
      <c r="K1997" s="97"/>
      <c r="L1997" s="97"/>
      <c r="M1997" s="97"/>
      <c r="N1997" s="97"/>
      <c r="O1997" s="98"/>
      <c r="P1997" s="96" t="s">
        <v>6</v>
      </c>
      <c r="Q1997" s="97"/>
      <c r="R1997" s="97"/>
      <c r="S1997" s="97"/>
      <c r="T1997" s="97"/>
      <c r="U1997" s="97"/>
      <c r="V1997" s="98"/>
      <c r="W1997" s="99" t="s">
        <v>7</v>
      </c>
      <c r="X1997" s="94" t="s">
        <v>8</v>
      </c>
    </row>
    <row r="1998" spans="2:24">
      <c r="B1998" s="95"/>
      <c r="C1998" s="95"/>
      <c r="D1998" s="95"/>
      <c r="E1998" s="95"/>
      <c r="F1998" s="95"/>
      <c r="G1998" s="2" t="s">
        <v>9</v>
      </c>
      <c r="H1998" s="3" t="s">
        <v>10</v>
      </c>
      <c r="I1998" s="3" t="s">
        <v>23</v>
      </c>
      <c r="J1998" s="3" t="s">
        <v>22</v>
      </c>
      <c r="K1998" s="3" t="s">
        <v>21</v>
      </c>
      <c r="L1998" s="3" t="s">
        <v>25</v>
      </c>
      <c r="M1998" s="3" t="s">
        <v>11</v>
      </c>
      <c r="N1998" s="3" t="s">
        <v>24</v>
      </c>
      <c r="O1998" s="3" t="s">
        <v>12</v>
      </c>
      <c r="P1998" s="2" t="s">
        <v>9</v>
      </c>
      <c r="Q1998" s="3" t="s">
        <v>10</v>
      </c>
      <c r="R1998" s="3" t="s">
        <v>22</v>
      </c>
      <c r="S1998" s="3" t="s">
        <v>21</v>
      </c>
      <c r="T1998" s="3" t="s">
        <v>11</v>
      </c>
      <c r="U1998" s="3" t="s">
        <v>328</v>
      </c>
      <c r="V1998" s="3" t="s">
        <v>13</v>
      </c>
      <c r="W1998" s="100"/>
      <c r="X1998" s="95"/>
    </row>
    <row r="1999" spans="2:24">
      <c r="B1999" s="23" t="s">
        <v>14</v>
      </c>
      <c r="C1999" s="5">
        <v>9</v>
      </c>
      <c r="D1999" s="5">
        <v>0</v>
      </c>
      <c r="E1999" s="5">
        <f>C1999-D1999</f>
        <v>9</v>
      </c>
      <c r="F1999" s="12">
        <v>24</v>
      </c>
      <c r="G1999" s="7">
        <f>350*2/35.31</f>
        <v>19.824412347776832</v>
      </c>
      <c r="H1999" s="7">
        <f>350*1/35.31</f>
        <v>9.912206173888416</v>
      </c>
      <c r="I1999" s="7">
        <v>0</v>
      </c>
      <c r="J1999" s="7">
        <v>0</v>
      </c>
      <c r="K1999" s="7">
        <f>350*6/35.31</f>
        <v>59.473237043330499</v>
      </c>
      <c r="L1999" s="7">
        <f>350*9/35.31</f>
        <v>89.209855564995749</v>
      </c>
      <c r="M1999" s="7">
        <f>350*3/35.31</f>
        <v>29.73661852166525</v>
      </c>
      <c r="N1999" s="7">
        <v>0</v>
      </c>
      <c r="O1999" s="7">
        <f>SUM(G1999:N1999)</f>
        <v>208.15632965165673</v>
      </c>
      <c r="P1999" s="7">
        <v>0</v>
      </c>
      <c r="Q1999" s="7">
        <v>0</v>
      </c>
      <c r="R1999" s="7">
        <v>0</v>
      </c>
      <c r="S1999" s="7">
        <f>350*6/35.31</f>
        <v>59.473237043330499</v>
      </c>
      <c r="T1999" s="7">
        <f>350*7/35.31</f>
        <v>69.385443217218921</v>
      </c>
      <c r="U1999" s="7">
        <f>350*10/35.31</f>
        <v>99.122061738884156</v>
      </c>
      <c r="V1999" s="7">
        <f>SUM(P1999:U1999)</f>
        <v>227.98074199943358</v>
      </c>
      <c r="W1999" s="63">
        <v>920</v>
      </c>
      <c r="X1999" s="8"/>
    </row>
    <row r="2000" spans="2:24">
      <c r="B2000" s="23" t="s">
        <v>15</v>
      </c>
      <c r="C2000" s="63">
        <v>12</v>
      </c>
      <c r="D2000" s="63">
        <v>0</v>
      </c>
      <c r="E2000" s="5">
        <f>C2000-D2000</f>
        <v>12</v>
      </c>
      <c r="F2000" s="12"/>
      <c r="G2000" s="6">
        <f>350*12/35.31</f>
        <v>118.946474086661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f>350*10/35.31</f>
        <v>99.122061738884156</v>
      </c>
      <c r="N2000" s="6">
        <f>350*13/35.31</f>
        <v>128.85868026054942</v>
      </c>
      <c r="O2000" s="7">
        <f t="shared" ref="O2000" si="339">SUM(G2000:N2000)</f>
        <v>346.92721608609457</v>
      </c>
      <c r="P2000" s="7">
        <v>0</v>
      </c>
      <c r="Q2000" s="7">
        <v>0</v>
      </c>
      <c r="R2000" s="7">
        <v>0</v>
      </c>
      <c r="S2000" s="7">
        <v>0</v>
      </c>
      <c r="T2000" s="7">
        <v>0</v>
      </c>
      <c r="U2000" s="7">
        <v>0</v>
      </c>
      <c r="V2000" s="7">
        <f>SUM(P2000:U2000)</f>
        <v>0</v>
      </c>
      <c r="W2000" s="63">
        <v>2641</v>
      </c>
      <c r="X2000" s="8"/>
    </row>
    <row r="2001" spans="2:24">
      <c r="B2001" s="23" t="s">
        <v>16</v>
      </c>
      <c r="C2001" s="63">
        <v>12</v>
      </c>
      <c r="D2001" s="63">
        <v>4</v>
      </c>
      <c r="E2001" s="5">
        <f>C2001-D2001</f>
        <v>8</v>
      </c>
      <c r="F2001" s="12"/>
      <c r="G2001" s="6">
        <f>1950/35.31</f>
        <v>55.225148683092605</v>
      </c>
      <c r="H2001" s="6">
        <v>0</v>
      </c>
      <c r="I2001" s="6">
        <v>0</v>
      </c>
      <c r="J2001" s="6">
        <v>0</v>
      </c>
      <c r="K2001" s="6">
        <v>0</v>
      </c>
      <c r="L2001" s="6">
        <v>0</v>
      </c>
      <c r="M2001" s="6">
        <f>500/35.31</f>
        <v>14.16029453412631</v>
      </c>
      <c r="N2001" s="6">
        <v>0</v>
      </c>
      <c r="O2001" s="7">
        <f>SUM(G2001:N2001)</f>
        <v>69.385443217218921</v>
      </c>
      <c r="P2001" s="7">
        <f>2450/35.31</f>
        <v>69.385443217218921</v>
      </c>
      <c r="Q2001" s="7">
        <v>0</v>
      </c>
      <c r="R2001" s="7">
        <v>0</v>
      </c>
      <c r="S2001" s="7">
        <v>0</v>
      </c>
      <c r="T2001" s="7">
        <v>0</v>
      </c>
      <c r="U2001" s="7">
        <v>0</v>
      </c>
      <c r="V2001" s="7">
        <f>SUM(P2001:U2001)</f>
        <v>69.385443217218921</v>
      </c>
      <c r="W2001" s="63">
        <v>575</v>
      </c>
      <c r="X2001" s="8"/>
    </row>
    <row r="2002" spans="2:24">
      <c r="B2002" s="23" t="s">
        <v>277</v>
      </c>
      <c r="C2002" s="63">
        <v>0</v>
      </c>
      <c r="D2002" s="63">
        <v>0</v>
      </c>
      <c r="E2002" s="5">
        <f t="shared" ref="E2002" si="340">C2002-D2002</f>
        <v>0</v>
      </c>
      <c r="F2002" s="12">
        <v>15</v>
      </c>
      <c r="G2002" s="7">
        <v>0</v>
      </c>
      <c r="H2002" s="7">
        <v>0</v>
      </c>
      <c r="I2002" s="7">
        <v>0</v>
      </c>
      <c r="J2002" s="7">
        <v>0</v>
      </c>
      <c r="K2002" s="7">
        <v>0</v>
      </c>
      <c r="L2002" s="7">
        <v>0</v>
      </c>
      <c r="M2002" s="7">
        <v>0</v>
      </c>
      <c r="N2002" s="7">
        <v>0</v>
      </c>
      <c r="O2002" s="7">
        <f t="shared" ref="O2002" si="341">SUM(G2002:N2002)</f>
        <v>0</v>
      </c>
      <c r="P2002" s="7">
        <v>0</v>
      </c>
      <c r="Q2002" s="7">
        <v>0</v>
      </c>
      <c r="R2002" s="7">
        <v>0</v>
      </c>
      <c r="S2002" s="7">
        <v>0</v>
      </c>
      <c r="T2002" s="7">
        <v>0</v>
      </c>
      <c r="U2002" s="7">
        <v>0</v>
      </c>
      <c r="V2002" s="7">
        <f t="shared" ref="V2002" si="342">SUM(P2002:U2002)</f>
        <v>0</v>
      </c>
      <c r="W2002" s="63">
        <v>1395</v>
      </c>
      <c r="X2002" s="8" t="s">
        <v>517</v>
      </c>
    </row>
    <row r="2004" spans="2:24">
      <c r="B2004" s="1" t="s">
        <v>664</v>
      </c>
    </row>
    <row r="2005" spans="2:24">
      <c r="B2005" s="94" t="s">
        <v>0</v>
      </c>
      <c r="C2005" s="94" t="s">
        <v>121</v>
      </c>
      <c r="D2005" s="94" t="s">
        <v>97</v>
      </c>
      <c r="E2005" s="94" t="s">
        <v>98</v>
      </c>
      <c r="F2005" s="94" t="s">
        <v>99</v>
      </c>
      <c r="G2005" s="101" t="s">
        <v>100</v>
      </c>
      <c r="H2005" s="103" t="s">
        <v>8</v>
      </c>
      <c r="I2005" s="103"/>
      <c r="J2005" s="103"/>
      <c r="K2005" s="103"/>
      <c r="L2005" s="103"/>
      <c r="M2005" s="103"/>
      <c r="N2005" s="103"/>
      <c r="O2005" s="103"/>
    </row>
    <row r="2006" spans="2:24">
      <c r="B2006" s="95"/>
      <c r="C2006" s="95"/>
      <c r="D2006" s="95"/>
      <c r="E2006" s="95"/>
      <c r="F2006" s="95"/>
      <c r="G2006" s="102"/>
      <c r="H2006" s="103"/>
      <c r="I2006" s="103"/>
      <c r="J2006" s="103"/>
      <c r="K2006" s="103"/>
      <c r="L2006" s="103"/>
      <c r="M2006" s="103"/>
      <c r="N2006" s="103"/>
      <c r="O2006" s="103"/>
    </row>
    <row r="2007" spans="2:24">
      <c r="B2007" s="23" t="s">
        <v>15</v>
      </c>
      <c r="C2007" s="63" t="s">
        <v>101</v>
      </c>
      <c r="D2007" s="63" t="s">
        <v>127</v>
      </c>
      <c r="E2007" s="5">
        <v>0</v>
      </c>
      <c r="F2007" s="5">
        <v>15</v>
      </c>
      <c r="G2007" s="14">
        <v>0</v>
      </c>
      <c r="H2007" s="104" t="s">
        <v>665</v>
      </c>
      <c r="I2007" s="104"/>
      <c r="J2007" s="104"/>
      <c r="K2007" s="104"/>
      <c r="L2007" s="104"/>
      <c r="M2007" s="104"/>
      <c r="N2007" s="104"/>
      <c r="O2007" s="104"/>
    </row>
    <row r="2008" spans="2:24">
      <c r="B2008" s="23" t="s">
        <v>619</v>
      </c>
      <c r="C2008" s="63" t="s">
        <v>101</v>
      </c>
      <c r="D2008" s="63"/>
      <c r="E2008" s="5">
        <v>0</v>
      </c>
      <c r="F2008" s="5">
        <v>11</v>
      </c>
      <c r="G2008" s="14">
        <v>0</v>
      </c>
      <c r="H2008" s="104" t="s">
        <v>666</v>
      </c>
      <c r="I2008" s="104"/>
      <c r="J2008" s="104"/>
      <c r="K2008" s="104"/>
      <c r="L2008" s="104"/>
      <c r="M2008" s="104"/>
      <c r="N2008" s="104"/>
      <c r="O2008" s="104"/>
    </row>
    <row r="2009" spans="2:24">
      <c r="B2009" s="23" t="s">
        <v>277</v>
      </c>
      <c r="C2009" s="63" t="s">
        <v>101</v>
      </c>
      <c r="D2009" s="63"/>
      <c r="E2009" s="5">
        <v>9</v>
      </c>
      <c r="F2009" s="5">
        <v>0</v>
      </c>
      <c r="G2009" s="14">
        <v>0</v>
      </c>
      <c r="H2009" s="104" t="s">
        <v>667</v>
      </c>
      <c r="I2009" s="104"/>
      <c r="J2009" s="104"/>
      <c r="K2009" s="104"/>
      <c r="L2009" s="104"/>
      <c r="M2009" s="104"/>
      <c r="N2009" s="104"/>
      <c r="O2009" s="104"/>
    </row>
    <row r="2012" spans="2:24">
      <c r="B2012" s="1" t="s">
        <v>668</v>
      </c>
    </row>
    <row r="2013" spans="2:24">
      <c r="B2013" s="94" t="s">
        <v>0</v>
      </c>
      <c r="C2013" s="94" t="s">
        <v>1</v>
      </c>
      <c r="D2013" s="94" t="s">
        <v>2</v>
      </c>
      <c r="E2013" s="94" t="s">
        <v>3</v>
      </c>
      <c r="F2013" s="94" t="s">
        <v>93</v>
      </c>
      <c r="G2013" s="96" t="s">
        <v>5</v>
      </c>
      <c r="H2013" s="97"/>
      <c r="I2013" s="97"/>
      <c r="J2013" s="97"/>
      <c r="K2013" s="97"/>
      <c r="L2013" s="97"/>
      <c r="M2013" s="97"/>
      <c r="N2013" s="97"/>
      <c r="O2013" s="98"/>
      <c r="P2013" s="96" t="s">
        <v>6</v>
      </c>
      <c r="Q2013" s="97"/>
      <c r="R2013" s="97"/>
      <c r="S2013" s="97"/>
      <c r="T2013" s="97"/>
      <c r="U2013" s="97"/>
      <c r="V2013" s="98"/>
      <c r="W2013" s="99" t="s">
        <v>7</v>
      </c>
      <c r="X2013" s="94" t="s">
        <v>8</v>
      </c>
    </row>
    <row r="2014" spans="2:24">
      <c r="B2014" s="95"/>
      <c r="C2014" s="95"/>
      <c r="D2014" s="95"/>
      <c r="E2014" s="95"/>
      <c r="F2014" s="95"/>
      <c r="G2014" s="2" t="s">
        <v>9</v>
      </c>
      <c r="H2014" s="3" t="s">
        <v>10</v>
      </c>
      <c r="I2014" s="3" t="s">
        <v>23</v>
      </c>
      <c r="J2014" s="3" t="s">
        <v>22</v>
      </c>
      <c r="K2014" s="3" t="s">
        <v>21</v>
      </c>
      <c r="L2014" s="3" t="s">
        <v>25</v>
      </c>
      <c r="M2014" s="3" t="s">
        <v>11</v>
      </c>
      <c r="N2014" s="3" t="s">
        <v>24</v>
      </c>
      <c r="O2014" s="3" t="s">
        <v>12</v>
      </c>
      <c r="P2014" s="2" t="s">
        <v>9</v>
      </c>
      <c r="Q2014" s="3" t="s">
        <v>10</v>
      </c>
      <c r="R2014" s="3" t="s">
        <v>22</v>
      </c>
      <c r="S2014" s="3" t="s">
        <v>21</v>
      </c>
      <c r="T2014" s="3" t="s">
        <v>11</v>
      </c>
      <c r="U2014" s="3" t="s">
        <v>328</v>
      </c>
      <c r="V2014" s="3" t="s">
        <v>13</v>
      </c>
      <c r="W2014" s="100"/>
      <c r="X2014" s="95"/>
    </row>
    <row r="2015" spans="2:24">
      <c r="B2015" s="23" t="s">
        <v>14</v>
      </c>
      <c r="C2015" s="5">
        <v>16</v>
      </c>
      <c r="D2015" s="5">
        <v>7</v>
      </c>
      <c r="E2015" s="5">
        <f>C2015-D2015</f>
        <v>9</v>
      </c>
      <c r="F2015" s="12"/>
      <c r="G2015" s="7">
        <f>350*3/35.31</f>
        <v>29.73661852166525</v>
      </c>
      <c r="H2015" s="7">
        <f>350*2/35.31</f>
        <v>19.824412347776832</v>
      </c>
      <c r="I2015" s="7">
        <v>0</v>
      </c>
      <c r="J2015" s="7">
        <v>0</v>
      </c>
      <c r="K2015" s="7">
        <v>0</v>
      </c>
      <c r="L2015" s="7">
        <f>350*8/35.31</f>
        <v>79.297649391107328</v>
      </c>
      <c r="M2015" s="7">
        <f>350*2/35.31</f>
        <v>19.824412347776832</v>
      </c>
      <c r="N2015" s="7">
        <v>0</v>
      </c>
      <c r="O2015" s="7">
        <f>SUM(G2015:N2015)</f>
        <v>148.68309260832626</v>
      </c>
      <c r="P2015" s="7">
        <f>350*10/35.31</f>
        <v>99.122061738884156</v>
      </c>
      <c r="Q2015" s="7">
        <v>0</v>
      </c>
      <c r="R2015" s="7">
        <v>0</v>
      </c>
      <c r="S2015" s="7">
        <f>350*7/35.31</f>
        <v>69.385443217218921</v>
      </c>
      <c r="T2015" s="7">
        <f>350*8/35.31</f>
        <v>79.297649391107328</v>
      </c>
      <c r="U2015" s="7">
        <f>350*15/35.31</f>
        <v>148.68309260832623</v>
      </c>
      <c r="V2015" s="7">
        <f>SUM(P2015:U2015)</f>
        <v>396.48824695553662</v>
      </c>
      <c r="W2015" s="64">
        <v>660</v>
      </c>
      <c r="X2015" s="8"/>
    </row>
    <row r="2016" spans="2:24">
      <c r="B2016" s="23" t="s">
        <v>15</v>
      </c>
      <c r="C2016" s="64">
        <v>14</v>
      </c>
      <c r="D2016" s="64">
        <v>3</v>
      </c>
      <c r="E2016" s="5">
        <f>C2016-D2016</f>
        <v>11</v>
      </c>
      <c r="F2016" s="12"/>
      <c r="G2016" s="6">
        <f>350*10/35.31</f>
        <v>99.122061738884156</v>
      </c>
      <c r="H2016" s="6">
        <v>0</v>
      </c>
      <c r="I2016" s="6">
        <v>0</v>
      </c>
      <c r="J2016" s="6">
        <v>0</v>
      </c>
      <c r="K2016" s="6">
        <v>0</v>
      </c>
      <c r="L2016" s="6">
        <v>0</v>
      </c>
      <c r="M2016" s="6">
        <f>350*9/35.31</f>
        <v>89.209855564995749</v>
      </c>
      <c r="N2016" s="6">
        <f>350*12/35.31</f>
        <v>118.946474086661</v>
      </c>
      <c r="O2016" s="7">
        <f t="shared" ref="O2016" si="343">SUM(G2016:N2016)</f>
        <v>307.27839139054089</v>
      </c>
      <c r="P2016" s="7">
        <v>0</v>
      </c>
      <c r="Q2016" s="7">
        <v>0</v>
      </c>
      <c r="R2016" s="7">
        <v>0</v>
      </c>
      <c r="S2016" s="7">
        <v>0</v>
      </c>
      <c r="T2016" s="7">
        <v>0</v>
      </c>
      <c r="U2016" s="7">
        <v>0</v>
      </c>
      <c r="V2016" s="7">
        <f>SUM(P2016:U2016)</f>
        <v>0</v>
      </c>
      <c r="W2016" s="64">
        <v>2410</v>
      </c>
      <c r="X2016" s="8"/>
    </row>
    <row r="2017" spans="2:24">
      <c r="B2017" s="23" t="s">
        <v>16</v>
      </c>
      <c r="C2017" s="64">
        <v>13</v>
      </c>
      <c r="D2017" s="64">
        <v>6</v>
      </c>
      <c r="E2017" s="5">
        <f>C2017-D2017</f>
        <v>7</v>
      </c>
      <c r="F2017" s="12"/>
      <c r="G2017" s="6">
        <f>1450/35.31</f>
        <v>41.064854148966297</v>
      </c>
      <c r="H2017" s="6">
        <v>0</v>
      </c>
      <c r="I2017" s="6">
        <v>0</v>
      </c>
      <c r="J2017" s="6">
        <v>0</v>
      </c>
      <c r="K2017" s="6">
        <v>0</v>
      </c>
      <c r="L2017" s="6">
        <v>0</v>
      </c>
      <c r="M2017" s="6">
        <f>450/35.31</f>
        <v>12.744265080713678</v>
      </c>
      <c r="N2017" s="6">
        <v>0</v>
      </c>
      <c r="O2017" s="7">
        <f>SUM(G2017:N2017)</f>
        <v>53.809119229679979</v>
      </c>
      <c r="P2017" s="7">
        <f>1400/35.31</f>
        <v>39.648824695553664</v>
      </c>
      <c r="Q2017" s="7">
        <v>0</v>
      </c>
      <c r="R2017" s="7">
        <v>0</v>
      </c>
      <c r="S2017" s="7">
        <v>0</v>
      </c>
      <c r="T2017" s="7">
        <v>0</v>
      </c>
      <c r="U2017" s="7">
        <v>0</v>
      </c>
      <c r="V2017" s="7">
        <f>SUM(P2017:U2017)</f>
        <v>39.648824695553664</v>
      </c>
      <c r="W2017" s="64">
        <v>335</v>
      </c>
      <c r="X2017" s="8"/>
    </row>
    <row r="2019" spans="2:24">
      <c r="B2019" s="1" t="s">
        <v>669</v>
      </c>
    </row>
    <row r="2020" spans="2:24">
      <c r="B2020" s="94" t="s">
        <v>0</v>
      </c>
      <c r="C2020" s="94" t="s">
        <v>121</v>
      </c>
      <c r="D2020" s="94" t="s">
        <v>97</v>
      </c>
      <c r="E2020" s="94" t="s">
        <v>98</v>
      </c>
      <c r="F2020" s="94" t="s">
        <v>99</v>
      </c>
      <c r="G2020" s="101" t="s">
        <v>100</v>
      </c>
      <c r="H2020" s="103" t="s">
        <v>8</v>
      </c>
      <c r="I2020" s="103"/>
      <c r="J2020" s="103"/>
      <c r="K2020" s="103"/>
      <c r="L2020" s="103"/>
      <c r="M2020" s="103"/>
      <c r="N2020" s="103"/>
      <c r="O2020" s="103"/>
    </row>
    <row r="2021" spans="2:24">
      <c r="B2021" s="95"/>
      <c r="C2021" s="95"/>
      <c r="D2021" s="95"/>
      <c r="E2021" s="95"/>
      <c r="F2021" s="95"/>
      <c r="G2021" s="102"/>
      <c r="H2021" s="103"/>
      <c r="I2021" s="103"/>
      <c r="J2021" s="103"/>
      <c r="K2021" s="103"/>
      <c r="L2021" s="103"/>
      <c r="M2021" s="103"/>
      <c r="N2021" s="103"/>
      <c r="O2021" s="103"/>
    </row>
    <row r="2022" spans="2:24">
      <c r="B2022" s="23" t="s">
        <v>15</v>
      </c>
      <c r="C2022" s="64" t="s">
        <v>101</v>
      </c>
      <c r="D2022" s="64" t="s">
        <v>127</v>
      </c>
      <c r="E2022" s="5">
        <v>1</v>
      </c>
      <c r="F2022" s="5">
        <v>15</v>
      </c>
      <c r="G2022" s="14">
        <v>0</v>
      </c>
      <c r="H2022" s="104" t="s">
        <v>670</v>
      </c>
      <c r="I2022" s="104"/>
      <c r="J2022" s="104"/>
      <c r="K2022" s="104"/>
      <c r="L2022" s="104"/>
      <c r="M2022" s="104"/>
      <c r="N2022" s="104"/>
      <c r="O2022" s="104"/>
    </row>
    <row r="2023" spans="2:24">
      <c r="B2023" s="23" t="s">
        <v>619</v>
      </c>
      <c r="C2023" s="64" t="s">
        <v>101</v>
      </c>
      <c r="D2023" s="64"/>
      <c r="E2023" s="5">
        <v>0</v>
      </c>
      <c r="F2023" s="5">
        <v>9</v>
      </c>
      <c r="G2023" s="14">
        <v>0</v>
      </c>
      <c r="H2023" s="104" t="s">
        <v>671</v>
      </c>
      <c r="I2023" s="104"/>
      <c r="J2023" s="104"/>
      <c r="K2023" s="104"/>
      <c r="L2023" s="104"/>
      <c r="M2023" s="104"/>
      <c r="N2023" s="104"/>
      <c r="O2023" s="104"/>
    </row>
    <row r="2026" spans="2:24">
      <c r="B2026" s="1" t="s">
        <v>672</v>
      </c>
    </row>
    <row r="2027" spans="2:24">
      <c r="B2027" s="94" t="s">
        <v>0</v>
      </c>
      <c r="C2027" s="94" t="s">
        <v>1</v>
      </c>
      <c r="D2027" s="94" t="s">
        <v>2</v>
      </c>
      <c r="E2027" s="94" t="s">
        <v>3</v>
      </c>
      <c r="F2027" s="94" t="s">
        <v>93</v>
      </c>
      <c r="G2027" s="96" t="s">
        <v>5</v>
      </c>
      <c r="H2027" s="97"/>
      <c r="I2027" s="97"/>
      <c r="J2027" s="97"/>
      <c r="K2027" s="97"/>
      <c r="L2027" s="97"/>
      <c r="M2027" s="97"/>
      <c r="N2027" s="97"/>
      <c r="O2027" s="98"/>
      <c r="P2027" s="96" t="s">
        <v>6</v>
      </c>
      <c r="Q2027" s="97"/>
      <c r="R2027" s="97"/>
      <c r="S2027" s="97"/>
      <c r="T2027" s="97"/>
      <c r="U2027" s="97"/>
      <c r="V2027" s="98"/>
      <c r="W2027" s="99" t="s">
        <v>7</v>
      </c>
      <c r="X2027" s="94" t="s">
        <v>8</v>
      </c>
    </row>
    <row r="2028" spans="2:24">
      <c r="B2028" s="95"/>
      <c r="C2028" s="95"/>
      <c r="D2028" s="95"/>
      <c r="E2028" s="95"/>
      <c r="F2028" s="95"/>
      <c r="G2028" s="2" t="s">
        <v>9</v>
      </c>
      <c r="H2028" s="3" t="s">
        <v>10</v>
      </c>
      <c r="I2028" s="3" t="s">
        <v>23</v>
      </c>
      <c r="J2028" s="3" t="s">
        <v>22</v>
      </c>
      <c r="K2028" s="3" t="s">
        <v>21</v>
      </c>
      <c r="L2028" s="3" t="s">
        <v>25</v>
      </c>
      <c r="M2028" s="3" t="s">
        <v>11</v>
      </c>
      <c r="N2028" s="3" t="s">
        <v>24</v>
      </c>
      <c r="O2028" s="3" t="s">
        <v>12</v>
      </c>
      <c r="P2028" s="2" t="s">
        <v>9</v>
      </c>
      <c r="Q2028" s="3" t="s">
        <v>10</v>
      </c>
      <c r="R2028" s="3" t="s">
        <v>22</v>
      </c>
      <c r="S2028" s="3" t="s">
        <v>21</v>
      </c>
      <c r="T2028" s="3" t="s">
        <v>11</v>
      </c>
      <c r="U2028" s="3" t="s">
        <v>328</v>
      </c>
      <c r="V2028" s="3" t="s">
        <v>13</v>
      </c>
      <c r="W2028" s="100"/>
      <c r="X2028" s="95"/>
    </row>
    <row r="2029" spans="2:24">
      <c r="B2029" s="23" t="s">
        <v>14</v>
      </c>
      <c r="C2029" s="5">
        <v>8</v>
      </c>
      <c r="D2029" s="5">
        <v>0</v>
      </c>
      <c r="E2029" s="5">
        <f>C2029-D2029</f>
        <v>8</v>
      </c>
      <c r="F2029" s="12"/>
      <c r="G2029" s="7">
        <f>350*2/35.31</f>
        <v>19.824412347776832</v>
      </c>
      <c r="H2029" s="7">
        <f>350*2/35.31</f>
        <v>19.824412347776832</v>
      </c>
      <c r="I2029" s="7">
        <v>0</v>
      </c>
      <c r="J2029" s="7">
        <v>0</v>
      </c>
      <c r="K2029" s="7">
        <v>0</v>
      </c>
      <c r="L2029" s="7">
        <f>350*8/35.31</f>
        <v>79.297649391107328</v>
      </c>
      <c r="M2029" s="7">
        <f>350*2/35.31</f>
        <v>19.824412347776832</v>
      </c>
      <c r="N2029" s="7">
        <v>0</v>
      </c>
      <c r="O2029" s="7">
        <f>SUM(G2029:N2029)</f>
        <v>138.77088643443784</v>
      </c>
      <c r="P2029" s="7">
        <f>350*5/35.31</f>
        <v>49.561030869442078</v>
      </c>
      <c r="Q2029" s="7">
        <v>0</v>
      </c>
      <c r="R2029" s="7">
        <v>0</v>
      </c>
      <c r="S2029" s="7">
        <f>350*7/35.31</f>
        <v>69.385443217218921</v>
      </c>
      <c r="T2029" s="7">
        <f>350*24/35.31</f>
        <v>237.892948173322</v>
      </c>
      <c r="U2029" s="7">
        <f>350*17/35.31</f>
        <v>168.50750495610308</v>
      </c>
      <c r="V2029" s="7">
        <f>SUM(P2029:U2029)</f>
        <v>525.3469272160861</v>
      </c>
      <c r="W2029" s="65">
        <v>695</v>
      </c>
      <c r="X2029" s="8" t="s">
        <v>673</v>
      </c>
    </row>
    <row r="2030" spans="2:24">
      <c r="B2030" s="23" t="s">
        <v>15</v>
      </c>
      <c r="C2030" s="65">
        <v>15</v>
      </c>
      <c r="D2030" s="65">
        <v>3</v>
      </c>
      <c r="E2030" s="5">
        <f>C2030-D2030</f>
        <v>12</v>
      </c>
      <c r="F2030" s="12"/>
      <c r="G2030" s="6">
        <f>350*12/35.31</f>
        <v>118.946474086661</v>
      </c>
      <c r="H2030" s="6">
        <v>0</v>
      </c>
      <c r="I2030" s="6">
        <v>0</v>
      </c>
      <c r="J2030" s="6">
        <v>0</v>
      </c>
      <c r="K2030" s="6">
        <v>0</v>
      </c>
      <c r="L2030" s="6">
        <v>0</v>
      </c>
      <c r="M2030" s="6">
        <f>350*10/35.31</f>
        <v>99.122061738884156</v>
      </c>
      <c r="N2030" s="6">
        <f>350*14/35.31</f>
        <v>138.77088643443784</v>
      </c>
      <c r="O2030" s="7">
        <f t="shared" ref="O2030" si="344">SUM(G2030:N2030)</f>
        <v>356.839422259983</v>
      </c>
      <c r="P2030" s="7">
        <v>0</v>
      </c>
      <c r="Q2030" s="7">
        <v>0</v>
      </c>
      <c r="R2030" s="7">
        <v>0</v>
      </c>
      <c r="S2030" s="7">
        <v>0</v>
      </c>
      <c r="T2030" s="7">
        <v>0</v>
      </c>
      <c r="U2030" s="7">
        <v>0</v>
      </c>
      <c r="V2030" s="7">
        <f>SUM(P2030:U2030)</f>
        <v>0</v>
      </c>
      <c r="W2030" s="65">
        <v>2662</v>
      </c>
      <c r="X2030" s="8"/>
    </row>
    <row r="2031" spans="2:24">
      <c r="B2031" s="23" t="s">
        <v>16</v>
      </c>
      <c r="C2031" s="65">
        <v>12</v>
      </c>
      <c r="D2031" s="65">
        <v>4</v>
      </c>
      <c r="E2031" s="5">
        <f>C2031-D2031</f>
        <v>8</v>
      </c>
      <c r="F2031" s="12"/>
      <c r="G2031" s="6">
        <f>2000/35.31</f>
        <v>56.641178136505239</v>
      </c>
      <c r="H2031" s="6">
        <v>0</v>
      </c>
      <c r="I2031" s="6">
        <v>0</v>
      </c>
      <c r="J2031" s="6">
        <v>0</v>
      </c>
      <c r="K2031" s="6">
        <v>0</v>
      </c>
      <c r="L2031" s="6">
        <v>0</v>
      </c>
      <c r="M2031" s="6">
        <f>600/35.31</f>
        <v>16.992353440951572</v>
      </c>
      <c r="N2031" s="6">
        <v>0</v>
      </c>
      <c r="O2031" s="7">
        <f>SUM(G2031:N2031)</f>
        <v>73.633531577456807</v>
      </c>
      <c r="P2031" s="7">
        <f>1050/35.31</f>
        <v>29.73661852166525</v>
      </c>
      <c r="Q2031" s="7">
        <v>0</v>
      </c>
      <c r="R2031" s="7">
        <v>0</v>
      </c>
      <c r="S2031" s="7">
        <v>0</v>
      </c>
      <c r="T2031" s="7">
        <v>0</v>
      </c>
      <c r="U2031" s="7">
        <v>0</v>
      </c>
      <c r="V2031" s="7">
        <f>SUM(P2031:U2031)</f>
        <v>29.73661852166525</v>
      </c>
      <c r="W2031" s="65">
        <v>530</v>
      </c>
      <c r="X2031" s="8"/>
    </row>
    <row r="2033" spans="2:24">
      <c r="B2033" s="1" t="s">
        <v>674</v>
      </c>
    </row>
    <row r="2034" spans="2:24">
      <c r="B2034" s="94" t="s">
        <v>0</v>
      </c>
      <c r="C2034" s="94" t="s">
        <v>121</v>
      </c>
      <c r="D2034" s="94" t="s">
        <v>97</v>
      </c>
      <c r="E2034" s="94" t="s">
        <v>98</v>
      </c>
      <c r="F2034" s="94" t="s">
        <v>99</v>
      </c>
      <c r="G2034" s="101" t="s">
        <v>100</v>
      </c>
      <c r="H2034" s="103" t="s">
        <v>8</v>
      </c>
      <c r="I2034" s="103"/>
      <c r="J2034" s="103"/>
      <c r="K2034" s="103"/>
      <c r="L2034" s="103"/>
      <c r="M2034" s="103"/>
      <c r="N2034" s="103"/>
      <c r="O2034" s="103"/>
    </row>
    <row r="2035" spans="2:24">
      <c r="B2035" s="95"/>
      <c r="C2035" s="95"/>
      <c r="D2035" s="95"/>
      <c r="E2035" s="95"/>
      <c r="F2035" s="95"/>
      <c r="G2035" s="102"/>
      <c r="H2035" s="103"/>
      <c r="I2035" s="103"/>
      <c r="J2035" s="103"/>
      <c r="K2035" s="103"/>
      <c r="L2035" s="103"/>
      <c r="M2035" s="103"/>
      <c r="N2035" s="103"/>
      <c r="O2035" s="103"/>
    </row>
    <row r="2036" spans="2:24">
      <c r="B2036" s="23" t="s">
        <v>15</v>
      </c>
      <c r="C2036" s="65" t="s">
        <v>101</v>
      </c>
      <c r="D2036" s="65" t="s">
        <v>127</v>
      </c>
      <c r="E2036" s="5">
        <v>0</v>
      </c>
      <c r="F2036" s="5">
        <v>12</v>
      </c>
      <c r="G2036" s="14">
        <v>0</v>
      </c>
      <c r="H2036" s="104" t="s">
        <v>675</v>
      </c>
      <c r="I2036" s="104"/>
      <c r="J2036" s="104"/>
      <c r="K2036" s="104"/>
      <c r="L2036" s="104"/>
      <c r="M2036" s="104"/>
      <c r="N2036" s="104"/>
      <c r="O2036" s="104"/>
    </row>
    <row r="2037" spans="2:24">
      <c r="B2037" s="23" t="s">
        <v>17</v>
      </c>
      <c r="C2037" s="65" t="s">
        <v>101</v>
      </c>
      <c r="D2037" s="65"/>
      <c r="E2037" s="5">
        <v>0</v>
      </c>
      <c r="F2037" s="5">
        <v>15</v>
      </c>
      <c r="G2037" s="14">
        <v>0</v>
      </c>
      <c r="H2037" s="104" t="s">
        <v>676</v>
      </c>
      <c r="I2037" s="104"/>
      <c r="J2037" s="104"/>
      <c r="K2037" s="104"/>
      <c r="L2037" s="104"/>
      <c r="M2037" s="104"/>
      <c r="N2037" s="104"/>
      <c r="O2037" s="104"/>
    </row>
    <row r="2038" spans="2:24">
      <c r="B2038" s="23" t="s">
        <v>619</v>
      </c>
      <c r="C2038" s="65" t="s">
        <v>101</v>
      </c>
      <c r="D2038" s="65"/>
      <c r="E2038" s="5">
        <v>0</v>
      </c>
      <c r="F2038" s="5">
        <v>7.5</v>
      </c>
      <c r="G2038" s="14">
        <v>0</v>
      </c>
      <c r="H2038" s="104" t="s">
        <v>677</v>
      </c>
      <c r="I2038" s="104"/>
      <c r="J2038" s="104"/>
      <c r="K2038" s="104"/>
      <c r="L2038" s="104"/>
      <c r="M2038" s="104"/>
      <c r="N2038" s="104"/>
      <c r="O2038" s="104"/>
    </row>
    <row r="2041" spans="2:24">
      <c r="B2041" s="1" t="s">
        <v>678</v>
      </c>
    </row>
    <row r="2042" spans="2:24">
      <c r="B2042" s="94" t="s">
        <v>0</v>
      </c>
      <c r="C2042" s="94" t="s">
        <v>1</v>
      </c>
      <c r="D2042" s="94" t="s">
        <v>2</v>
      </c>
      <c r="E2042" s="94" t="s">
        <v>3</v>
      </c>
      <c r="F2042" s="94" t="s">
        <v>93</v>
      </c>
      <c r="G2042" s="96" t="s">
        <v>5</v>
      </c>
      <c r="H2042" s="97"/>
      <c r="I2042" s="97"/>
      <c r="J2042" s="97"/>
      <c r="K2042" s="97"/>
      <c r="L2042" s="97"/>
      <c r="M2042" s="97"/>
      <c r="N2042" s="97"/>
      <c r="O2042" s="98"/>
      <c r="P2042" s="96" t="s">
        <v>6</v>
      </c>
      <c r="Q2042" s="97"/>
      <c r="R2042" s="97"/>
      <c r="S2042" s="97"/>
      <c r="T2042" s="97"/>
      <c r="U2042" s="97"/>
      <c r="V2042" s="98"/>
      <c r="W2042" s="99" t="s">
        <v>7</v>
      </c>
      <c r="X2042" s="94" t="s">
        <v>8</v>
      </c>
    </row>
    <row r="2043" spans="2:24">
      <c r="B2043" s="95"/>
      <c r="C2043" s="95"/>
      <c r="D2043" s="95"/>
      <c r="E2043" s="95"/>
      <c r="F2043" s="95"/>
      <c r="G2043" s="2" t="s">
        <v>9</v>
      </c>
      <c r="H2043" s="3" t="s">
        <v>10</v>
      </c>
      <c r="I2043" s="3" t="s">
        <v>23</v>
      </c>
      <c r="J2043" s="3" t="s">
        <v>22</v>
      </c>
      <c r="K2043" s="3" t="s">
        <v>21</v>
      </c>
      <c r="L2043" s="3" t="s">
        <v>25</v>
      </c>
      <c r="M2043" s="3" t="s">
        <v>11</v>
      </c>
      <c r="N2043" s="3" t="s">
        <v>24</v>
      </c>
      <c r="O2043" s="3" t="s">
        <v>12</v>
      </c>
      <c r="P2043" s="2" t="s">
        <v>9</v>
      </c>
      <c r="Q2043" s="3" t="s">
        <v>10</v>
      </c>
      <c r="R2043" s="3" t="s">
        <v>22</v>
      </c>
      <c r="S2043" s="3" t="s">
        <v>21</v>
      </c>
      <c r="T2043" s="3" t="s">
        <v>11</v>
      </c>
      <c r="U2043" s="3" t="s">
        <v>328</v>
      </c>
      <c r="V2043" s="3" t="s">
        <v>13</v>
      </c>
      <c r="W2043" s="100"/>
      <c r="X2043" s="95"/>
    </row>
    <row r="2044" spans="2:24">
      <c r="B2044" s="23" t="s">
        <v>14</v>
      </c>
      <c r="C2044" s="5">
        <v>15</v>
      </c>
      <c r="D2044" s="5">
        <v>5</v>
      </c>
      <c r="E2044" s="5">
        <f>C2044-D2044</f>
        <v>10</v>
      </c>
      <c r="F2044" s="12"/>
      <c r="G2044" s="7">
        <f>350*3/35.31</f>
        <v>29.73661852166525</v>
      </c>
      <c r="H2044" s="7">
        <f>350*2/35.31</f>
        <v>19.824412347776832</v>
      </c>
      <c r="I2044" s="7">
        <v>0</v>
      </c>
      <c r="J2044" s="7">
        <v>0</v>
      </c>
      <c r="K2044" s="7">
        <v>0</v>
      </c>
      <c r="L2044" s="7">
        <f>350*9/35.31</f>
        <v>89.209855564995749</v>
      </c>
      <c r="M2044" s="7">
        <f>350*2/35.31</f>
        <v>19.824412347776832</v>
      </c>
      <c r="N2044" s="7">
        <v>0</v>
      </c>
      <c r="O2044" s="7">
        <f>SUM(G2044:N2044)</f>
        <v>158.59529878221468</v>
      </c>
      <c r="P2044" s="7">
        <f>350*2/35.31</f>
        <v>19.824412347776832</v>
      </c>
      <c r="Q2044" s="7">
        <v>0</v>
      </c>
      <c r="R2044" s="7">
        <v>0</v>
      </c>
      <c r="S2044" s="7">
        <f>350*13/35.31</f>
        <v>128.85868026054942</v>
      </c>
      <c r="T2044" s="7">
        <f>350*15/35.31</f>
        <v>148.68309260832623</v>
      </c>
      <c r="U2044" s="7">
        <f>350*17/35.31</f>
        <v>168.50750495610308</v>
      </c>
      <c r="V2044" s="7">
        <f>SUM(P2044:U2044)</f>
        <v>465.87369017275557</v>
      </c>
      <c r="W2044" s="66">
        <v>647</v>
      </c>
      <c r="X2044" s="8" t="s">
        <v>679</v>
      </c>
    </row>
    <row r="2045" spans="2:24">
      <c r="B2045" s="23" t="s">
        <v>15</v>
      </c>
      <c r="C2045" s="66">
        <v>15</v>
      </c>
      <c r="D2045" s="66">
        <v>0</v>
      </c>
      <c r="E2045" s="5">
        <f>C2045-D2045</f>
        <v>15</v>
      </c>
      <c r="F2045" s="12"/>
      <c r="G2045" s="6">
        <f>350*12/35.31</f>
        <v>118.946474086661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f>350*12/35.31</f>
        <v>118.946474086661</v>
      </c>
      <c r="N2045" s="6">
        <f>350*15/35.31</f>
        <v>148.68309260832623</v>
      </c>
      <c r="O2045" s="7">
        <f t="shared" ref="O2045" si="345">SUM(G2045:N2045)</f>
        <v>386.5760407816482</v>
      </c>
      <c r="P2045" s="7">
        <v>0</v>
      </c>
      <c r="Q2045" s="7">
        <v>0</v>
      </c>
      <c r="R2045" s="7">
        <v>0</v>
      </c>
      <c r="S2045" s="7">
        <v>0</v>
      </c>
      <c r="T2045" s="7">
        <v>0</v>
      </c>
      <c r="U2045" s="7">
        <v>0</v>
      </c>
      <c r="V2045" s="7">
        <f>SUM(P2045:U2045)</f>
        <v>0</v>
      </c>
      <c r="W2045" s="66">
        <v>2593</v>
      </c>
      <c r="X2045" s="8"/>
    </row>
    <row r="2046" spans="2:24">
      <c r="B2046" s="23" t="s">
        <v>16</v>
      </c>
      <c r="C2046" s="66">
        <v>10</v>
      </c>
      <c r="D2046" s="66">
        <v>3</v>
      </c>
      <c r="E2046" s="5">
        <f>C2046-D2046</f>
        <v>7</v>
      </c>
      <c r="F2046" s="12"/>
      <c r="G2046" s="6">
        <f>1800/35.31</f>
        <v>50.977060322854712</v>
      </c>
      <c r="H2046" s="6">
        <v>0</v>
      </c>
      <c r="I2046" s="6">
        <v>0</v>
      </c>
      <c r="J2046" s="6">
        <v>0</v>
      </c>
      <c r="K2046" s="6">
        <v>0</v>
      </c>
      <c r="L2046" s="6">
        <v>0</v>
      </c>
      <c r="M2046" s="6">
        <f>500/35.31</f>
        <v>14.16029453412631</v>
      </c>
      <c r="N2046" s="6">
        <v>0</v>
      </c>
      <c r="O2046" s="7">
        <f>SUM(G2046:N2046)</f>
        <v>65.13735485698102</v>
      </c>
      <c r="P2046" s="7">
        <f>1400/35.31</f>
        <v>39.648824695553664</v>
      </c>
      <c r="Q2046" s="7">
        <v>0</v>
      </c>
      <c r="R2046" s="7">
        <v>0</v>
      </c>
      <c r="S2046" s="7">
        <v>0</v>
      </c>
      <c r="T2046" s="7">
        <v>0</v>
      </c>
      <c r="U2046" s="7">
        <v>0</v>
      </c>
      <c r="V2046" s="7">
        <f>SUM(P2046:U2046)</f>
        <v>39.648824695553664</v>
      </c>
      <c r="W2046" s="66">
        <v>535</v>
      </c>
      <c r="X2046" s="8"/>
    </row>
    <row r="2048" spans="2:24">
      <c r="B2048" s="1" t="s">
        <v>680</v>
      </c>
    </row>
    <row r="2049" spans="2:24">
      <c r="B2049" s="94" t="s">
        <v>0</v>
      </c>
      <c r="C2049" s="94" t="s">
        <v>121</v>
      </c>
      <c r="D2049" s="94" t="s">
        <v>97</v>
      </c>
      <c r="E2049" s="94" t="s">
        <v>98</v>
      </c>
      <c r="F2049" s="94" t="s">
        <v>99</v>
      </c>
      <c r="G2049" s="101" t="s">
        <v>100</v>
      </c>
      <c r="H2049" s="103" t="s">
        <v>8</v>
      </c>
      <c r="I2049" s="103"/>
      <c r="J2049" s="103"/>
      <c r="K2049" s="103"/>
      <c r="L2049" s="103"/>
      <c r="M2049" s="103"/>
      <c r="N2049" s="103"/>
      <c r="O2049" s="103"/>
    </row>
    <row r="2050" spans="2:24">
      <c r="B2050" s="95"/>
      <c r="C2050" s="95"/>
      <c r="D2050" s="95"/>
      <c r="E2050" s="95"/>
      <c r="F2050" s="95"/>
      <c r="G2050" s="102"/>
      <c r="H2050" s="103"/>
      <c r="I2050" s="103"/>
      <c r="J2050" s="103"/>
      <c r="K2050" s="103"/>
      <c r="L2050" s="103"/>
      <c r="M2050" s="103"/>
      <c r="N2050" s="103"/>
      <c r="O2050" s="103"/>
    </row>
    <row r="2051" spans="2:24">
      <c r="B2051" s="23" t="s">
        <v>15</v>
      </c>
      <c r="C2051" s="66" t="s">
        <v>101</v>
      </c>
      <c r="D2051" s="66" t="s">
        <v>127</v>
      </c>
      <c r="E2051" s="5">
        <v>0</v>
      </c>
      <c r="F2051" s="5">
        <v>12</v>
      </c>
      <c r="G2051" s="14">
        <v>0</v>
      </c>
      <c r="H2051" s="104" t="s">
        <v>681</v>
      </c>
      <c r="I2051" s="104"/>
      <c r="J2051" s="104"/>
      <c r="K2051" s="104"/>
      <c r="L2051" s="104"/>
      <c r="M2051" s="104"/>
      <c r="N2051" s="104"/>
      <c r="O2051" s="104"/>
    </row>
    <row r="2052" spans="2:24">
      <c r="B2052" s="23" t="s">
        <v>619</v>
      </c>
      <c r="C2052" s="66" t="s">
        <v>101</v>
      </c>
      <c r="D2052" s="66"/>
      <c r="E2052" s="5">
        <v>0</v>
      </c>
      <c r="F2052" s="5">
        <v>4.5</v>
      </c>
      <c r="G2052" s="14">
        <v>0</v>
      </c>
      <c r="H2052" s="104" t="s">
        <v>682</v>
      </c>
      <c r="I2052" s="104"/>
      <c r="J2052" s="104"/>
      <c r="K2052" s="104"/>
      <c r="L2052" s="104"/>
      <c r="M2052" s="104"/>
      <c r="N2052" s="104"/>
      <c r="O2052" s="104"/>
    </row>
    <row r="2055" spans="2:24">
      <c r="B2055" s="1" t="s">
        <v>683</v>
      </c>
    </row>
    <row r="2056" spans="2:24">
      <c r="B2056" s="94" t="s">
        <v>0</v>
      </c>
      <c r="C2056" s="94" t="s">
        <v>1</v>
      </c>
      <c r="D2056" s="94" t="s">
        <v>2</v>
      </c>
      <c r="E2056" s="94" t="s">
        <v>3</v>
      </c>
      <c r="F2056" s="94" t="s">
        <v>93</v>
      </c>
      <c r="G2056" s="96" t="s">
        <v>5</v>
      </c>
      <c r="H2056" s="97"/>
      <c r="I2056" s="97"/>
      <c r="J2056" s="97"/>
      <c r="K2056" s="97"/>
      <c r="L2056" s="97"/>
      <c r="M2056" s="97"/>
      <c r="N2056" s="97"/>
      <c r="O2056" s="98"/>
      <c r="P2056" s="96" t="s">
        <v>6</v>
      </c>
      <c r="Q2056" s="97"/>
      <c r="R2056" s="97"/>
      <c r="S2056" s="97"/>
      <c r="T2056" s="97"/>
      <c r="U2056" s="97"/>
      <c r="V2056" s="98"/>
      <c r="W2056" s="99" t="s">
        <v>7</v>
      </c>
      <c r="X2056" s="94" t="s">
        <v>8</v>
      </c>
    </row>
    <row r="2057" spans="2:24">
      <c r="B2057" s="95"/>
      <c r="C2057" s="95"/>
      <c r="D2057" s="95"/>
      <c r="E2057" s="95"/>
      <c r="F2057" s="95"/>
      <c r="G2057" s="2" t="s">
        <v>9</v>
      </c>
      <c r="H2057" s="3" t="s">
        <v>10</v>
      </c>
      <c r="I2057" s="3" t="s">
        <v>23</v>
      </c>
      <c r="J2057" s="3" t="s">
        <v>22</v>
      </c>
      <c r="K2057" s="3" t="s">
        <v>21</v>
      </c>
      <c r="L2057" s="3" t="s">
        <v>25</v>
      </c>
      <c r="M2057" s="3" t="s">
        <v>11</v>
      </c>
      <c r="N2057" s="3" t="s">
        <v>24</v>
      </c>
      <c r="O2057" s="3" t="s">
        <v>12</v>
      </c>
      <c r="P2057" s="2" t="s">
        <v>9</v>
      </c>
      <c r="Q2057" s="3" t="s">
        <v>10</v>
      </c>
      <c r="R2057" s="3" t="s">
        <v>22</v>
      </c>
      <c r="S2057" s="3" t="s">
        <v>21</v>
      </c>
      <c r="T2057" s="3" t="s">
        <v>11</v>
      </c>
      <c r="U2057" s="3" t="s">
        <v>328</v>
      </c>
      <c r="V2057" s="3" t="s">
        <v>13</v>
      </c>
      <c r="W2057" s="100"/>
      <c r="X2057" s="95"/>
    </row>
    <row r="2058" spans="2:24">
      <c r="B2058" s="23" t="s">
        <v>14</v>
      </c>
      <c r="C2058" s="5">
        <v>12</v>
      </c>
      <c r="D2058" s="5">
        <v>4</v>
      </c>
      <c r="E2058" s="5">
        <f>C2058-D2058</f>
        <v>8</v>
      </c>
      <c r="F2058" s="12"/>
      <c r="G2058" s="7">
        <f>350*2/35.31</f>
        <v>19.824412347776832</v>
      </c>
      <c r="H2058" s="7">
        <f>350*1/35.31</f>
        <v>9.912206173888416</v>
      </c>
      <c r="I2058" s="7">
        <v>0</v>
      </c>
      <c r="J2058" s="7">
        <v>0</v>
      </c>
      <c r="K2058" s="7">
        <v>0</v>
      </c>
      <c r="L2058" s="7">
        <f>350*8/35.31</f>
        <v>79.297649391107328</v>
      </c>
      <c r="M2058" s="7">
        <f>350*2/35.31</f>
        <v>19.824412347776832</v>
      </c>
      <c r="N2058" s="7">
        <v>0</v>
      </c>
      <c r="O2058" s="7">
        <f>SUM(G2058:N2058)</f>
        <v>128.85868026054942</v>
      </c>
      <c r="P2058" s="7">
        <f>350*2/35.31</f>
        <v>19.824412347776832</v>
      </c>
      <c r="Q2058" s="7">
        <v>0</v>
      </c>
      <c r="R2058" s="7">
        <v>0</v>
      </c>
      <c r="S2058" s="7">
        <f>350*7/35.31</f>
        <v>69.385443217218921</v>
      </c>
      <c r="T2058" s="7">
        <f>350*15/35.31</f>
        <v>148.68309260832623</v>
      </c>
      <c r="U2058" s="7">
        <f>350*13/35.31</f>
        <v>128.85868026054942</v>
      </c>
      <c r="V2058" s="7">
        <f>SUM(P2058:U2058)</f>
        <v>366.75162843387142</v>
      </c>
      <c r="W2058" s="67">
        <v>720</v>
      </c>
      <c r="X2058" s="8"/>
    </row>
    <row r="2059" spans="2:24">
      <c r="B2059" s="23" t="s">
        <v>15</v>
      </c>
      <c r="C2059" s="67">
        <v>14</v>
      </c>
      <c r="D2059" s="67">
        <v>2</v>
      </c>
      <c r="E2059" s="5">
        <f>C2059-D2059</f>
        <v>12</v>
      </c>
      <c r="F2059" s="12"/>
      <c r="G2059" s="6">
        <f>350*11/35.31</f>
        <v>109.03426791277258</v>
      </c>
      <c r="H2059" s="6">
        <v>0</v>
      </c>
      <c r="I2059" s="6">
        <v>0</v>
      </c>
      <c r="J2059" s="6">
        <v>0</v>
      </c>
      <c r="K2059" s="6">
        <v>0</v>
      </c>
      <c r="L2059" s="6">
        <v>0</v>
      </c>
      <c r="M2059" s="6">
        <f>350*10/35.31</f>
        <v>99.122061738884156</v>
      </c>
      <c r="N2059" s="6">
        <f>350*12/35.31</f>
        <v>118.946474086661</v>
      </c>
      <c r="O2059" s="7">
        <f t="shared" ref="O2059" si="346">SUM(G2059:N2059)</f>
        <v>327.10280373831773</v>
      </c>
      <c r="P2059" s="7">
        <v>0</v>
      </c>
      <c r="Q2059" s="7">
        <v>0</v>
      </c>
      <c r="R2059" s="7">
        <v>0</v>
      </c>
      <c r="S2059" s="7">
        <v>0</v>
      </c>
      <c r="T2059" s="7">
        <v>0</v>
      </c>
      <c r="U2059" s="7">
        <v>0</v>
      </c>
      <c r="V2059" s="7">
        <f>SUM(P2059:U2059)</f>
        <v>0</v>
      </c>
      <c r="W2059" s="67">
        <v>2385</v>
      </c>
      <c r="X2059" s="8"/>
    </row>
    <row r="2060" spans="2:24">
      <c r="B2060" s="23" t="s">
        <v>16</v>
      </c>
      <c r="C2060" s="67">
        <v>7</v>
      </c>
      <c r="D2060" s="67">
        <v>2</v>
      </c>
      <c r="E2060" s="5">
        <f>C2060-D2060</f>
        <v>5</v>
      </c>
      <c r="F2060" s="12"/>
      <c r="G2060" s="6">
        <f>800/35.31</f>
        <v>22.656471254602096</v>
      </c>
      <c r="H2060" s="6">
        <v>0</v>
      </c>
      <c r="I2060" s="6">
        <v>0</v>
      </c>
      <c r="J2060" s="6">
        <v>0</v>
      </c>
      <c r="K2060" s="6">
        <v>0</v>
      </c>
      <c r="L2060" s="6">
        <v>0</v>
      </c>
      <c r="M2060" s="6">
        <f>300/35.31</f>
        <v>8.4961767204757859</v>
      </c>
      <c r="N2060" s="6">
        <v>0</v>
      </c>
      <c r="O2060" s="7">
        <f>SUM(G2060:N2060)</f>
        <v>31.152647975077883</v>
      </c>
      <c r="P2060" s="7">
        <f>1400/35.31</f>
        <v>39.648824695553664</v>
      </c>
      <c r="Q2060" s="7">
        <v>0</v>
      </c>
      <c r="R2060" s="7">
        <v>0</v>
      </c>
      <c r="S2060" s="7">
        <v>0</v>
      </c>
      <c r="T2060" s="7">
        <v>0</v>
      </c>
      <c r="U2060" s="7">
        <v>0</v>
      </c>
      <c r="V2060" s="7">
        <f>SUM(P2060:U2060)</f>
        <v>39.648824695553664</v>
      </c>
      <c r="W2060" s="67">
        <v>525</v>
      </c>
      <c r="X2060" s="8" t="s">
        <v>684</v>
      </c>
    </row>
    <row r="2062" spans="2:24">
      <c r="B2062" s="1" t="s">
        <v>685</v>
      </c>
    </row>
    <row r="2063" spans="2:24">
      <c r="B2063" s="94" t="s">
        <v>0</v>
      </c>
      <c r="C2063" s="94" t="s">
        <v>121</v>
      </c>
      <c r="D2063" s="94" t="s">
        <v>97</v>
      </c>
      <c r="E2063" s="94" t="s">
        <v>98</v>
      </c>
      <c r="F2063" s="94" t="s">
        <v>99</v>
      </c>
      <c r="G2063" s="101" t="s">
        <v>100</v>
      </c>
      <c r="H2063" s="103" t="s">
        <v>8</v>
      </c>
      <c r="I2063" s="103"/>
      <c r="J2063" s="103"/>
      <c r="K2063" s="103"/>
      <c r="L2063" s="103"/>
      <c r="M2063" s="103"/>
      <c r="N2063" s="103"/>
      <c r="O2063" s="103"/>
    </row>
    <row r="2064" spans="2:24">
      <c r="B2064" s="95"/>
      <c r="C2064" s="95"/>
      <c r="D2064" s="95"/>
      <c r="E2064" s="95"/>
      <c r="F2064" s="95"/>
      <c r="G2064" s="102"/>
      <c r="H2064" s="103"/>
      <c r="I2064" s="103"/>
      <c r="J2064" s="103"/>
      <c r="K2064" s="103"/>
      <c r="L2064" s="103"/>
      <c r="M2064" s="103"/>
      <c r="N2064" s="103"/>
      <c r="O2064" s="103"/>
    </row>
    <row r="2065" spans="2:24">
      <c r="B2065" s="23" t="s">
        <v>15</v>
      </c>
      <c r="C2065" s="67" t="s">
        <v>101</v>
      </c>
      <c r="D2065" s="67" t="s">
        <v>127</v>
      </c>
      <c r="E2065" s="5">
        <v>0</v>
      </c>
      <c r="F2065" s="5">
        <v>13</v>
      </c>
      <c r="G2065" s="14">
        <v>0</v>
      </c>
      <c r="H2065" s="104" t="s">
        <v>686</v>
      </c>
      <c r="I2065" s="104"/>
      <c r="J2065" s="104"/>
      <c r="K2065" s="104"/>
      <c r="L2065" s="104"/>
      <c r="M2065" s="104"/>
      <c r="N2065" s="104"/>
      <c r="O2065" s="104"/>
    </row>
    <row r="2066" spans="2:24">
      <c r="B2066" s="23" t="s">
        <v>17</v>
      </c>
      <c r="C2066" s="67" t="s">
        <v>101</v>
      </c>
      <c r="D2066" s="67"/>
      <c r="E2066" s="5">
        <v>0</v>
      </c>
      <c r="F2066" s="5">
        <v>5.5</v>
      </c>
      <c r="G2066" s="14">
        <v>0</v>
      </c>
      <c r="H2066" s="104" t="s">
        <v>687</v>
      </c>
      <c r="I2066" s="104"/>
      <c r="J2066" s="104"/>
      <c r="K2066" s="104"/>
      <c r="L2066" s="104"/>
      <c r="M2066" s="104"/>
      <c r="N2066" s="104"/>
      <c r="O2066" s="104"/>
    </row>
    <row r="2067" spans="2:24">
      <c r="B2067" s="23" t="s">
        <v>619</v>
      </c>
      <c r="C2067" s="67" t="s">
        <v>101</v>
      </c>
      <c r="D2067" s="67"/>
      <c r="E2067" s="5">
        <v>0</v>
      </c>
      <c r="F2067" s="5">
        <v>9</v>
      </c>
      <c r="G2067" s="14">
        <v>0</v>
      </c>
      <c r="H2067" s="104" t="s">
        <v>688</v>
      </c>
      <c r="I2067" s="104"/>
      <c r="J2067" s="104"/>
      <c r="K2067" s="104"/>
      <c r="L2067" s="104"/>
      <c r="M2067" s="104"/>
      <c r="N2067" s="104"/>
      <c r="O2067" s="104"/>
    </row>
    <row r="2070" spans="2:24">
      <c r="B2070" s="1" t="s">
        <v>689</v>
      </c>
    </row>
    <row r="2071" spans="2:24">
      <c r="B2071" s="94" t="s">
        <v>0</v>
      </c>
      <c r="C2071" s="94" t="s">
        <v>1</v>
      </c>
      <c r="D2071" s="94" t="s">
        <v>2</v>
      </c>
      <c r="E2071" s="94" t="s">
        <v>3</v>
      </c>
      <c r="F2071" s="94" t="s">
        <v>93</v>
      </c>
      <c r="G2071" s="96" t="s">
        <v>5</v>
      </c>
      <c r="H2071" s="97"/>
      <c r="I2071" s="97"/>
      <c r="J2071" s="97"/>
      <c r="K2071" s="97"/>
      <c r="L2071" s="97"/>
      <c r="M2071" s="97"/>
      <c r="N2071" s="97"/>
      <c r="O2071" s="98"/>
      <c r="P2071" s="96" t="s">
        <v>6</v>
      </c>
      <c r="Q2071" s="97"/>
      <c r="R2071" s="97"/>
      <c r="S2071" s="97"/>
      <c r="T2071" s="97"/>
      <c r="U2071" s="97"/>
      <c r="V2071" s="98"/>
      <c r="W2071" s="99" t="s">
        <v>7</v>
      </c>
      <c r="X2071" s="94" t="s">
        <v>8</v>
      </c>
    </row>
    <row r="2072" spans="2:24">
      <c r="B2072" s="95"/>
      <c r="C2072" s="95"/>
      <c r="D2072" s="95"/>
      <c r="E2072" s="95"/>
      <c r="F2072" s="95"/>
      <c r="G2072" s="2" t="s">
        <v>9</v>
      </c>
      <c r="H2072" s="3" t="s">
        <v>10</v>
      </c>
      <c r="I2072" s="3" t="s">
        <v>23</v>
      </c>
      <c r="J2072" s="3" t="s">
        <v>22</v>
      </c>
      <c r="K2072" s="3" t="s">
        <v>21</v>
      </c>
      <c r="L2072" s="3" t="s">
        <v>25</v>
      </c>
      <c r="M2072" s="3" t="s">
        <v>11</v>
      </c>
      <c r="N2072" s="3" t="s">
        <v>24</v>
      </c>
      <c r="O2072" s="3" t="s">
        <v>12</v>
      </c>
      <c r="P2072" s="2" t="s">
        <v>9</v>
      </c>
      <c r="Q2072" s="3" t="s">
        <v>10</v>
      </c>
      <c r="R2072" s="3" t="s">
        <v>22</v>
      </c>
      <c r="S2072" s="3" t="s">
        <v>21</v>
      </c>
      <c r="T2072" s="3" t="s">
        <v>11</v>
      </c>
      <c r="U2072" s="3" t="s">
        <v>328</v>
      </c>
      <c r="V2072" s="3" t="s">
        <v>13</v>
      </c>
      <c r="W2072" s="100"/>
      <c r="X2072" s="95"/>
    </row>
    <row r="2073" spans="2:24">
      <c r="B2073" s="23" t="s">
        <v>14</v>
      </c>
      <c r="C2073" s="5">
        <v>8</v>
      </c>
      <c r="D2073" s="5">
        <v>0</v>
      </c>
      <c r="E2073" s="5">
        <f>C2073-D2073</f>
        <v>8</v>
      </c>
      <c r="F2073" s="12">
        <v>39</v>
      </c>
      <c r="G2073" s="7">
        <f>350*2/35.31</f>
        <v>19.824412347776832</v>
      </c>
      <c r="H2073" s="7">
        <f>350*1/35.31</f>
        <v>9.912206173888416</v>
      </c>
      <c r="I2073" s="7">
        <v>0</v>
      </c>
      <c r="J2073" s="7">
        <v>0</v>
      </c>
      <c r="K2073" s="7">
        <v>0</v>
      </c>
      <c r="L2073" s="7">
        <f>350*8/35.31</f>
        <v>79.297649391107328</v>
      </c>
      <c r="M2073" s="7">
        <f>350*3/35.31</f>
        <v>29.73661852166525</v>
      </c>
      <c r="N2073" s="7">
        <v>0</v>
      </c>
      <c r="O2073" s="7">
        <f>SUM(G2073:N2073)</f>
        <v>138.77088643443784</v>
      </c>
      <c r="P2073" s="7">
        <f>350*3/35.31</f>
        <v>29.73661852166525</v>
      </c>
      <c r="Q2073" s="7">
        <f>350*4/35.31</f>
        <v>39.648824695553664</v>
      </c>
      <c r="R2073" s="7">
        <v>0</v>
      </c>
      <c r="S2073" s="7">
        <f>350*1/35.31</f>
        <v>9.912206173888416</v>
      </c>
      <c r="T2073" s="7">
        <f>350*22/35.31</f>
        <v>218.06853582554515</v>
      </c>
      <c r="U2073" s="7">
        <f>350*7/35.31</f>
        <v>69.385443217218921</v>
      </c>
      <c r="V2073" s="7">
        <f>SUM(P2073:U2073)</f>
        <v>366.75162843387147</v>
      </c>
      <c r="W2073" s="68">
        <v>250</v>
      </c>
      <c r="X2073" s="8" t="s">
        <v>690</v>
      </c>
    </row>
    <row r="2074" spans="2:24">
      <c r="B2074" s="23" t="s">
        <v>15</v>
      </c>
      <c r="C2074" s="68">
        <v>16</v>
      </c>
      <c r="D2074" s="68">
        <v>6</v>
      </c>
      <c r="E2074" s="5">
        <f>C2074-D2074</f>
        <v>10</v>
      </c>
      <c r="F2074" s="12"/>
      <c r="G2074" s="6">
        <f>350*7/35.31</f>
        <v>69.385443217218921</v>
      </c>
      <c r="H2074" s="6">
        <v>0</v>
      </c>
      <c r="I2074" s="6">
        <v>0</v>
      </c>
      <c r="J2074" s="6">
        <v>0</v>
      </c>
      <c r="K2074" s="6">
        <v>0</v>
      </c>
      <c r="L2074" s="6">
        <v>0</v>
      </c>
      <c r="M2074" s="6">
        <f>350*6/35.31</f>
        <v>59.473237043330499</v>
      </c>
      <c r="N2074" s="6">
        <f>350*10/35.31</f>
        <v>99.122061738884156</v>
      </c>
      <c r="O2074" s="7">
        <f t="shared" ref="O2074" si="347">SUM(G2074:N2074)</f>
        <v>227.98074199943358</v>
      </c>
      <c r="P2074" s="7">
        <v>0</v>
      </c>
      <c r="Q2074" s="7">
        <v>0</v>
      </c>
      <c r="R2074" s="7">
        <v>0</v>
      </c>
      <c r="S2074" s="7">
        <v>0</v>
      </c>
      <c r="T2074" s="7">
        <v>0</v>
      </c>
      <c r="U2074" s="7">
        <v>0</v>
      </c>
      <c r="V2074" s="7">
        <f>SUM(P2074:U2074)</f>
        <v>0</v>
      </c>
      <c r="W2074" s="68">
        <v>2979</v>
      </c>
      <c r="X2074" s="8"/>
    </row>
    <row r="2075" spans="2:24">
      <c r="B2075" s="23" t="s">
        <v>16</v>
      </c>
      <c r="C2075" s="68">
        <v>10</v>
      </c>
      <c r="D2075" s="68">
        <v>2</v>
      </c>
      <c r="E2075" s="5">
        <f>C2075-D2075</f>
        <v>8</v>
      </c>
      <c r="F2075" s="12"/>
      <c r="G2075" s="6">
        <f>1800/35.31</f>
        <v>50.977060322854712</v>
      </c>
      <c r="H2075" s="6">
        <v>0</v>
      </c>
      <c r="I2075" s="6">
        <v>0</v>
      </c>
      <c r="J2075" s="6">
        <v>0</v>
      </c>
      <c r="K2075" s="6">
        <v>0</v>
      </c>
      <c r="L2075" s="6">
        <v>0</v>
      </c>
      <c r="M2075" s="6">
        <f>550/35.31</f>
        <v>15.57632398753894</v>
      </c>
      <c r="N2075" s="6">
        <v>0</v>
      </c>
      <c r="O2075" s="7">
        <f>SUM(G2075:N2075)</f>
        <v>66.553384310393653</v>
      </c>
      <c r="P2075" s="7">
        <f>2100/35.31</f>
        <v>59.473237043330499</v>
      </c>
      <c r="Q2075" s="7">
        <v>0</v>
      </c>
      <c r="R2075" s="7">
        <v>0</v>
      </c>
      <c r="S2075" s="7">
        <v>0</v>
      </c>
      <c r="T2075" s="7">
        <v>0</v>
      </c>
      <c r="U2075" s="7">
        <v>0</v>
      </c>
      <c r="V2075" s="7">
        <f>SUM(P2075:U2075)</f>
        <v>59.473237043330499</v>
      </c>
      <c r="W2075" s="68">
        <v>335</v>
      </c>
      <c r="X2075" s="8"/>
    </row>
    <row r="2077" spans="2:24">
      <c r="B2077" s="1" t="s">
        <v>691</v>
      </c>
    </row>
    <row r="2078" spans="2:24">
      <c r="B2078" s="94" t="s">
        <v>0</v>
      </c>
      <c r="C2078" s="94" t="s">
        <v>121</v>
      </c>
      <c r="D2078" s="94" t="s">
        <v>97</v>
      </c>
      <c r="E2078" s="94" t="s">
        <v>98</v>
      </c>
      <c r="F2078" s="94" t="s">
        <v>99</v>
      </c>
      <c r="G2078" s="101" t="s">
        <v>100</v>
      </c>
      <c r="H2078" s="103" t="s">
        <v>8</v>
      </c>
      <c r="I2078" s="103"/>
      <c r="J2078" s="103"/>
      <c r="K2078" s="103"/>
      <c r="L2078" s="103"/>
      <c r="M2078" s="103"/>
      <c r="N2078" s="103"/>
      <c r="O2078" s="103"/>
    </row>
    <row r="2079" spans="2:24">
      <c r="B2079" s="95"/>
      <c r="C2079" s="95"/>
      <c r="D2079" s="95"/>
      <c r="E2079" s="95"/>
      <c r="F2079" s="95"/>
      <c r="G2079" s="102"/>
      <c r="H2079" s="103"/>
      <c r="I2079" s="103"/>
      <c r="J2079" s="103"/>
      <c r="K2079" s="103"/>
      <c r="L2079" s="103"/>
      <c r="M2079" s="103"/>
      <c r="N2079" s="103"/>
      <c r="O2079" s="103"/>
    </row>
    <row r="2080" spans="2:24">
      <c r="B2080" s="23" t="s">
        <v>15</v>
      </c>
      <c r="C2080" s="68" t="s">
        <v>101</v>
      </c>
      <c r="D2080" s="68" t="s">
        <v>127</v>
      </c>
      <c r="E2080" s="5">
        <v>0</v>
      </c>
      <c r="F2080" s="5">
        <v>12</v>
      </c>
      <c r="G2080" s="14">
        <v>0</v>
      </c>
      <c r="H2080" s="104" t="s">
        <v>692</v>
      </c>
      <c r="I2080" s="104"/>
      <c r="J2080" s="104"/>
      <c r="K2080" s="104"/>
      <c r="L2080" s="104"/>
      <c r="M2080" s="104"/>
      <c r="N2080" s="104"/>
      <c r="O2080" s="104"/>
    </row>
    <row r="2081" spans="2:24">
      <c r="B2081" s="23" t="s">
        <v>619</v>
      </c>
      <c r="C2081" s="68" t="s">
        <v>101</v>
      </c>
      <c r="D2081" s="68"/>
      <c r="E2081" s="5">
        <v>0</v>
      </c>
      <c r="F2081" s="5">
        <v>10.5</v>
      </c>
      <c r="G2081" s="14">
        <v>0</v>
      </c>
      <c r="H2081" s="104" t="s">
        <v>693</v>
      </c>
      <c r="I2081" s="104"/>
      <c r="J2081" s="104"/>
      <c r="K2081" s="104"/>
      <c r="L2081" s="104"/>
      <c r="M2081" s="104"/>
      <c r="N2081" s="104"/>
      <c r="O2081" s="104"/>
    </row>
    <row r="2084" spans="2:24">
      <c r="B2084" s="1" t="s">
        <v>694</v>
      </c>
    </row>
    <row r="2085" spans="2:24">
      <c r="B2085" s="94" t="s">
        <v>0</v>
      </c>
      <c r="C2085" s="94" t="s">
        <v>1</v>
      </c>
      <c r="D2085" s="94" t="s">
        <v>2</v>
      </c>
      <c r="E2085" s="94" t="s">
        <v>3</v>
      </c>
      <c r="F2085" s="94" t="s">
        <v>93</v>
      </c>
      <c r="G2085" s="96" t="s">
        <v>5</v>
      </c>
      <c r="H2085" s="97"/>
      <c r="I2085" s="97"/>
      <c r="J2085" s="97"/>
      <c r="K2085" s="97"/>
      <c r="L2085" s="97"/>
      <c r="M2085" s="97"/>
      <c r="N2085" s="97"/>
      <c r="O2085" s="98"/>
      <c r="P2085" s="96" t="s">
        <v>6</v>
      </c>
      <c r="Q2085" s="97"/>
      <c r="R2085" s="97"/>
      <c r="S2085" s="97"/>
      <c r="T2085" s="97"/>
      <c r="U2085" s="97"/>
      <c r="V2085" s="98"/>
      <c r="W2085" s="99" t="s">
        <v>7</v>
      </c>
      <c r="X2085" s="94" t="s">
        <v>8</v>
      </c>
    </row>
    <row r="2086" spans="2:24">
      <c r="B2086" s="95"/>
      <c r="C2086" s="95"/>
      <c r="D2086" s="95"/>
      <c r="E2086" s="95"/>
      <c r="F2086" s="95"/>
      <c r="G2086" s="2" t="s">
        <v>9</v>
      </c>
      <c r="H2086" s="3" t="s">
        <v>10</v>
      </c>
      <c r="I2086" s="3" t="s">
        <v>23</v>
      </c>
      <c r="J2086" s="3" t="s">
        <v>22</v>
      </c>
      <c r="K2086" s="3" t="s">
        <v>21</v>
      </c>
      <c r="L2086" s="3" t="s">
        <v>25</v>
      </c>
      <c r="M2086" s="3" t="s">
        <v>11</v>
      </c>
      <c r="N2086" s="3" t="s">
        <v>24</v>
      </c>
      <c r="O2086" s="3" t="s">
        <v>12</v>
      </c>
      <c r="P2086" s="2" t="s">
        <v>9</v>
      </c>
      <c r="Q2086" s="3" t="s">
        <v>10</v>
      </c>
      <c r="R2086" s="3" t="s">
        <v>22</v>
      </c>
      <c r="S2086" s="3" t="s">
        <v>21</v>
      </c>
      <c r="T2086" s="3" t="s">
        <v>11</v>
      </c>
      <c r="U2086" s="3" t="s">
        <v>328</v>
      </c>
      <c r="V2086" s="3" t="s">
        <v>13</v>
      </c>
      <c r="W2086" s="100"/>
      <c r="X2086" s="95"/>
    </row>
    <row r="2087" spans="2:24">
      <c r="B2087" s="23" t="s">
        <v>14</v>
      </c>
      <c r="C2087" s="5">
        <v>17</v>
      </c>
      <c r="D2087" s="5">
        <v>4</v>
      </c>
      <c r="E2087" s="5">
        <f>C2087-D2087</f>
        <v>13</v>
      </c>
      <c r="F2087" s="12">
        <v>20</v>
      </c>
      <c r="G2087" s="7">
        <f>350*4/35.31</f>
        <v>39.648824695553664</v>
      </c>
      <c r="H2087" s="7">
        <f>350*2/35.31</f>
        <v>19.824412347776832</v>
      </c>
      <c r="I2087" s="7">
        <v>0</v>
      </c>
      <c r="J2087" s="7">
        <v>0</v>
      </c>
      <c r="K2087" s="7">
        <v>0</v>
      </c>
      <c r="L2087" s="7">
        <f>350*13/35.31</f>
        <v>128.85868026054942</v>
      </c>
      <c r="M2087" s="7">
        <f>350*3/35.31</f>
        <v>29.73661852166525</v>
      </c>
      <c r="N2087" s="7">
        <v>0</v>
      </c>
      <c r="O2087" s="7">
        <f>SUM(G2087:N2087)</f>
        <v>218.06853582554515</v>
      </c>
      <c r="P2087" s="7">
        <f>350*1/35.31</f>
        <v>9.912206173888416</v>
      </c>
      <c r="Q2087" s="7">
        <f>350*4/35.31</f>
        <v>39.648824695553664</v>
      </c>
      <c r="R2087" s="7">
        <v>0</v>
      </c>
      <c r="S2087" s="7">
        <v>0</v>
      </c>
      <c r="T2087" s="7">
        <f>350*5/35.31</f>
        <v>49.561030869442078</v>
      </c>
      <c r="U2087" s="7">
        <f>350*9/35.31</f>
        <v>89.209855564995749</v>
      </c>
      <c r="V2087" s="7">
        <f>SUM(P2087:U2087)</f>
        <v>188.33191730387989</v>
      </c>
      <c r="W2087" s="69">
        <v>780</v>
      </c>
      <c r="X2087" s="8"/>
    </row>
    <row r="2088" spans="2:24">
      <c r="B2088" s="23" t="s">
        <v>15</v>
      </c>
      <c r="C2088" s="69">
        <v>14</v>
      </c>
      <c r="D2088" s="69">
        <v>1</v>
      </c>
      <c r="E2088" s="5">
        <f>C2088-D2088</f>
        <v>13</v>
      </c>
      <c r="F2088" s="12"/>
      <c r="G2088" s="6">
        <f>350*11/35.31</f>
        <v>109.03426791277258</v>
      </c>
      <c r="H2088" s="6">
        <v>0</v>
      </c>
      <c r="I2088" s="6">
        <v>0</v>
      </c>
      <c r="J2088" s="6">
        <v>0</v>
      </c>
      <c r="K2088" s="6">
        <v>0</v>
      </c>
      <c r="L2088" s="6">
        <v>0</v>
      </c>
      <c r="M2088" s="6">
        <f>350*10/35.31</f>
        <v>99.122061738884156</v>
      </c>
      <c r="N2088" s="6">
        <f>350*13/35.31</f>
        <v>128.85868026054942</v>
      </c>
      <c r="O2088" s="7">
        <f t="shared" ref="O2088" si="348">SUM(G2088:N2088)</f>
        <v>337.01500991220615</v>
      </c>
      <c r="P2088" s="7">
        <v>0</v>
      </c>
      <c r="Q2088" s="7">
        <v>0</v>
      </c>
      <c r="R2088" s="7">
        <v>0</v>
      </c>
      <c r="S2088" s="7">
        <v>0</v>
      </c>
      <c r="T2088" s="7">
        <v>0</v>
      </c>
      <c r="U2088" s="7">
        <v>0</v>
      </c>
      <c r="V2088" s="7">
        <f>SUM(P2088:U2088)</f>
        <v>0</v>
      </c>
      <c r="W2088" s="69">
        <v>2230</v>
      </c>
      <c r="X2088" s="8"/>
    </row>
    <row r="2089" spans="2:24">
      <c r="B2089" s="23" t="s">
        <v>16</v>
      </c>
      <c r="C2089" s="69">
        <v>11</v>
      </c>
      <c r="D2089" s="69">
        <v>3</v>
      </c>
      <c r="E2089" s="5">
        <f>C2089-D2089</f>
        <v>8</v>
      </c>
      <c r="F2089" s="12"/>
      <c r="G2089" s="6">
        <f>2000/35.31</f>
        <v>56.641178136505239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f>600/35.31</f>
        <v>16.992353440951572</v>
      </c>
      <c r="N2089" s="6">
        <v>0</v>
      </c>
      <c r="O2089" s="7">
        <f>SUM(G2089:N2089)</f>
        <v>73.633531577456807</v>
      </c>
      <c r="P2089" s="7">
        <f>3150/35.31</f>
        <v>89.209855564995749</v>
      </c>
      <c r="Q2089" s="7">
        <v>0</v>
      </c>
      <c r="R2089" s="7">
        <v>0</v>
      </c>
      <c r="S2089" s="7">
        <v>0</v>
      </c>
      <c r="T2089" s="7">
        <v>0</v>
      </c>
      <c r="U2089" s="7">
        <v>0</v>
      </c>
      <c r="V2089" s="7">
        <f>SUM(P2089:U2089)</f>
        <v>89.209855564995749</v>
      </c>
      <c r="W2089" s="69">
        <v>690</v>
      </c>
      <c r="X2089" s="8"/>
    </row>
    <row r="2091" spans="2:24">
      <c r="B2091" s="1" t="s">
        <v>695</v>
      </c>
    </row>
    <row r="2092" spans="2:24">
      <c r="B2092" s="94" t="s">
        <v>0</v>
      </c>
      <c r="C2092" s="94" t="s">
        <v>121</v>
      </c>
      <c r="D2092" s="94" t="s">
        <v>97</v>
      </c>
      <c r="E2092" s="94" t="s">
        <v>98</v>
      </c>
      <c r="F2092" s="94" t="s">
        <v>99</v>
      </c>
      <c r="G2092" s="101" t="s">
        <v>100</v>
      </c>
      <c r="H2092" s="103" t="s">
        <v>8</v>
      </c>
      <c r="I2092" s="103"/>
      <c r="J2092" s="103"/>
      <c r="K2092" s="103"/>
      <c r="L2092" s="103"/>
      <c r="M2092" s="103"/>
      <c r="N2092" s="103"/>
      <c r="O2092" s="103"/>
    </row>
    <row r="2093" spans="2:24">
      <c r="B2093" s="95"/>
      <c r="C2093" s="95"/>
      <c r="D2093" s="95"/>
      <c r="E2093" s="95"/>
      <c r="F2093" s="95"/>
      <c r="G2093" s="102"/>
      <c r="H2093" s="103"/>
      <c r="I2093" s="103"/>
      <c r="J2093" s="103"/>
      <c r="K2093" s="103"/>
      <c r="L2093" s="103"/>
      <c r="M2093" s="103"/>
      <c r="N2093" s="103"/>
      <c r="O2093" s="103"/>
    </row>
    <row r="2094" spans="2:24">
      <c r="B2094" s="23" t="s">
        <v>15</v>
      </c>
      <c r="C2094" s="69" t="s">
        <v>101</v>
      </c>
      <c r="D2094" s="69" t="s">
        <v>127</v>
      </c>
      <c r="E2094" s="5">
        <v>0</v>
      </c>
      <c r="F2094" s="5">
        <v>10</v>
      </c>
      <c r="G2094" s="14">
        <v>0</v>
      </c>
      <c r="H2094" s="104" t="s">
        <v>696</v>
      </c>
      <c r="I2094" s="104"/>
      <c r="J2094" s="104"/>
      <c r="K2094" s="104"/>
      <c r="L2094" s="104"/>
      <c r="M2094" s="104"/>
      <c r="N2094" s="104"/>
      <c r="O2094" s="104"/>
    </row>
    <row r="2095" spans="2:24">
      <c r="B2095" s="23" t="s">
        <v>619</v>
      </c>
      <c r="C2095" s="69" t="s">
        <v>101</v>
      </c>
      <c r="D2095" s="69"/>
      <c r="E2095" s="5">
        <v>0</v>
      </c>
      <c r="F2095" s="5">
        <v>7</v>
      </c>
      <c r="G2095" s="14">
        <v>0</v>
      </c>
      <c r="H2095" s="104" t="s">
        <v>697</v>
      </c>
      <c r="I2095" s="104"/>
      <c r="J2095" s="104"/>
      <c r="K2095" s="104"/>
      <c r="L2095" s="104"/>
      <c r="M2095" s="104"/>
      <c r="N2095" s="104"/>
      <c r="O2095" s="104"/>
    </row>
    <row r="2098" spans="2:24">
      <c r="B2098" s="1" t="s">
        <v>705</v>
      </c>
    </row>
    <row r="2099" spans="2:24">
      <c r="B2099" s="94" t="s">
        <v>0</v>
      </c>
      <c r="C2099" s="94" t="s">
        <v>1</v>
      </c>
      <c r="D2099" s="94" t="s">
        <v>2</v>
      </c>
      <c r="E2099" s="94" t="s">
        <v>3</v>
      </c>
      <c r="F2099" s="94" t="s">
        <v>93</v>
      </c>
      <c r="G2099" s="96" t="s">
        <v>5</v>
      </c>
      <c r="H2099" s="97"/>
      <c r="I2099" s="97"/>
      <c r="J2099" s="97"/>
      <c r="K2099" s="97"/>
      <c r="L2099" s="97"/>
      <c r="M2099" s="97"/>
      <c r="N2099" s="97"/>
      <c r="O2099" s="98"/>
      <c r="P2099" s="96" t="s">
        <v>6</v>
      </c>
      <c r="Q2099" s="97"/>
      <c r="R2099" s="97"/>
      <c r="S2099" s="97"/>
      <c r="T2099" s="97"/>
      <c r="U2099" s="97"/>
      <c r="V2099" s="98"/>
      <c r="W2099" s="99" t="s">
        <v>7</v>
      </c>
      <c r="X2099" s="94" t="s">
        <v>8</v>
      </c>
    </row>
    <row r="2100" spans="2:24">
      <c r="B2100" s="95"/>
      <c r="C2100" s="95"/>
      <c r="D2100" s="95"/>
      <c r="E2100" s="95"/>
      <c r="F2100" s="95"/>
      <c r="G2100" s="2" t="s">
        <v>9</v>
      </c>
      <c r="H2100" s="3" t="s">
        <v>10</v>
      </c>
      <c r="I2100" s="3" t="s">
        <v>23</v>
      </c>
      <c r="J2100" s="3" t="s">
        <v>22</v>
      </c>
      <c r="K2100" s="3" t="s">
        <v>21</v>
      </c>
      <c r="L2100" s="3" t="s">
        <v>25</v>
      </c>
      <c r="M2100" s="3" t="s">
        <v>11</v>
      </c>
      <c r="N2100" s="3" t="s">
        <v>24</v>
      </c>
      <c r="O2100" s="3" t="s">
        <v>12</v>
      </c>
      <c r="P2100" s="2" t="s">
        <v>9</v>
      </c>
      <c r="Q2100" s="3" t="s">
        <v>10</v>
      </c>
      <c r="R2100" s="3" t="s">
        <v>22</v>
      </c>
      <c r="S2100" s="3" t="s">
        <v>21</v>
      </c>
      <c r="T2100" s="3" t="s">
        <v>11</v>
      </c>
      <c r="U2100" s="3" t="s">
        <v>328</v>
      </c>
      <c r="V2100" s="3" t="s">
        <v>13</v>
      </c>
      <c r="W2100" s="100"/>
      <c r="X2100" s="95"/>
    </row>
    <row r="2101" spans="2:24">
      <c r="B2101" s="23" t="s">
        <v>14</v>
      </c>
      <c r="C2101" s="5">
        <v>16</v>
      </c>
      <c r="D2101" s="5">
        <v>6</v>
      </c>
      <c r="E2101" s="5">
        <f>C2101-D2101</f>
        <v>10</v>
      </c>
      <c r="F2101" s="12">
        <v>28</v>
      </c>
      <c r="G2101" s="7">
        <f>350*3/35.31</f>
        <v>29.73661852166525</v>
      </c>
      <c r="H2101" s="7">
        <f>350*2/35.31</f>
        <v>19.824412347776832</v>
      </c>
      <c r="I2101" s="7">
        <v>0</v>
      </c>
      <c r="J2101" s="7">
        <v>0</v>
      </c>
      <c r="K2101" s="7">
        <v>0</v>
      </c>
      <c r="L2101" s="7">
        <f>350*10/35.31</f>
        <v>99.122061738884156</v>
      </c>
      <c r="M2101" s="7">
        <f>350*2/35.31</f>
        <v>19.824412347776832</v>
      </c>
      <c r="N2101" s="7">
        <v>0</v>
      </c>
      <c r="O2101" s="7">
        <f>SUM(G2101:N2101)</f>
        <v>168.50750495610308</v>
      </c>
      <c r="P2101" s="7">
        <v>0</v>
      </c>
      <c r="Q2101" s="7">
        <f>350*2/35.31</f>
        <v>19.824412347776832</v>
      </c>
      <c r="R2101" s="7">
        <v>0</v>
      </c>
      <c r="S2101" s="7">
        <v>0</v>
      </c>
      <c r="T2101" s="7">
        <f>350*6/35.31</f>
        <v>59.473237043330499</v>
      </c>
      <c r="U2101" s="7">
        <f>350*12/35.31</f>
        <v>118.946474086661</v>
      </c>
      <c r="V2101" s="7">
        <f>SUM(P2101:U2101)</f>
        <v>198.24412347776831</v>
      </c>
      <c r="W2101" s="70">
        <v>650</v>
      </c>
      <c r="X2101" s="8"/>
    </row>
    <row r="2102" spans="2:24">
      <c r="B2102" s="23" t="s">
        <v>15</v>
      </c>
      <c r="C2102" s="70">
        <v>14</v>
      </c>
      <c r="D2102" s="70">
        <v>1</v>
      </c>
      <c r="E2102" s="5">
        <f>C2102-D2102</f>
        <v>13</v>
      </c>
      <c r="F2102" s="12"/>
      <c r="G2102" s="6">
        <f>350*11/35.31</f>
        <v>109.03426791277258</v>
      </c>
      <c r="H2102" s="6">
        <v>0</v>
      </c>
      <c r="I2102" s="6">
        <v>0</v>
      </c>
      <c r="J2102" s="6">
        <v>0</v>
      </c>
      <c r="K2102" s="6">
        <v>0</v>
      </c>
      <c r="L2102" s="6">
        <v>0</v>
      </c>
      <c r="M2102" s="6">
        <f>350*10/35.31</f>
        <v>99.122061738884156</v>
      </c>
      <c r="N2102" s="6">
        <f>350*13/35.31</f>
        <v>128.85868026054942</v>
      </c>
      <c r="O2102" s="7">
        <f t="shared" ref="O2102" si="349">SUM(G2102:N2102)</f>
        <v>337.01500991220615</v>
      </c>
      <c r="P2102" s="7">
        <v>0</v>
      </c>
      <c r="Q2102" s="7">
        <v>0</v>
      </c>
      <c r="R2102" s="7">
        <v>0</v>
      </c>
      <c r="S2102" s="7">
        <v>0</v>
      </c>
      <c r="T2102" s="7">
        <v>0</v>
      </c>
      <c r="U2102" s="7">
        <v>0</v>
      </c>
      <c r="V2102" s="7">
        <f>SUM(P2102:U2102)</f>
        <v>0</v>
      </c>
      <c r="W2102" s="70">
        <v>1940</v>
      </c>
      <c r="X2102" s="8"/>
    </row>
    <row r="2103" spans="2:24">
      <c r="B2103" s="23" t="s">
        <v>16</v>
      </c>
      <c r="C2103" s="70">
        <v>12</v>
      </c>
      <c r="D2103" s="70">
        <v>5</v>
      </c>
      <c r="E2103" s="5">
        <f>C2103-D2103</f>
        <v>7</v>
      </c>
      <c r="F2103" s="12">
        <v>5</v>
      </c>
      <c r="G2103" s="6">
        <f>1800/35.31</f>
        <v>50.977060322854712</v>
      </c>
      <c r="H2103" s="6">
        <v>0</v>
      </c>
      <c r="I2103" s="6">
        <v>0</v>
      </c>
      <c r="J2103" s="6">
        <v>0</v>
      </c>
      <c r="K2103" s="6">
        <v>0</v>
      </c>
      <c r="L2103" s="6">
        <v>0</v>
      </c>
      <c r="M2103" s="6">
        <f>500/35.31</f>
        <v>14.16029453412631</v>
      </c>
      <c r="N2103" s="6">
        <v>0</v>
      </c>
      <c r="O2103" s="7">
        <f>SUM(G2103:N2103)</f>
        <v>65.13735485698102</v>
      </c>
      <c r="P2103" s="7">
        <f>1750/35.31</f>
        <v>49.561030869442078</v>
      </c>
      <c r="Q2103" s="7">
        <v>0</v>
      </c>
      <c r="R2103" s="7">
        <v>0</v>
      </c>
      <c r="S2103" s="7">
        <v>0</v>
      </c>
      <c r="T2103" s="7">
        <v>0</v>
      </c>
      <c r="U2103" s="7">
        <v>0</v>
      </c>
      <c r="V2103" s="7">
        <f>SUM(P2103:U2103)</f>
        <v>49.561030869442078</v>
      </c>
      <c r="W2103" s="70">
        <v>580</v>
      </c>
      <c r="X2103" s="8"/>
    </row>
    <row r="2105" spans="2:24">
      <c r="B2105" s="1" t="s">
        <v>698</v>
      </c>
    </row>
    <row r="2106" spans="2:24">
      <c r="B2106" s="94" t="s">
        <v>0</v>
      </c>
      <c r="C2106" s="94" t="s">
        <v>121</v>
      </c>
      <c r="D2106" s="94" t="s">
        <v>97</v>
      </c>
      <c r="E2106" s="94" t="s">
        <v>98</v>
      </c>
      <c r="F2106" s="94" t="s">
        <v>99</v>
      </c>
      <c r="G2106" s="101" t="s">
        <v>100</v>
      </c>
      <c r="H2106" s="103" t="s">
        <v>8</v>
      </c>
      <c r="I2106" s="103"/>
      <c r="J2106" s="103"/>
      <c r="K2106" s="103"/>
      <c r="L2106" s="103"/>
      <c r="M2106" s="103"/>
      <c r="N2106" s="103"/>
      <c r="O2106" s="103"/>
    </row>
    <row r="2107" spans="2:24">
      <c r="B2107" s="95"/>
      <c r="C2107" s="95"/>
      <c r="D2107" s="95"/>
      <c r="E2107" s="95"/>
      <c r="F2107" s="95"/>
      <c r="G2107" s="102"/>
      <c r="H2107" s="103"/>
      <c r="I2107" s="103"/>
      <c r="J2107" s="103"/>
      <c r="K2107" s="103"/>
      <c r="L2107" s="103"/>
      <c r="M2107" s="103"/>
      <c r="N2107" s="103"/>
      <c r="O2107" s="103"/>
    </row>
    <row r="2108" spans="2:24">
      <c r="B2108" s="23" t="s">
        <v>15</v>
      </c>
      <c r="C2108" s="70" t="s">
        <v>101</v>
      </c>
      <c r="D2108" s="70" t="s">
        <v>127</v>
      </c>
      <c r="E2108" s="5">
        <v>0</v>
      </c>
      <c r="F2108" s="5">
        <v>13</v>
      </c>
      <c r="G2108" s="14">
        <v>0</v>
      </c>
      <c r="H2108" s="104" t="s">
        <v>699</v>
      </c>
      <c r="I2108" s="104"/>
      <c r="J2108" s="104"/>
      <c r="K2108" s="104"/>
      <c r="L2108" s="104"/>
      <c r="M2108" s="104"/>
      <c r="N2108" s="104"/>
      <c r="O2108" s="104"/>
    </row>
    <row r="2109" spans="2:24">
      <c r="B2109" s="23" t="s">
        <v>619</v>
      </c>
      <c r="C2109" s="70" t="s">
        <v>101</v>
      </c>
      <c r="D2109" s="70"/>
      <c r="E2109" s="5">
        <v>0</v>
      </c>
      <c r="F2109" s="5">
        <v>7</v>
      </c>
      <c r="G2109" s="14">
        <v>0</v>
      </c>
      <c r="H2109" s="104" t="s">
        <v>700</v>
      </c>
      <c r="I2109" s="104"/>
      <c r="J2109" s="104"/>
      <c r="K2109" s="104"/>
      <c r="L2109" s="104"/>
      <c r="M2109" s="104"/>
      <c r="N2109" s="104"/>
      <c r="O2109" s="104"/>
    </row>
    <row r="2112" spans="2:24">
      <c r="B2112" s="1" t="s">
        <v>701</v>
      </c>
    </row>
    <row r="2113" spans="2:24">
      <c r="B2113" s="94" t="s">
        <v>0</v>
      </c>
      <c r="C2113" s="94" t="s">
        <v>1</v>
      </c>
      <c r="D2113" s="94" t="s">
        <v>2</v>
      </c>
      <c r="E2113" s="94" t="s">
        <v>3</v>
      </c>
      <c r="F2113" s="94" t="s">
        <v>93</v>
      </c>
      <c r="G2113" s="96" t="s">
        <v>5</v>
      </c>
      <c r="H2113" s="97"/>
      <c r="I2113" s="97"/>
      <c r="J2113" s="97"/>
      <c r="K2113" s="97"/>
      <c r="L2113" s="97"/>
      <c r="M2113" s="97"/>
      <c r="N2113" s="97"/>
      <c r="O2113" s="98"/>
      <c r="P2113" s="96" t="s">
        <v>6</v>
      </c>
      <c r="Q2113" s="97"/>
      <c r="R2113" s="97"/>
      <c r="S2113" s="97"/>
      <c r="T2113" s="97"/>
      <c r="U2113" s="97"/>
      <c r="V2113" s="98"/>
      <c r="W2113" s="99" t="s">
        <v>7</v>
      </c>
      <c r="X2113" s="94" t="s">
        <v>8</v>
      </c>
    </row>
    <row r="2114" spans="2:24">
      <c r="B2114" s="95"/>
      <c r="C2114" s="95"/>
      <c r="D2114" s="95"/>
      <c r="E2114" s="95"/>
      <c r="F2114" s="95"/>
      <c r="G2114" s="2" t="s">
        <v>9</v>
      </c>
      <c r="H2114" s="3" t="s">
        <v>10</v>
      </c>
      <c r="I2114" s="3" t="s">
        <v>23</v>
      </c>
      <c r="J2114" s="3" t="s">
        <v>22</v>
      </c>
      <c r="K2114" s="3" t="s">
        <v>21</v>
      </c>
      <c r="L2114" s="3" t="s">
        <v>25</v>
      </c>
      <c r="M2114" s="3" t="s">
        <v>11</v>
      </c>
      <c r="N2114" s="3" t="s">
        <v>24</v>
      </c>
      <c r="O2114" s="3" t="s">
        <v>12</v>
      </c>
      <c r="P2114" s="2" t="s">
        <v>9</v>
      </c>
      <c r="Q2114" s="3" t="s">
        <v>10</v>
      </c>
      <c r="R2114" s="3" t="s">
        <v>22</v>
      </c>
      <c r="S2114" s="3" t="s">
        <v>21</v>
      </c>
      <c r="T2114" s="3" t="s">
        <v>11</v>
      </c>
      <c r="U2114" s="3" t="s">
        <v>328</v>
      </c>
      <c r="V2114" s="3" t="s">
        <v>13</v>
      </c>
      <c r="W2114" s="100"/>
      <c r="X2114" s="95"/>
    </row>
    <row r="2115" spans="2:24">
      <c r="B2115" s="23" t="s">
        <v>14</v>
      </c>
      <c r="C2115" s="5">
        <v>16</v>
      </c>
      <c r="D2115" s="5">
        <v>4</v>
      </c>
      <c r="E2115" s="5">
        <f>C2115-D2115</f>
        <v>12</v>
      </c>
      <c r="F2115" s="12">
        <v>21</v>
      </c>
      <c r="G2115" s="7">
        <f>350*3/35.31</f>
        <v>29.73661852166525</v>
      </c>
      <c r="H2115" s="7">
        <f>350*2/35.31</f>
        <v>19.824412347776832</v>
      </c>
      <c r="I2115" s="7">
        <v>0</v>
      </c>
      <c r="J2115" s="7">
        <v>0</v>
      </c>
      <c r="K2115" s="7">
        <f>350*10/35.31</f>
        <v>99.122061738884156</v>
      </c>
      <c r="L2115" s="7">
        <v>0</v>
      </c>
      <c r="M2115" s="7">
        <f>350*2/35.31</f>
        <v>19.824412347776832</v>
      </c>
      <c r="N2115" s="7">
        <v>0</v>
      </c>
      <c r="O2115" s="7">
        <f>SUM(G2115:N2115)</f>
        <v>168.50750495610308</v>
      </c>
      <c r="P2115" s="7">
        <f>350*3/35.31</f>
        <v>29.73661852166525</v>
      </c>
      <c r="Q2115" s="7">
        <f>350*7/35.31</f>
        <v>69.385443217218921</v>
      </c>
      <c r="R2115" s="7">
        <v>0</v>
      </c>
      <c r="S2115" s="7">
        <v>0</v>
      </c>
      <c r="T2115" s="7">
        <f>350*11/35.31</f>
        <v>109.03426791277258</v>
      </c>
      <c r="U2115" s="7">
        <f>350*12/35.31</f>
        <v>118.946474086661</v>
      </c>
      <c r="V2115" s="7">
        <f>SUM(P2115:U2115)</f>
        <v>327.10280373831773</v>
      </c>
      <c r="W2115" s="70">
        <v>319</v>
      </c>
      <c r="X2115" s="8"/>
    </row>
    <row r="2116" spans="2:24">
      <c r="B2116" s="23" t="s">
        <v>15</v>
      </c>
      <c r="C2116" s="70">
        <v>13</v>
      </c>
      <c r="D2116" s="70">
        <v>2</v>
      </c>
      <c r="E2116" s="5">
        <f>C2116-D2116</f>
        <v>11</v>
      </c>
      <c r="F2116" s="12"/>
      <c r="G2116" s="6">
        <f>350*10/35.31</f>
        <v>99.122061738884156</v>
      </c>
      <c r="H2116" s="6">
        <v>0</v>
      </c>
      <c r="I2116" s="6">
        <v>0</v>
      </c>
      <c r="J2116" s="6">
        <v>0</v>
      </c>
      <c r="K2116" s="6">
        <v>0</v>
      </c>
      <c r="L2116" s="6">
        <v>0</v>
      </c>
      <c r="M2116" s="6">
        <f>350*9/35.31</f>
        <v>89.209855564995749</v>
      </c>
      <c r="N2116" s="6">
        <f>350*12/35.31</f>
        <v>118.946474086661</v>
      </c>
      <c r="O2116" s="7">
        <f t="shared" ref="O2116" si="350">SUM(G2116:N2116)</f>
        <v>307.27839139054089</v>
      </c>
      <c r="P2116" s="7">
        <v>0</v>
      </c>
      <c r="Q2116" s="7">
        <v>0</v>
      </c>
      <c r="R2116" s="7">
        <v>0</v>
      </c>
      <c r="S2116" s="7">
        <v>0</v>
      </c>
      <c r="T2116" s="7">
        <v>0</v>
      </c>
      <c r="U2116" s="7">
        <v>0</v>
      </c>
      <c r="V2116" s="7">
        <f>SUM(P2116:U2116)</f>
        <v>0</v>
      </c>
      <c r="W2116" s="70">
        <v>2170</v>
      </c>
      <c r="X2116" s="8"/>
    </row>
    <row r="2117" spans="2:24">
      <c r="B2117" s="23" t="s">
        <v>16</v>
      </c>
      <c r="C2117" s="70">
        <v>12</v>
      </c>
      <c r="D2117" s="70">
        <v>4</v>
      </c>
      <c r="E2117" s="5">
        <f>C2117-D2117</f>
        <v>8</v>
      </c>
      <c r="F2117" s="12"/>
      <c r="G2117" s="6">
        <f>1950/35.31</f>
        <v>55.225148683092605</v>
      </c>
      <c r="H2117" s="6">
        <v>0</v>
      </c>
      <c r="I2117" s="6">
        <v>0</v>
      </c>
      <c r="J2117" s="6">
        <v>0</v>
      </c>
      <c r="K2117" s="6">
        <v>0</v>
      </c>
      <c r="L2117" s="6">
        <v>0</v>
      </c>
      <c r="M2117" s="6">
        <f>550/35.31</f>
        <v>15.57632398753894</v>
      </c>
      <c r="N2117" s="6">
        <v>0</v>
      </c>
      <c r="O2117" s="7">
        <f>SUM(G2117:N2117)</f>
        <v>70.80147267063154</v>
      </c>
      <c r="P2117" s="7">
        <f>2450/35.31</f>
        <v>69.385443217218921</v>
      </c>
      <c r="Q2117" s="7">
        <v>0</v>
      </c>
      <c r="R2117" s="7">
        <v>0</v>
      </c>
      <c r="S2117" s="7">
        <v>0</v>
      </c>
      <c r="T2117" s="7">
        <v>0</v>
      </c>
      <c r="U2117" s="7">
        <v>0</v>
      </c>
      <c r="V2117" s="7">
        <f>SUM(P2117:U2117)</f>
        <v>69.385443217218921</v>
      </c>
      <c r="W2117" s="70">
        <v>665</v>
      </c>
      <c r="X2117" s="8"/>
    </row>
    <row r="2119" spans="2:24">
      <c r="B2119" s="1" t="s">
        <v>702</v>
      </c>
    </row>
    <row r="2120" spans="2:24">
      <c r="B2120" s="94" t="s">
        <v>0</v>
      </c>
      <c r="C2120" s="94" t="s">
        <v>121</v>
      </c>
      <c r="D2120" s="94" t="s">
        <v>97</v>
      </c>
      <c r="E2120" s="94" t="s">
        <v>98</v>
      </c>
      <c r="F2120" s="94" t="s">
        <v>99</v>
      </c>
      <c r="G2120" s="101" t="s">
        <v>100</v>
      </c>
      <c r="H2120" s="103" t="s">
        <v>8</v>
      </c>
      <c r="I2120" s="103"/>
      <c r="J2120" s="103"/>
      <c r="K2120" s="103"/>
      <c r="L2120" s="103"/>
      <c r="M2120" s="103"/>
      <c r="N2120" s="103"/>
      <c r="O2120" s="103"/>
    </row>
    <row r="2121" spans="2:24">
      <c r="B2121" s="95"/>
      <c r="C2121" s="95"/>
      <c r="D2121" s="95"/>
      <c r="E2121" s="95"/>
      <c r="F2121" s="95"/>
      <c r="G2121" s="102"/>
      <c r="H2121" s="103"/>
      <c r="I2121" s="103"/>
      <c r="J2121" s="103"/>
      <c r="K2121" s="103"/>
      <c r="L2121" s="103"/>
      <c r="M2121" s="103"/>
      <c r="N2121" s="103"/>
      <c r="O2121" s="103"/>
    </row>
    <row r="2122" spans="2:24">
      <c r="B2122" s="23" t="s">
        <v>15</v>
      </c>
      <c r="C2122" s="70" t="s">
        <v>101</v>
      </c>
      <c r="D2122" s="70" t="s">
        <v>127</v>
      </c>
      <c r="E2122" s="5">
        <v>0</v>
      </c>
      <c r="F2122" s="5">
        <v>13</v>
      </c>
      <c r="G2122" s="14">
        <v>0</v>
      </c>
      <c r="H2122" s="104" t="s">
        <v>703</v>
      </c>
      <c r="I2122" s="104"/>
      <c r="J2122" s="104"/>
      <c r="K2122" s="104"/>
      <c r="L2122" s="104"/>
      <c r="M2122" s="104"/>
      <c r="N2122" s="104"/>
      <c r="O2122" s="104"/>
    </row>
    <row r="2123" spans="2:24">
      <c r="B2123" s="23" t="s">
        <v>619</v>
      </c>
      <c r="C2123" s="70" t="s">
        <v>101</v>
      </c>
      <c r="D2123" s="70"/>
      <c r="E2123" s="5">
        <v>0</v>
      </c>
      <c r="F2123" s="5">
        <v>6</v>
      </c>
      <c r="G2123" s="14">
        <v>0</v>
      </c>
      <c r="H2123" s="104" t="s">
        <v>704</v>
      </c>
      <c r="I2123" s="104"/>
      <c r="J2123" s="104"/>
      <c r="K2123" s="104"/>
      <c r="L2123" s="104"/>
      <c r="M2123" s="104"/>
      <c r="N2123" s="104"/>
      <c r="O2123" s="104"/>
    </row>
    <row r="2126" spans="2:24">
      <c r="B2126" s="1" t="s">
        <v>706</v>
      </c>
    </row>
    <row r="2127" spans="2:24">
      <c r="B2127" s="94" t="s">
        <v>0</v>
      </c>
      <c r="C2127" s="94" t="s">
        <v>1</v>
      </c>
      <c r="D2127" s="94" t="s">
        <v>2</v>
      </c>
      <c r="E2127" s="94" t="s">
        <v>3</v>
      </c>
      <c r="F2127" s="94" t="s">
        <v>93</v>
      </c>
      <c r="G2127" s="96" t="s">
        <v>5</v>
      </c>
      <c r="H2127" s="97"/>
      <c r="I2127" s="97"/>
      <c r="J2127" s="97"/>
      <c r="K2127" s="97"/>
      <c r="L2127" s="97"/>
      <c r="M2127" s="97"/>
      <c r="N2127" s="97"/>
      <c r="O2127" s="98"/>
      <c r="P2127" s="96" t="s">
        <v>6</v>
      </c>
      <c r="Q2127" s="97"/>
      <c r="R2127" s="97"/>
      <c r="S2127" s="97"/>
      <c r="T2127" s="97"/>
      <c r="U2127" s="97"/>
      <c r="V2127" s="98"/>
      <c r="W2127" s="99" t="s">
        <v>7</v>
      </c>
      <c r="X2127" s="94" t="s">
        <v>8</v>
      </c>
    </row>
    <row r="2128" spans="2:24">
      <c r="B2128" s="95"/>
      <c r="C2128" s="95"/>
      <c r="D2128" s="95"/>
      <c r="E2128" s="95"/>
      <c r="F2128" s="95"/>
      <c r="G2128" s="2" t="s">
        <v>9</v>
      </c>
      <c r="H2128" s="3" t="s">
        <v>10</v>
      </c>
      <c r="I2128" s="3" t="s">
        <v>23</v>
      </c>
      <c r="J2128" s="3" t="s">
        <v>22</v>
      </c>
      <c r="K2128" s="3" t="s">
        <v>21</v>
      </c>
      <c r="L2128" s="3" t="s">
        <v>25</v>
      </c>
      <c r="M2128" s="3" t="s">
        <v>11</v>
      </c>
      <c r="N2128" s="3" t="s">
        <v>24</v>
      </c>
      <c r="O2128" s="3" t="s">
        <v>12</v>
      </c>
      <c r="P2128" s="2" t="s">
        <v>9</v>
      </c>
      <c r="Q2128" s="3" t="s">
        <v>10</v>
      </c>
      <c r="R2128" s="3" t="s">
        <v>22</v>
      </c>
      <c r="S2128" s="3" t="s">
        <v>21</v>
      </c>
      <c r="T2128" s="3" t="s">
        <v>11</v>
      </c>
      <c r="U2128" s="3" t="s">
        <v>328</v>
      </c>
      <c r="V2128" s="3" t="s">
        <v>13</v>
      </c>
      <c r="W2128" s="100"/>
      <c r="X2128" s="95"/>
    </row>
    <row r="2129" spans="2:24">
      <c r="B2129" s="23" t="s">
        <v>14</v>
      </c>
      <c r="C2129" s="5">
        <v>16</v>
      </c>
      <c r="D2129" s="5">
        <v>8</v>
      </c>
      <c r="E2129" s="5">
        <f>C2129-D2129</f>
        <v>8</v>
      </c>
      <c r="F2129" s="12">
        <v>16</v>
      </c>
      <c r="G2129" s="7">
        <f>350*2/35.31</f>
        <v>19.824412347776832</v>
      </c>
      <c r="H2129" s="7">
        <f>350*1/35.31</f>
        <v>9.912206173888416</v>
      </c>
      <c r="I2129" s="7">
        <v>0</v>
      </c>
      <c r="J2129" s="7">
        <v>0</v>
      </c>
      <c r="K2129" s="7">
        <f>350*7/35.31</f>
        <v>69.385443217218921</v>
      </c>
      <c r="L2129" s="7">
        <v>0</v>
      </c>
      <c r="M2129" s="7">
        <f>350*1/35.31</f>
        <v>9.912206173888416</v>
      </c>
      <c r="N2129" s="7">
        <v>0</v>
      </c>
      <c r="O2129" s="7">
        <f>SUM(G2129:N2129)</f>
        <v>109.03426791277259</v>
      </c>
      <c r="P2129" s="7">
        <f>350*9/35.31</f>
        <v>89.209855564995749</v>
      </c>
      <c r="Q2129" s="7">
        <f>350*3/35.31</f>
        <v>29.73661852166525</v>
      </c>
      <c r="R2129" s="7">
        <v>0</v>
      </c>
      <c r="S2129" s="7">
        <v>0</v>
      </c>
      <c r="T2129" s="7">
        <f>350*24/35.31</f>
        <v>237.892948173322</v>
      </c>
      <c r="U2129" s="7">
        <f>350*11/35.31</f>
        <v>109.03426791277258</v>
      </c>
      <c r="V2129" s="7">
        <f>SUM(P2129:U2129)</f>
        <v>465.87369017275557</v>
      </c>
      <c r="W2129" s="71">
        <v>360</v>
      </c>
      <c r="X2129" s="8"/>
    </row>
    <row r="2130" spans="2:24">
      <c r="B2130" s="23" t="s">
        <v>15</v>
      </c>
      <c r="C2130" s="71">
        <v>12</v>
      </c>
      <c r="D2130" s="71">
        <v>0</v>
      </c>
      <c r="E2130" s="5">
        <f>C2130-D2130</f>
        <v>12</v>
      </c>
      <c r="F2130" s="12"/>
      <c r="G2130" s="6">
        <f>350*10/35.31</f>
        <v>99.122061738884156</v>
      </c>
      <c r="H2130" s="6">
        <v>0</v>
      </c>
      <c r="I2130" s="6">
        <v>0</v>
      </c>
      <c r="J2130" s="6">
        <v>0</v>
      </c>
      <c r="K2130" s="6">
        <v>0</v>
      </c>
      <c r="L2130" s="6">
        <v>0</v>
      </c>
      <c r="M2130" s="6">
        <f>350*10/35.31</f>
        <v>99.122061738884156</v>
      </c>
      <c r="N2130" s="6">
        <f>350*12/35.31</f>
        <v>118.946474086661</v>
      </c>
      <c r="O2130" s="7">
        <f t="shared" ref="O2130" si="351">SUM(G2130:N2130)</f>
        <v>317.19059756442931</v>
      </c>
      <c r="P2130" s="7">
        <v>0</v>
      </c>
      <c r="Q2130" s="7">
        <v>0</v>
      </c>
      <c r="R2130" s="7">
        <v>0</v>
      </c>
      <c r="S2130" s="7">
        <v>0</v>
      </c>
      <c r="T2130" s="7">
        <v>0</v>
      </c>
      <c r="U2130" s="7">
        <v>0</v>
      </c>
      <c r="V2130" s="7">
        <f>SUM(P2130:U2130)</f>
        <v>0</v>
      </c>
      <c r="W2130" s="71">
        <v>2766</v>
      </c>
      <c r="X2130" s="8"/>
    </row>
    <row r="2131" spans="2:24">
      <c r="B2131" s="23" t="s">
        <v>16</v>
      </c>
      <c r="C2131" s="71">
        <v>10</v>
      </c>
      <c r="D2131" s="71">
        <v>3</v>
      </c>
      <c r="E2131" s="5">
        <f>C2131-D2131</f>
        <v>7</v>
      </c>
      <c r="F2131" s="12"/>
      <c r="G2131" s="6">
        <f>1500/35.31</f>
        <v>42.480883602378924</v>
      </c>
      <c r="H2131" s="6">
        <v>0</v>
      </c>
      <c r="I2131" s="6">
        <v>0</v>
      </c>
      <c r="J2131" s="6">
        <v>0</v>
      </c>
      <c r="K2131" s="6">
        <v>0</v>
      </c>
      <c r="L2131" s="6">
        <v>0</v>
      </c>
      <c r="M2131" s="6">
        <f>450/35.31</f>
        <v>12.744265080713678</v>
      </c>
      <c r="N2131" s="6">
        <v>0</v>
      </c>
      <c r="O2131" s="7">
        <f>SUM(G2131:N2131)</f>
        <v>55.225148683092598</v>
      </c>
      <c r="P2131" s="7">
        <f>1050/35.31</f>
        <v>29.73661852166525</v>
      </c>
      <c r="Q2131" s="7">
        <v>0</v>
      </c>
      <c r="R2131" s="7">
        <v>0</v>
      </c>
      <c r="S2131" s="7">
        <v>0</v>
      </c>
      <c r="T2131" s="7">
        <v>0</v>
      </c>
      <c r="U2131" s="7">
        <v>0</v>
      </c>
      <c r="V2131" s="7">
        <f>SUM(P2131:U2131)</f>
        <v>29.73661852166525</v>
      </c>
      <c r="W2131" s="71">
        <v>450</v>
      </c>
      <c r="X2131" s="8"/>
    </row>
    <row r="2133" spans="2:24">
      <c r="B2133" s="1" t="s">
        <v>707</v>
      </c>
    </row>
    <row r="2134" spans="2:24">
      <c r="B2134" s="94" t="s">
        <v>0</v>
      </c>
      <c r="C2134" s="94" t="s">
        <v>121</v>
      </c>
      <c r="D2134" s="94" t="s">
        <v>97</v>
      </c>
      <c r="E2134" s="94" t="s">
        <v>98</v>
      </c>
      <c r="F2134" s="94" t="s">
        <v>99</v>
      </c>
      <c r="G2134" s="101" t="s">
        <v>100</v>
      </c>
      <c r="H2134" s="103" t="s">
        <v>8</v>
      </c>
      <c r="I2134" s="103"/>
      <c r="J2134" s="103"/>
      <c r="K2134" s="103"/>
      <c r="L2134" s="103"/>
      <c r="M2134" s="103"/>
      <c r="N2134" s="103"/>
      <c r="O2134" s="103"/>
    </row>
    <row r="2135" spans="2:24">
      <c r="B2135" s="95"/>
      <c r="C2135" s="95"/>
      <c r="D2135" s="95"/>
      <c r="E2135" s="95"/>
      <c r="F2135" s="95"/>
      <c r="G2135" s="102"/>
      <c r="H2135" s="103"/>
      <c r="I2135" s="103"/>
      <c r="J2135" s="103"/>
      <c r="K2135" s="103"/>
      <c r="L2135" s="103"/>
      <c r="M2135" s="103"/>
      <c r="N2135" s="103"/>
      <c r="O2135" s="103"/>
    </row>
    <row r="2136" spans="2:24">
      <c r="B2136" s="23" t="s">
        <v>15</v>
      </c>
      <c r="C2136" s="71" t="s">
        <v>101</v>
      </c>
      <c r="D2136" s="71" t="s">
        <v>127</v>
      </c>
      <c r="E2136" s="5">
        <v>0</v>
      </c>
      <c r="F2136" s="5">
        <v>9</v>
      </c>
      <c r="G2136" s="14">
        <v>0</v>
      </c>
      <c r="H2136" s="104" t="s">
        <v>708</v>
      </c>
      <c r="I2136" s="104"/>
      <c r="J2136" s="104"/>
      <c r="K2136" s="104"/>
      <c r="L2136" s="104"/>
      <c r="M2136" s="104"/>
      <c r="N2136" s="104"/>
      <c r="O2136" s="104"/>
    </row>
    <row r="2137" spans="2:24">
      <c r="B2137" s="4" t="s">
        <v>17</v>
      </c>
      <c r="C2137" s="71" t="s">
        <v>101</v>
      </c>
      <c r="D2137" s="71"/>
      <c r="E2137" s="5">
        <v>0</v>
      </c>
      <c r="F2137" s="5">
        <v>16</v>
      </c>
      <c r="G2137" s="14">
        <v>0</v>
      </c>
      <c r="H2137" s="104" t="s">
        <v>709</v>
      </c>
      <c r="I2137" s="104"/>
      <c r="J2137" s="104"/>
      <c r="K2137" s="104"/>
      <c r="L2137" s="104"/>
      <c r="M2137" s="104"/>
      <c r="N2137" s="104"/>
      <c r="O2137" s="104"/>
    </row>
    <row r="2140" spans="2:24">
      <c r="B2140" s="1" t="s">
        <v>710</v>
      </c>
    </row>
    <row r="2141" spans="2:24">
      <c r="B2141" s="94" t="s">
        <v>0</v>
      </c>
      <c r="C2141" s="94" t="s">
        <v>1</v>
      </c>
      <c r="D2141" s="94" t="s">
        <v>2</v>
      </c>
      <c r="E2141" s="94" t="s">
        <v>3</v>
      </c>
      <c r="F2141" s="94" t="s">
        <v>93</v>
      </c>
      <c r="G2141" s="96" t="s">
        <v>5</v>
      </c>
      <c r="H2141" s="97"/>
      <c r="I2141" s="97"/>
      <c r="J2141" s="97"/>
      <c r="K2141" s="97"/>
      <c r="L2141" s="97"/>
      <c r="M2141" s="97"/>
      <c r="N2141" s="97"/>
      <c r="O2141" s="98"/>
      <c r="P2141" s="96" t="s">
        <v>6</v>
      </c>
      <c r="Q2141" s="97"/>
      <c r="R2141" s="97"/>
      <c r="S2141" s="97"/>
      <c r="T2141" s="97"/>
      <c r="U2141" s="97"/>
      <c r="V2141" s="98"/>
      <c r="W2141" s="99" t="s">
        <v>7</v>
      </c>
      <c r="X2141" s="94" t="s">
        <v>8</v>
      </c>
    </row>
    <row r="2142" spans="2:24">
      <c r="B2142" s="95"/>
      <c r="C2142" s="95"/>
      <c r="D2142" s="95"/>
      <c r="E2142" s="95"/>
      <c r="F2142" s="95"/>
      <c r="G2142" s="2" t="s">
        <v>9</v>
      </c>
      <c r="H2142" s="3" t="s">
        <v>10</v>
      </c>
      <c r="I2142" s="3" t="s">
        <v>23</v>
      </c>
      <c r="J2142" s="3" t="s">
        <v>22</v>
      </c>
      <c r="K2142" s="3" t="s">
        <v>21</v>
      </c>
      <c r="L2142" s="3" t="s">
        <v>25</v>
      </c>
      <c r="M2142" s="3" t="s">
        <v>11</v>
      </c>
      <c r="N2142" s="3" t="s">
        <v>24</v>
      </c>
      <c r="O2142" s="3" t="s">
        <v>12</v>
      </c>
      <c r="P2142" s="2" t="s">
        <v>9</v>
      </c>
      <c r="Q2142" s="3" t="s">
        <v>10</v>
      </c>
      <c r="R2142" s="3" t="s">
        <v>22</v>
      </c>
      <c r="S2142" s="3" t="s">
        <v>21</v>
      </c>
      <c r="T2142" s="3" t="s">
        <v>11</v>
      </c>
      <c r="U2142" s="3" t="s">
        <v>328</v>
      </c>
      <c r="V2142" s="3" t="s">
        <v>13</v>
      </c>
      <c r="W2142" s="100"/>
      <c r="X2142" s="95"/>
    </row>
    <row r="2143" spans="2:24">
      <c r="B2143" s="23" t="s">
        <v>14</v>
      </c>
      <c r="C2143" s="5">
        <v>15</v>
      </c>
      <c r="D2143" s="5">
        <v>4</v>
      </c>
      <c r="E2143" s="5">
        <f>C2143-D2143</f>
        <v>11</v>
      </c>
      <c r="F2143" s="12">
        <v>13</v>
      </c>
      <c r="G2143" s="7">
        <f>350*3/35.31</f>
        <v>29.73661852166525</v>
      </c>
      <c r="H2143" s="7">
        <f>350*2/35.31</f>
        <v>19.824412347776832</v>
      </c>
      <c r="I2143" s="7">
        <v>0</v>
      </c>
      <c r="J2143" s="7">
        <v>0</v>
      </c>
      <c r="K2143" s="7">
        <f>350*11/35.31</f>
        <v>109.03426791277258</v>
      </c>
      <c r="L2143" s="7">
        <v>0</v>
      </c>
      <c r="M2143" s="7">
        <f>350*3/35.31</f>
        <v>29.73661852166525</v>
      </c>
      <c r="N2143" s="7">
        <v>0</v>
      </c>
      <c r="O2143" s="7">
        <f>SUM(G2143:N2143)</f>
        <v>188.33191730387989</v>
      </c>
      <c r="P2143" s="7">
        <f>350*3/35.31</f>
        <v>29.73661852166525</v>
      </c>
      <c r="Q2143" s="7">
        <f>350*2/35.31</f>
        <v>19.824412347776832</v>
      </c>
      <c r="R2143" s="7">
        <v>0</v>
      </c>
      <c r="S2143" s="7">
        <v>0</v>
      </c>
      <c r="T2143" s="7">
        <f>350*2/35.31</f>
        <v>19.824412347776832</v>
      </c>
      <c r="U2143" s="7">
        <f>350*9/35.31</f>
        <v>89.209855564995749</v>
      </c>
      <c r="V2143" s="7">
        <f>SUM(P2143:U2143)</f>
        <v>158.59529878221466</v>
      </c>
      <c r="W2143" s="71">
        <v>740</v>
      </c>
      <c r="X2143" s="8"/>
    </row>
    <row r="2144" spans="2:24">
      <c r="B2144" s="23" t="s">
        <v>15</v>
      </c>
      <c r="C2144" s="71">
        <v>9</v>
      </c>
      <c r="D2144" s="71">
        <v>1</v>
      </c>
      <c r="E2144" s="5">
        <f>C2144-D2144</f>
        <v>8</v>
      </c>
      <c r="F2144" s="12"/>
      <c r="G2144" s="6">
        <f>350*6/35.31</f>
        <v>59.473237043330499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f>350*5/35.31</f>
        <v>49.561030869442078</v>
      </c>
      <c r="N2144" s="6">
        <f>350*8/35.31</f>
        <v>79.297649391107328</v>
      </c>
      <c r="O2144" s="7">
        <f t="shared" ref="O2144" si="352">SUM(G2144:N2144)</f>
        <v>188.33191730387989</v>
      </c>
      <c r="P2144" s="7">
        <v>0</v>
      </c>
      <c r="Q2144" s="7">
        <v>0</v>
      </c>
      <c r="R2144" s="7">
        <v>0</v>
      </c>
      <c r="S2144" s="7">
        <v>0</v>
      </c>
      <c r="T2144" s="7">
        <v>0</v>
      </c>
      <c r="U2144" s="7">
        <v>0</v>
      </c>
      <c r="V2144" s="7">
        <f>SUM(P2144:U2144)</f>
        <v>0</v>
      </c>
      <c r="W2144" s="71">
        <v>1783</v>
      </c>
      <c r="X2144" s="8"/>
    </row>
    <row r="2145" spans="2:24">
      <c r="B2145" s="23" t="s">
        <v>16</v>
      </c>
      <c r="C2145" s="71">
        <v>11</v>
      </c>
      <c r="D2145" s="71">
        <v>3</v>
      </c>
      <c r="E2145" s="5">
        <f>C2145-D2145</f>
        <v>8</v>
      </c>
      <c r="F2145" s="12"/>
      <c r="G2145" s="6">
        <f>2400/35.31</f>
        <v>67.969413763806287</v>
      </c>
      <c r="H2145" s="6">
        <v>0</v>
      </c>
      <c r="I2145" s="6">
        <v>0</v>
      </c>
      <c r="J2145" s="6">
        <v>0</v>
      </c>
      <c r="K2145" s="6">
        <v>0</v>
      </c>
      <c r="L2145" s="6">
        <v>0</v>
      </c>
      <c r="M2145" s="6">
        <f>700/35.31</f>
        <v>19.824412347776832</v>
      </c>
      <c r="N2145" s="6">
        <v>0</v>
      </c>
      <c r="O2145" s="7">
        <f>SUM(G2145:N2145)</f>
        <v>87.793826111583115</v>
      </c>
      <c r="P2145" s="7">
        <f>1050/35.31</f>
        <v>29.73661852166525</v>
      </c>
      <c r="Q2145" s="7">
        <v>0</v>
      </c>
      <c r="R2145" s="7">
        <v>0</v>
      </c>
      <c r="S2145" s="7">
        <v>0</v>
      </c>
      <c r="T2145" s="7">
        <v>0</v>
      </c>
      <c r="U2145" s="7">
        <v>0</v>
      </c>
      <c r="V2145" s="7">
        <f>SUM(P2145:U2145)</f>
        <v>29.73661852166525</v>
      </c>
      <c r="W2145" s="71">
        <v>870</v>
      </c>
      <c r="X2145" s="8"/>
    </row>
    <row r="2147" spans="2:24">
      <c r="B2147" s="1" t="s">
        <v>711</v>
      </c>
    </row>
    <row r="2148" spans="2:24">
      <c r="B2148" s="94" t="s">
        <v>0</v>
      </c>
      <c r="C2148" s="94" t="s">
        <v>121</v>
      </c>
      <c r="D2148" s="94" t="s">
        <v>97</v>
      </c>
      <c r="E2148" s="94" t="s">
        <v>98</v>
      </c>
      <c r="F2148" s="94" t="s">
        <v>99</v>
      </c>
      <c r="G2148" s="101" t="s">
        <v>100</v>
      </c>
      <c r="H2148" s="103" t="s">
        <v>8</v>
      </c>
      <c r="I2148" s="103"/>
      <c r="J2148" s="103"/>
      <c r="K2148" s="103"/>
      <c r="L2148" s="103"/>
      <c r="M2148" s="103"/>
      <c r="N2148" s="103"/>
      <c r="O2148" s="103"/>
    </row>
    <row r="2149" spans="2:24">
      <c r="B2149" s="95"/>
      <c r="C2149" s="95"/>
      <c r="D2149" s="95"/>
      <c r="E2149" s="95"/>
      <c r="F2149" s="95"/>
      <c r="G2149" s="102"/>
      <c r="H2149" s="103"/>
      <c r="I2149" s="103"/>
      <c r="J2149" s="103"/>
      <c r="K2149" s="103"/>
      <c r="L2149" s="103"/>
      <c r="M2149" s="103"/>
      <c r="N2149" s="103"/>
      <c r="O2149" s="103"/>
    </row>
    <row r="2150" spans="2:24">
      <c r="B2150" s="23" t="s">
        <v>15</v>
      </c>
      <c r="C2150" s="71" t="s">
        <v>101</v>
      </c>
      <c r="D2150" s="71" t="s">
        <v>127</v>
      </c>
      <c r="E2150" s="5">
        <v>2</v>
      </c>
      <c r="F2150" s="5">
        <v>13</v>
      </c>
      <c r="G2150" s="14">
        <v>0</v>
      </c>
      <c r="H2150" s="104" t="s">
        <v>712</v>
      </c>
      <c r="I2150" s="104"/>
      <c r="J2150" s="104"/>
      <c r="K2150" s="104"/>
      <c r="L2150" s="104"/>
      <c r="M2150" s="104"/>
      <c r="N2150" s="104"/>
      <c r="O2150" s="104"/>
    </row>
    <row r="2151" spans="2:24">
      <c r="B2151" s="4" t="s">
        <v>713</v>
      </c>
      <c r="C2151" s="71" t="s">
        <v>101</v>
      </c>
      <c r="D2151" s="71"/>
      <c r="E2151" s="5"/>
      <c r="F2151" s="5">
        <v>9</v>
      </c>
      <c r="G2151" s="14"/>
      <c r="H2151" s="104" t="s">
        <v>714</v>
      </c>
      <c r="I2151" s="104"/>
      <c r="J2151" s="104"/>
      <c r="K2151" s="104"/>
      <c r="L2151" s="104"/>
      <c r="M2151" s="104"/>
      <c r="N2151" s="104"/>
      <c r="O2151" s="104"/>
    </row>
    <row r="2152" spans="2:24">
      <c r="B2152" s="4" t="s">
        <v>17</v>
      </c>
      <c r="C2152" s="71" t="s">
        <v>101</v>
      </c>
      <c r="D2152" s="71"/>
      <c r="E2152" s="5">
        <v>0</v>
      </c>
      <c r="F2152" s="5">
        <v>11</v>
      </c>
      <c r="G2152" s="14">
        <v>0</v>
      </c>
      <c r="H2152" s="104" t="s">
        <v>715</v>
      </c>
      <c r="I2152" s="104"/>
      <c r="J2152" s="104"/>
      <c r="K2152" s="104"/>
      <c r="L2152" s="104"/>
      <c r="M2152" s="104"/>
      <c r="N2152" s="104"/>
      <c r="O2152" s="104"/>
    </row>
    <row r="2155" spans="2:24">
      <c r="B2155" s="1" t="s">
        <v>716</v>
      </c>
    </row>
    <row r="2156" spans="2:24">
      <c r="B2156" s="94" t="s">
        <v>0</v>
      </c>
      <c r="C2156" s="94" t="s">
        <v>1</v>
      </c>
      <c r="D2156" s="94" t="s">
        <v>2</v>
      </c>
      <c r="E2156" s="94" t="s">
        <v>3</v>
      </c>
      <c r="F2156" s="94" t="s">
        <v>93</v>
      </c>
      <c r="G2156" s="96" t="s">
        <v>5</v>
      </c>
      <c r="H2156" s="97"/>
      <c r="I2156" s="97"/>
      <c r="J2156" s="97"/>
      <c r="K2156" s="97"/>
      <c r="L2156" s="97"/>
      <c r="M2156" s="97"/>
      <c r="N2156" s="97"/>
      <c r="O2156" s="98"/>
      <c r="P2156" s="96" t="s">
        <v>6</v>
      </c>
      <c r="Q2156" s="97"/>
      <c r="R2156" s="97"/>
      <c r="S2156" s="97"/>
      <c r="T2156" s="97"/>
      <c r="U2156" s="97"/>
      <c r="V2156" s="98"/>
      <c r="W2156" s="99" t="s">
        <v>7</v>
      </c>
      <c r="X2156" s="94" t="s">
        <v>8</v>
      </c>
    </row>
    <row r="2157" spans="2:24">
      <c r="B2157" s="95"/>
      <c r="C2157" s="95"/>
      <c r="D2157" s="95"/>
      <c r="E2157" s="95"/>
      <c r="F2157" s="95"/>
      <c r="G2157" s="2" t="s">
        <v>9</v>
      </c>
      <c r="H2157" s="3" t="s">
        <v>10</v>
      </c>
      <c r="I2157" s="3" t="s">
        <v>23</v>
      </c>
      <c r="J2157" s="3" t="s">
        <v>22</v>
      </c>
      <c r="K2157" s="3" t="s">
        <v>21</v>
      </c>
      <c r="L2157" s="3" t="s">
        <v>25</v>
      </c>
      <c r="M2157" s="3" t="s">
        <v>11</v>
      </c>
      <c r="N2157" s="3" t="s">
        <v>24</v>
      </c>
      <c r="O2157" s="3" t="s">
        <v>12</v>
      </c>
      <c r="P2157" s="2" t="s">
        <v>9</v>
      </c>
      <c r="Q2157" s="3" t="s">
        <v>10</v>
      </c>
      <c r="R2157" s="3" t="s">
        <v>22</v>
      </c>
      <c r="S2157" s="3" t="s">
        <v>21</v>
      </c>
      <c r="T2157" s="3" t="s">
        <v>11</v>
      </c>
      <c r="U2157" s="3" t="s">
        <v>328</v>
      </c>
      <c r="V2157" s="3" t="s">
        <v>13</v>
      </c>
      <c r="W2157" s="100"/>
      <c r="X2157" s="95"/>
    </row>
    <row r="2158" spans="2:24">
      <c r="B2158" s="23" t="s">
        <v>14</v>
      </c>
      <c r="C2158" s="5">
        <v>16</v>
      </c>
      <c r="D2158" s="5">
        <v>4</v>
      </c>
      <c r="E2158" s="5">
        <f>C2158-D2158</f>
        <v>12</v>
      </c>
      <c r="F2158" s="12">
        <v>24</v>
      </c>
      <c r="G2158" s="7">
        <f>350*3/35.31</f>
        <v>29.73661852166525</v>
      </c>
      <c r="H2158" s="7">
        <f>350*3/35.31</f>
        <v>29.73661852166525</v>
      </c>
      <c r="I2158" s="7">
        <v>0</v>
      </c>
      <c r="J2158" s="7">
        <v>0</v>
      </c>
      <c r="K2158" s="7">
        <f>350*10/35.31</f>
        <v>99.122061738884156</v>
      </c>
      <c r="L2158" s="7">
        <v>0</v>
      </c>
      <c r="M2158" s="7">
        <f>350*2/35.31</f>
        <v>19.824412347776832</v>
      </c>
      <c r="N2158" s="7">
        <v>0</v>
      </c>
      <c r="O2158" s="7">
        <f>SUM(G2158:N2158)</f>
        <v>178.4197111299915</v>
      </c>
      <c r="P2158" s="7">
        <f>350*1/35.31</f>
        <v>9.912206173888416</v>
      </c>
      <c r="Q2158" s="7">
        <f>350*2/35.31</f>
        <v>19.824412347776832</v>
      </c>
      <c r="R2158" s="7">
        <v>0</v>
      </c>
      <c r="S2158" s="7">
        <v>0</v>
      </c>
      <c r="T2158" s="7">
        <f>350*4/35.31</f>
        <v>39.648824695553664</v>
      </c>
      <c r="U2158" s="7">
        <f>350*12/35.31</f>
        <v>118.946474086661</v>
      </c>
      <c r="V2158" s="7">
        <f>SUM(P2158:U2158)</f>
        <v>188.33191730387992</v>
      </c>
      <c r="W2158" s="72">
        <v>250</v>
      </c>
      <c r="X2158" s="8"/>
    </row>
    <row r="2159" spans="2:24">
      <c r="B2159" s="23" t="s">
        <v>15</v>
      </c>
      <c r="C2159" s="72">
        <v>15</v>
      </c>
      <c r="D2159" s="72">
        <v>2</v>
      </c>
      <c r="E2159" s="5">
        <f>C2159-D2159</f>
        <v>13</v>
      </c>
      <c r="F2159" s="12"/>
      <c r="G2159" s="6">
        <f>350*10/35.31</f>
        <v>99.122061738884156</v>
      </c>
      <c r="H2159" s="6">
        <v>0</v>
      </c>
      <c r="I2159" s="6">
        <v>0</v>
      </c>
      <c r="J2159" s="6">
        <v>0</v>
      </c>
      <c r="K2159" s="6">
        <v>0</v>
      </c>
      <c r="L2159" s="6">
        <v>0</v>
      </c>
      <c r="M2159" s="6">
        <f>350*9/35.31</f>
        <v>89.209855564995749</v>
      </c>
      <c r="N2159" s="6">
        <f>350*12/35.31</f>
        <v>118.946474086661</v>
      </c>
      <c r="O2159" s="7">
        <f t="shared" ref="O2159" si="353">SUM(G2159:N2159)</f>
        <v>307.27839139054089</v>
      </c>
      <c r="P2159" s="7">
        <v>0</v>
      </c>
      <c r="Q2159" s="7">
        <v>0</v>
      </c>
      <c r="R2159" s="7">
        <v>0</v>
      </c>
      <c r="S2159" s="7">
        <v>0</v>
      </c>
      <c r="T2159" s="7">
        <v>0</v>
      </c>
      <c r="U2159" s="7">
        <v>0</v>
      </c>
      <c r="V2159" s="7">
        <f>SUM(P2159:U2159)</f>
        <v>0</v>
      </c>
      <c r="W2159" s="72">
        <v>2140</v>
      </c>
      <c r="X2159" s="8"/>
    </row>
    <row r="2160" spans="2:24">
      <c r="B2160" s="23" t="s">
        <v>16</v>
      </c>
      <c r="C2160" s="72">
        <v>13</v>
      </c>
      <c r="D2160" s="72">
        <v>5</v>
      </c>
      <c r="E2160" s="5">
        <f>C2160-D2160</f>
        <v>8</v>
      </c>
      <c r="F2160" s="12"/>
      <c r="G2160" s="6">
        <f>2050/35.31</f>
        <v>58.057207589917866</v>
      </c>
      <c r="H2160" s="6">
        <v>0</v>
      </c>
      <c r="I2160" s="6">
        <v>0</v>
      </c>
      <c r="J2160" s="6">
        <v>0</v>
      </c>
      <c r="K2160" s="6">
        <v>0</v>
      </c>
      <c r="L2160" s="6">
        <v>0</v>
      </c>
      <c r="M2160" s="6">
        <f>650/35.31</f>
        <v>18.408382894364202</v>
      </c>
      <c r="N2160" s="6">
        <v>0</v>
      </c>
      <c r="O2160" s="7">
        <f>SUM(G2160:N2160)</f>
        <v>76.465590484282075</v>
      </c>
      <c r="P2160" s="7">
        <f>1750/35.31</f>
        <v>49.561030869442078</v>
      </c>
      <c r="Q2160" s="7">
        <v>0</v>
      </c>
      <c r="R2160" s="7">
        <v>0</v>
      </c>
      <c r="S2160" s="7">
        <v>0</v>
      </c>
      <c r="T2160" s="7">
        <v>0</v>
      </c>
      <c r="U2160" s="7">
        <v>0</v>
      </c>
      <c r="V2160" s="7">
        <f>SUM(P2160:U2160)</f>
        <v>49.561030869442078</v>
      </c>
      <c r="W2160" s="72">
        <v>600</v>
      </c>
      <c r="X2160" s="8"/>
    </row>
    <row r="2162" spans="2:24">
      <c r="B2162" s="1" t="s">
        <v>717</v>
      </c>
    </row>
    <row r="2163" spans="2:24">
      <c r="B2163" s="94" t="s">
        <v>0</v>
      </c>
      <c r="C2163" s="94" t="s">
        <v>121</v>
      </c>
      <c r="D2163" s="94" t="s">
        <v>97</v>
      </c>
      <c r="E2163" s="94" t="s">
        <v>98</v>
      </c>
      <c r="F2163" s="94" t="s">
        <v>99</v>
      </c>
      <c r="G2163" s="101" t="s">
        <v>100</v>
      </c>
      <c r="H2163" s="103" t="s">
        <v>8</v>
      </c>
      <c r="I2163" s="103"/>
      <c r="J2163" s="103"/>
      <c r="K2163" s="103"/>
      <c r="L2163" s="103"/>
      <c r="M2163" s="103"/>
      <c r="N2163" s="103"/>
      <c r="O2163" s="103"/>
    </row>
    <row r="2164" spans="2:24">
      <c r="B2164" s="95"/>
      <c r="C2164" s="95"/>
      <c r="D2164" s="95"/>
      <c r="E2164" s="95"/>
      <c r="F2164" s="95"/>
      <c r="G2164" s="102"/>
      <c r="H2164" s="103"/>
      <c r="I2164" s="103"/>
      <c r="J2164" s="103"/>
      <c r="K2164" s="103"/>
      <c r="L2164" s="103"/>
      <c r="M2164" s="103"/>
      <c r="N2164" s="103"/>
      <c r="O2164" s="103"/>
    </row>
    <row r="2165" spans="2:24">
      <c r="B2165" s="23" t="s">
        <v>15</v>
      </c>
      <c r="C2165" s="72" t="s">
        <v>101</v>
      </c>
      <c r="D2165" s="72" t="s">
        <v>127</v>
      </c>
      <c r="E2165" s="5">
        <v>0</v>
      </c>
      <c r="F2165" s="5">
        <v>12</v>
      </c>
      <c r="G2165" s="14">
        <v>0</v>
      </c>
      <c r="H2165" s="104" t="s">
        <v>718</v>
      </c>
      <c r="I2165" s="104"/>
      <c r="J2165" s="104"/>
      <c r="K2165" s="104"/>
      <c r="L2165" s="104"/>
      <c r="M2165" s="104"/>
      <c r="N2165" s="104"/>
      <c r="O2165" s="104"/>
    </row>
    <row r="2166" spans="2:24">
      <c r="B2166" s="4" t="s">
        <v>713</v>
      </c>
      <c r="C2166" s="72" t="s">
        <v>101</v>
      </c>
      <c r="D2166" s="72"/>
      <c r="E2166" s="5">
        <v>0</v>
      </c>
      <c r="F2166" s="5">
        <v>7.5</v>
      </c>
      <c r="G2166" s="14">
        <v>0</v>
      </c>
      <c r="H2166" s="104" t="s">
        <v>719</v>
      </c>
      <c r="I2166" s="104"/>
      <c r="J2166" s="104"/>
      <c r="K2166" s="104"/>
      <c r="L2166" s="104"/>
      <c r="M2166" s="104"/>
      <c r="N2166" s="104"/>
      <c r="O2166" s="104"/>
    </row>
    <row r="2169" spans="2:24">
      <c r="B2169" s="1" t="s">
        <v>720</v>
      </c>
    </row>
    <row r="2170" spans="2:24">
      <c r="B2170" s="94" t="s">
        <v>0</v>
      </c>
      <c r="C2170" s="94" t="s">
        <v>1</v>
      </c>
      <c r="D2170" s="94" t="s">
        <v>2</v>
      </c>
      <c r="E2170" s="94" t="s">
        <v>3</v>
      </c>
      <c r="F2170" s="94" t="s">
        <v>93</v>
      </c>
      <c r="G2170" s="96" t="s">
        <v>5</v>
      </c>
      <c r="H2170" s="97"/>
      <c r="I2170" s="97"/>
      <c r="J2170" s="97"/>
      <c r="K2170" s="97"/>
      <c r="L2170" s="97"/>
      <c r="M2170" s="97"/>
      <c r="N2170" s="97"/>
      <c r="O2170" s="98"/>
      <c r="P2170" s="96" t="s">
        <v>6</v>
      </c>
      <c r="Q2170" s="97"/>
      <c r="R2170" s="97"/>
      <c r="S2170" s="97"/>
      <c r="T2170" s="97"/>
      <c r="U2170" s="97"/>
      <c r="V2170" s="98"/>
      <c r="W2170" s="99" t="s">
        <v>7</v>
      </c>
      <c r="X2170" s="94" t="s">
        <v>8</v>
      </c>
    </row>
    <row r="2171" spans="2:24">
      <c r="B2171" s="95"/>
      <c r="C2171" s="95"/>
      <c r="D2171" s="95"/>
      <c r="E2171" s="95"/>
      <c r="F2171" s="95"/>
      <c r="G2171" s="2" t="s">
        <v>9</v>
      </c>
      <c r="H2171" s="3" t="s">
        <v>10</v>
      </c>
      <c r="I2171" s="3" t="s">
        <v>23</v>
      </c>
      <c r="J2171" s="3" t="s">
        <v>22</v>
      </c>
      <c r="K2171" s="3" t="s">
        <v>21</v>
      </c>
      <c r="L2171" s="3" t="s">
        <v>25</v>
      </c>
      <c r="M2171" s="3" t="s">
        <v>11</v>
      </c>
      <c r="N2171" s="3" t="s">
        <v>24</v>
      </c>
      <c r="O2171" s="3" t="s">
        <v>12</v>
      </c>
      <c r="P2171" s="2" t="s">
        <v>9</v>
      </c>
      <c r="Q2171" s="3" t="s">
        <v>10</v>
      </c>
      <c r="R2171" s="3" t="s">
        <v>22</v>
      </c>
      <c r="S2171" s="3" t="s">
        <v>21</v>
      </c>
      <c r="T2171" s="3" t="s">
        <v>11</v>
      </c>
      <c r="U2171" s="3" t="s">
        <v>328</v>
      </c>
      <c r="V2171" s="3" t="s">
        <v>13</v>
      </c>
      <c r="W2171" s="100"/>
      <c r="X2171" s="95"/>
    </row>
    <row r="2172" spans="2:24">
      <c r="B2172" s="23" t="s">
        <v>14</v>
      </c>
      <c r="C2172" s="5">
        <v>17</v>
      </c>
      <c r="D2172" s="5">
        <v>4</v>
      </c>
      <c r="E2172" s="5">
        <f>C2172-D2172</f>
        <v>13</v>
      </c>
      <c r="F2172" s="12">
        <v>24</v>
      </c>
      <c r="G2172" s="7">
        <f>350*4/35.31</f>
        <v>39.648824695553664</v>
      </c>
      <c r="H2172" s="7">
        <f>350*3/35.31</f>
        <v>29.73661852166525</v>
      </c>
      <c r="I2172" s="7">
        <v>0</v>
      </c>
      <c r="J2172" s="7">
        <v>0</v>
      </c>
      <c r="K2172" s="7">
        <f>350*11/35.31</f>
        <v>109.03426791277258</v>
      </c>
      <c r="L2172" s="7">
        <v>0</v>
      </c>
      <c r="M2172" s="7">
        <f>350*2/35.31</f>
        <v>19.824412347776832</v>
      </c>
      <c r="N2172" s="7">
        <v>0</v>
      </c>
      <c r="O2172" s="7">
        <f>SUM(G2172:N2172)</f>
        <v>198.24412347776834</v>
      </c>
      <c r="P2172" s="7">
        <f>350*1/35.31</f>
        <v>9.912206173888416</v>
      </c>
      <c r="Q2172" s="7">
        <v>0</v>
      </c>
      <c r="R2172" s="7">
        <v>0</v>
      </c>
      <c r="S2172" s="7">
        <v>0</v>
      </c>
      <c r="T2172" s="7">
        <f>350*1/35.31</f>
        <v>9.912206173888416</v>
      </c>
      <c r="U2172" s="7">
        <f>350*9/35.31</f>
        <v>89.209855564995749</v>
      </c>
      <c r="V2172" s="7">
        <f>SUM(P2172:U2172)</f>
        <v>109.03426791277258</v>
      </c>
      <c r="W2172" s="73">
        <v>1109</v>
      </c>
      <c r="X2172" s="8"/>
    </row>
    <row r="2173" spans="2:24">
      <c r="B2173" s="23" t="s">
        <v>15</v>
      </c>
      <c r="C2173" s="73">
        <v>10</v>
      </c>
      <c r="D2173" s="73">
        <v>1</v>
      </c>
      <c r="E2173" s="5">
        <f>C2173-D2173</f>
        <v>9</v>
      </c>
      <c r="F2173" s="12"/>
      <c r="G2173" s="6">
        <f>350*8/35.31</f>
        <v>79.297649391107328</v>
      </c>
      <c r="H2173" s="6">
        <v>0</v>
      </c>
      <c r="I2173" s="6">
        <v>0</v>
      </c>
      <c r="J2173" s="6">
        <v>0</v>
      </c>
      <c r="K2173" s="6">
        <v>0</v>
      </c>
      <c r="L2173" s="6">
        <v>0</v>
      </c>
      <c r="M2173" s="6">
        <f>350*7/35.31</f>
        <v>69.385443217218921</v>
      </c>
      <c r="N2173" s="6">
        <f>350*10/35.31</f>
        <v>99.122061738884156</v>
      </c>
      <c r="O2173" s="7">
        <f t="shared" ref="O2173" si="354">SUM(G2173:N2173)</f>
        <v>247.80515434721042</v>
      </c>
      <c r="P2173" s="7">
        <v>0</v>
      </c>
      <c r="Q2173" s="7">
        <v>0</v>
      </c>
      <c r="R2173" s="7">
        <v>0</v>
      </c>
      <c r="S2173" s="7">
        <v>0</v>
      </c>
      <c r="T2173" s="7">
        <v>0</v>
      </c>
      <c r="U2173" s="7">
        <v>0</v>
      </c>
      <c r="V2173" s="7">
        <f>SUM(P2173:U2173)</f>
        <v>0</v>
      </c>
      <c r="W2173" s="73">
        <v>1906</v>
      </c>
      <c r="X2173" s="8"/>
    </row>
    <row r="2174" spans="2:24">
      <c r="B2174" s="23" t="s">
        <v>16</v>
      </c>
      <c r="C2174" s="73">
        <v>11</v>
      </c>
      <c r="D2174" s="73">
        <v>3</v>
      </c>
      <c r="E2174" s="5">
        <f>C2174-D2174</f>
        <v>8</v>
      </c>
      <c r="F2174" s="12"/>
      <c r="G2174" s="6">
        <f>1150/35.31</f>
        <v>32.56867742849051</v>
      </c>
      <c r="H2174" s="6">
        <v>0</v>
      </c>
      <c r="I2174" s="6">
        <v>0</v>
      </c>
      <c r="J2174" s="6">
        <v>0</v>
      </c>
      <c r="K2174" s="6">
        <v>0</v>
      </c>
      <c r="L2174" s="6">
        <v>0</v>
      </c>
      <c r="M2174" s="6">
        <f>800/35.31</f>
        <v>22.656471254602096</v>
      </c>
      <c r="N2174" s="6">
        <v>0</v>
      </c>
      <c r="O2174" s="7">
        <f>SUM(G2174:N2174)</f>
        <v>55.225148683092605</v>
      </c>
      <c r="P2174" s="7">
        <f>2800/35.31</f>
        <v>79.297649391107328</v>
      </c>
      <c r="Q2174" s="7">
        <v>0</v>
      </c>
      <c r="R2174" s="7">
        <v>0</v>
      </c>
      <c r="S2174" s="7">
        <v>0</v>
      </c>
      <c r="T2174" s="7">
        <v>0</v>
      </c>
      <c r="U2174" s="7">
        <v>0</v>
      </c>
      <c r="V2174" s="7">
        <f>SUM(P2174:U2174)</f>
        <v>79.297649391107328</v>
      </c>
      <c r="W2174" s="73">
        <v>750</v>
      </c>
      <c r="X2174" s="8"/>
    </row>
    <row r="2176" spans="2:24">
      <c r="B2176" s="1" t="s">
        <v>721</v>
      </c>
    </row>
    <row r="2177" spans="2:24">
      <c r="B2177" s="94" t="s">
        <v>0</v>
      </c>
      <c r="C2177" s="94" t="s">
        <v>121</v>
      </c>
      <c r="D2177" s="94" t="s">
        <v>97</v>
      </c>
      <c r="E2177" s="94" t="s">
        <v>98</v>
      </c>
      <c r="F2177" s="94" t="s">
        <v>99</v>
      </c>
      <c r="G2177" s="101" t="s">
        <v>100</v>
      </c>
      <c r="H2177" s="103" t="s">
        <v>8</v>
      </c>
      <c r="I2177" s="103"/>
      <c r="J2177" s="103"/>
      <c r="K2177" s="103"/>
      <c r="L2177" s="103"/>
      <c r="M2177" s="103"/>
      <c r="N2177" s="103"/>
      <c r="O2177" s="103"/>
    </row>
    <row r="2178" spans="2:24">
      <c r="B2178" s="95"/>
      <c r="C2178" s="95"/>
      <c r="D2178" s="95"/>
      <c r="E2178" s="95"/>
      <c r="F2178" s="95"/>
      <c r="G2178" s="102"/>
      <c r="H2178" s="103"/>
      <c r="I2178" s="103"/>
      <c r="J2178" s="103"/>
      <c r="K2178" s="103"/>
      <c r="L2178" s="103"/>
      <c r="M2178" s="103"/>
      <c r="N2178" s="103"/>
      <c r="O2178" s="103"/>
    </row>
    <row r="2179" spans="2:24">
      <c r="B2179" s="23" t="s">
        <v>15</v>
      </c>
      <c r="C2179" s="73" t="s">
        <v>101</v>
      </c>
      <c r="D2179" s="73" t="s">
        <v>127</v>
      </c>
      <c r="E2179" s="5">
        <v>0</v>
      </c>
      <c r="F2179" s="5">
        <v>12</v>
      </c>
      <c r="G2179" s="14">
        <v>0</v>
      </c>
      <c r="H2179" s="104" t="s">
        <v>722</v>
      </c>
      <c r="I2179" s="104"/>
      <c r="J2179" s="104"/>
      <c r="K2179" s="104"/>
      <c r="L2179" s="104"/>
      <c r="M2179" s="104"/>
      <c r="N2179" s="104"/>
      <c r="O2179" s="104"/>
    </row>
    <row r="2180" spans="2:24">
      <c r="B2180" s="4" t="s">
        <v>713</v>
      </c>
      <c r="C2180" s="73" t="s">
        <v>101</v>
      </c>
      <c r="D2180" s="73"/>
      <c r="E2180" s="5">
        <v>5</v>
      </c>
      <c r="F2180" s="5">
        <v>0</v>
      </c>
      <c r="G2180" s="14">
        <v>0</v>
      </c>
      <c r="H2180" s="104" t="s">
        <v>723</v>
      </c>
      <c r="I2180" s="104"/>
      <c r="J2180" s="104"/>
      <c r="K2180" s="104"/>
      <c r="L2180" s="104"/>
      <c r="M2180" s="104"/>
      <c r="N2180" s="104"/>
      <c r="O2180" s="104"/>
    </row>
    <row r="2183" spans="2:24">
      <c r="B2183" s="1" t="s">
        <v>724</v>
      </c>
    </row>
    <row r="2184" spans="2:24">
      <c r="B2184" s="94" t="s">
        <v>0</v>
      </c>
      <c r="C2184" s="94" t="s">
        <v>1</v>
      </c>
      <c r="D2184" s="94" t="s">
        <v>2</v>
      </c>
      <c r="E2184" s="94" t="s">
        <v>3</v>
      </c>
      <c r="F2184" s="94" t="s">
        <v>93</v>
      </c>
      <c r="G2184" s="96" t="s">
        <v>5</v>
      </c>
      <c r="H2184" s="97"/>
      <c r="I2184" s="97"/>
      <c r="J2184" s="97"/>
      <c r="K2184" s="97"/>
      <c r="L2184" s="97"/>
      <c r="M2184" s="97"/>
      <c r="N2184" s="97"/>
      <c r="O2184" s="98"/>
      <c r="P2184" s="96" t="s">
        <v>6</v>
      </c>
      <c r="Q2184" s="97"/>
      <c r="R2184" s="97"/>
      <c r="S2184" s="97"/>
      <c r="T2184" s="97"/>
      <c r="U2184" s="97"/>
      <c r="V2184" s="98"/>
      <c r="W2184" s="99" t="s">
        <v>7</v>
      </c>
      <c r="X2184" s="94" t="s">
        <v>8</v>
      </c>
    </row>
    <row r="2185" spans="2:24">
      <c r="B2185" s="95"/>
      <c r="C2185" s="95"/>
      <c r="D2185" s="95"/>
      <c r="E2185" s="95"/>
      <c r="F2185" s="95"/>
      <c r="G2185" s="2" t="s">
        <v>9</v>
      </c>
      <c r="H2185" s="3" t="s">
        <v>10</v>
      </c>
      <c r="I2185" s="3" t="s">
        <v>23</v>
      </c>
      <c r="J2185" s="3" t="s">
        <v>22</v>
      </c>
      <c r="K2185" s="3" t="s">
        <v>21</v>
      </c>
      <c r="L2185" s="3" t="s">
        <v>25</v>
      </c>
      <c r="M2185" s="3" t="s">
        <v>11</v>
      </c>
      <c r="N2185" s="3" t="s">
        <v>24</v>
      </c>
      <c r="O2185" s="3" t="s">
        <v>12</v>
      </c>
      <c r="P2185" s="2" t="s">
        <v>9</v>
      </c>
      <c r="Q2185" s="3" t="s">
        <v>10</v>
      </c>
      <c r="R2185" s="3" t="s">
        <v>22</v>
      </c>
      <c r="S2185" s="3" t="s">
        <v>21</v>
      </c>
      <c r="T2185" s="3" t="s">
        <v>11</v>
      </c>
      <c r="U2185" s="3" t="s">
        <v>328</v>
      </c>
      <c r="V2185" s="3" t="s">
        <v>13</v>
      </c>
      <c r="W2185" s="100"/>
      <c r="X2185" s="95"/>
    </row>
    <row r="2186" spans="2:24">
      <c r="B2186" s="23" t="s">
        <v>14</v>
      </c>
      <c r="C2186" s="5">
        <v>16</v>
      </c>
      <c r="D2186" s="5">
        <v>6</v>
      </c>
      <c r="E2186" s="5">
        <f>C2186-D2186</f>
        <v>10</v>
      </c>
      <c r="F2186" s="12">
        <v>4</v>
      </c>
      <c r="G2186" s="7">
        <f>350*3/35.31</f>
        <v>29.73661852166525</v>
      </c>
      <c r="H2186" s="7">
        <f>350*2/35.31</f>
        <v>19.824412347776832</v>
      </c>
      <c r="I2186" s="7">
        <v>0</v>
      </c>
      <c r="J2186" s="7">
        <v>0</v>
      </c>
      <c r="K2186" s="7">
        <f>350*8/35.31</f>
        <v>79.297649391107328</v>
      </c>
      <c r="L2186" s="7">
        <v>0</v>
      </c>
      <c r="M2186" s="7">
        <f>350*2/35.31</f>
        <v>19.824412347776832</v>
      </c>
      <c r="N2186" s="7">
        <v>0</v>
      </c>
      <c r="O2186" s="7">
        <f>SUM(G2186:N2186)</f>
        <v>148.68309260832626</v>
      </c>
      <c r="P2186" s="7">
        <v>0</v>
      </c>
      <c r="Q2186" s="7">
        <v>0</v>
      </c>
      <c r="R2186" s="7">
        <v>0</v>
      </c>
      <c r="S2186" s="7">
        <f>350*3/35.31</f>
        <v>29.73661852166525</v>
      </c>
      <c r="T2186" s="7">
        <f>350*1/35.31</f>
        <v>9.912206173888416</v>
      </c>
      <c r="U2186" s="7">
        <f>350*11/35.31</f>
        <v>109.03426791277258</v>
      </c>
      <c r="V2186" s="7">
        <f>SUM(P2186:U2186)</f>
        <v>148.68309260832623</v>
      </c>
      <c r="W2186" s="74">
        <v>520</v>
      </c>
      <c r="X2186" s="8"/>
    </row>
    <row r="2187" spans="2:24">
      <c r="B2187" s="23" t="s">
        <v>15</v>
      </c>
      <c r="C2187" s="74">
        <v>12</v>
      </c>
      <c r="D2187" s="74">
        <v>1</v>
      </c>
      <c r="E2187" s="5">
        <f>C2187-D2187</f>
        <v>11</v>
      </c>
      <c r="F2187" s="12"/>
      <c r="G2187" s="6">
        <f>350*10/35.31</f>
        <v>99.122061738884156</v>
      </c>
      <c r="H2187" s="6">
        <v>0</v>
      </c>
      <c r="I2187" s="6">
        <v>0</v>
      </c>
      <c r="J2187" s="6">
        <v>0</v>
      </c>
      <c r="K2187" s="6">
        <v>0</v>
      </c>
      <c r="L2187" s="6">
        <v>0</v>
      </c>
      <c r="M2187" s="6">
        <f>350*8/35.31</f>
        <v>79.297649391107328</v>
      </c>
      <c r="N2187" s="6">
        <f>350*12/35.31</f>
        <v>118.946474086661</v>
      </c>
      <c r="O2187" s="7">
        <f t="shared" ref="O2187" si="355">SUM(G2187:N2187)</f>
        <v>297.36618521665247</v>
      </c>
      <c r="P2187" s="7">
        <v>0</v>
      </c>
      <c r="Q2187" s="7">
        <v>0</v>
      </c>
      <c r="R2187" s="7">
        <v>0</v>
      </c>
      <c r="S2187" s="7">
        <v>0</v>
      </c>
      <c r="T2187" s="7">
        <v>0</v>
      </c>
      <c r="U2187" s="7">
        <v>0</v>
      </c>
      <c r="V2187" s="7">
        <f>SUM(P2187:U2187)</f>
        <v>0</v>
      </c>
      <c r="W2187" s="74">
        <v>1706</v>
      </c>
      <c r="X2187" s="8"/>
    </row>
    <row r="2188" spans="2:24">
      <c r="B2188" s="23" t="s">
        <v>16</v>
      </c>
      <c r="C2188" s="74">
        <v>9</v>
      </c>
      <c r="D2188" s="74">
        <v>5</v>
      </c>
      <c r="E2188" s="5">
        <f>C2188-D2188</f>
        <v>4</v>
      </c>
      <c r="F2188" s="12"/>
      <c r="G2188" s="6">
        <f>700/35.31</f>
        <v>19.824412347776832</v>
      </c>
      <c r="H2188" s="6">
        <v>0</v>
      </c>
      <c r="I2188" s="6">
        <v>0</v>
      </c>
      <c r="J2188" s="6">
        <v>0</v>
      </c>
      <c r="K2188" s="6">
        <v>0</v>
      </c>
      <c r="L2188" s="6">
        <v>0</v>
      </c>
      <c r="M2188" s="6">
        <f>300/35.31</f>
        <v>8.4961767204757859</v>
      </c>
      <c r="N2188" s="6">
        <v>0</v>
      </c>
      <c r="O2188" s="7">
        <f>SUM(G2188:N2188)</f>
        <v>28.320589068252616</v>
      </c>
      <c r="P2188" s="7">
        <v>0</v>
      </c>
      <c r="Q2188" s="7">
        <f>700/35.31</f>
        <v>19.824412347776832</v>
      </c>
      <c r="R2188" s="7">
        <v>0</v>
      </c>
      <c r="S2188" s="7">
        <v>0</v>
      </c>
      <c r="T2188" s="7">
        <v>0</v>
      </c>
      <c r="U2188" s="7">
        <v>0</v>
      </c>
      <c r="V2188" s="7">
        <f>SUM(P2188:U2188)</f>
        <v>19.824412347776832</v>
      </c>
      <c r="W2188" s="74">
        <v>355</v>
      </c>
      <c r="X2188" s="8"/>
    </row>
    <row r="2190" spans="2:24">
      <c r="B2190" s="1" t="s">
        <v>725</v>
      </c>
    </row>
    <row r="2191" spans="2:24">
      <c r="B2191" s="94" t="s">
        <v>0</v>
      </c>
      <c r="C2191" s="94" t="s">
        <v>121</v>
      </c>
      <c r="D2191" s="94" t="s">
        <v>97</v>
      </c>
      <c r="E2191" s="94" t="s">
        <v>98</v>
      </c>
      <c r="F2191" s="94" t="s">
        <v>99</v>
      </c>
      <c r="G2191" s="101" t="s">
        <v>100</v>
      </c>
      <c r="H2191" s="103" t="s">
        <v>8</v>
      </c>
      <c r="I2191" s="103"/>
      <c r="J2191" s="103"/>
      <c r="K2191" s="103"/>
      <c r="L2191" s="103"/>
      <c r="M2191" s="103"/>
      <c r="N2191" s="103"/>
      <c r="O2191" s="103"/>
    </row>
    <row r="2192" spans="2:24">
      <c r="B2192" s="95"/>
      <c r="C2192" s="95"/>
      <c r="D2192" s="95"/>
      <c r="E2192" s="95"/>
      <c r="F2192" s="95"/>
      <c r="G2192" s="102"/>
      <c r="H2192" s="103"/>
      <c r="I2192" s="103"/>
      <c r="J2192" s="103"/>
      <c r="K2192" s="103"/>
      <c r="L2192" s="103"/>
      <c r="M2192" s="103"/>
      <c r="N2192" s="103"/>
      <c r="O2192" s="103"/>
    </row>
    <row r="2193" spans="2:24">
      <c r="B2193" s="23" t="s">
        <v>15</v>
      </c>
      <c r="C2193" s="74" t="s">
        <v>101</v>
      </c>
      <c r="D2193" s="74" t="s">
        <v>127</v>
      </c>
      <c r="E2193" s="5">
        <v>0</v>
      </c>
      <c r="F2193" s="5">
        <v>12</v>
      </c>
      <c r="G2193" s="14">
        <v>0</v>
      </c>
      <c r="H2193" s="104" t="s">
        <v>726</v>
      </c>
      <c r="I2193" s="104"/>
      <c r="J2193" s="104"/>
      <c r="K2193" s="104"/>
      <c r="L2193" s="104"/>
      <c r="M2193" s="104"/>
      <c r="N2193" s="104"/>
      <c r="O2193" s="104"/>
    </row>
    <row r="2194" spans="2:24">
      <c r="B2194" s="23" t="s">
        <v>17</v>
      </c>
      <c r="C2194" s="74" t="s">
        <v>101</v>
      </c>
      <c r="D2194" s="74"/>
      <c r="E2194" s="5">
        <v>0</v>
      </c>
      <c r="F2194" s="5">
        <v>8</v>
      </c>
      <c r="G2194" s="14">
        <v>0</v>
      </c>
      <c r="H2194" s="104" t="s">
        <v>727</v>
      </c>
      <c r="I2194" s="104"/>
      <c r="J2194" s="104"/>
      <c r="K2194" s="104"/>
      <c r="L2194" s="104"/>
      <c r="M2194" s="104"/>
      <c r="N2194" s="104"/>
      <c r="O2194" s="104"/>
    </row>
    <row r="2195" spans="2:24">
      <c r="B2195" s="23" t="s">
        <v>713</v>
      </c>
      <c r="C2195" s="74" t="s">
        <v>101</v>
      </c>
      <c r="D2195" s="74"/>
      <c r="E2195" s="5">
        <v>7</v>
      </c>
      <c r="F2195" s="5">
        <v>0</v>
      </c>
      <c r="G2195" s="14">
        <v>0</v>
      </c>
      <c r="H2195" s="104" t="s">
        <v>728</v>
      </c>
      <c r="I2195" s="104"/>
      <c r="J2195" s="104"/>
      <c r="K2195" s="104"/>
      <c r="L2195" s="104"/>
      <c r="M2195" s="104"/>
      <c r="N2195" s="104"/>
      <c r="O2195" s="104"/>
    </row>
    <row r="2198" spans="2:24">
      <c r="B2198" s="1" t="s">
        <v>729</v>
      </c>
    </row>
    <row r="2199" spans="2:24">
      <c r="B2199" s="94" t="s">
        <v>0</v>
      </c>
      <c r="C2199" s="94" t="s">
        <v>1</v>
      </c>
      <c r="D2199" s="94" t="s">
        <v>2</v>
      </c>
      <c r="E2199" s="94" t="s">
        <v>3</v>
      </c>
      <c r="F2199" s="94" t="s">
        <v>93</v>
      </c>
      <c r="G2199" s="96" t="s">
        <v>5</v>
      </c>
      <c r="H2199" s="97"/>
      <c r="I2199" s="97"/>
      <c r="J2199" s="97"/>
      <c r="K2199" s="97"/>
      <c r="L2199" s="97"/>
      <c r="M2199" s="97"/>
      <c r="N2199" s="97"/>
      <c r="O2199" s="98"/>
      <c r="P2199" s="96" t="s">
        <v>6</v>
      </c>
      <c r="Q2199" s="97"/>
      <c r="R2199" s="97"/>
      <c r="S2199" s="97"/>
      <c r="T2199" s="97"/>
      <c r="U2199" s="97"/>
      <c r="V2199" s="98"/>
      <c r="W2199" s="99" t="s">
        <v>7</v>
      </c>
      <c r="X2199" s="94" t="s">
        <v>8</v>
      </c>
    </row>
    <row r="2200" spans="2:24">
      <c r="B2200" s="95"/>
      <c r="C2200" s="95"/>
      <c r="D2200" s="95"/>
      <c r="E2200" s="95"/>
      <c r="F2200" s="95"/>
      <c r="G2200" s="2" t="s">
        <v>9</v>
      </c>
      <c r="H2200" s="3" t="s">
        <v>10</v>
      </c>
      <c r="I2200" s="3" t="s">
        <v>23</v>
      </c>
      <c r="J2200" s="3" t="s">
        <v>22</v>
      </c>
      <c r="K2200" s="3" t="s">
        <v>21</v>
      </c>
      <c r="L2200" s="3" t="s">
        <v>25</v>
      </c>
      <c r="M2200" s="3" t="s">
        <v>11</v>
      </c>
      <c r="N2200" s="3" t="s">
        <v>24</v>
      </c>
      <c r="O2200" s="3" t="s">
        <v>12</v>
      </c>
      <c r="P2200" s="2" t="s">
        <v>9</v>
      </c>
      <c r="Q2200" s="3" t="s">
        <v>10</v>
      </c>
      <c r="R2200" s="3" t="s">
        <v>22</v>
      </c>
      <c r="S2200" s="3" t="s">
        <v>21</v>
      </c>
      <c r="T2200" s="3" t="s">
        <v>11</v>
      </c>
      <c r="U2200" s="3" t="s">
        <v>328</v>
      </c>
      <c r="V2200" s="3" t="s">
        <v>13</v>
      </c>
      <c r="W2200" s="100"/>
      <c r="X2200" s="95"/>
    </row>
    <row r="2201" spans="2:24">
      <c r="B2201" s="23" t="s">
        <v>14</v>
      </c>
      <c r="C2201" s="5">
        <v>6</v>
      </c>
      <c r="D2201" s="5">
        <v>0</v>
      </c>
      <c r="E2201" s="5">
        <f>C2201-D2201</f>
        <v>6</v>
      </c>
      <c r="F2201" s="12"/>
      <c r="G2201" s="7">
        <f>350*3/35.31</f>
        <v>29.73661852166525</v>
      </c>
      <c r="H2201" s="7">
        <f>350*1/35.31</f>
        <v>9.912206173888416</v>
      </c>
      <c r="I2201" s="7">
        <v>0</v>
      </c>
      <c r="J2201" s="7">
        <v>0</v>
      </c>
      <c r="K2201" s="7">
        <f>350*5/35.31</f>
        <v>49.561030869442078</v>
      </c>
      <c r="L2201" s="7">
        <v>0</v>
      </c>
      <c r="M2201" s="7">
        <f>350*1/35.31</f>
        <v>9.912206173888416</v>
      </c>
      <c r="N2201" s="7">
        <v>0</v>
      </c>
      <c r="O2201" s="7">
        <f>SUM(G2201:N2201)</f>
        <v>99.122061738884156</v>
      </c>
      <c r="P2201" s="7">
        <f>350*2/35.31</f>
        <v>19.824412347776832</v>
      </c>
      <c r="Q2201" s="7">
        <f>350*7/35.31</f>
        <v>69.385443217218921</v>
      </c>
      <c r="R2201" s="7">
        <v>0</v>
      </c>
      <c r="S2201" s="7">
        <f>350*3/35.31</f>
        <v>29.73661852166525</v>
      </c>
      <c r="T2201" s="7">
        <f>350*1/35.31</f>
        <v>9.912206173888416</v>
      </c>
      <c r="U2201" s="7">
        <f>350*9/35.31</f>
        <v>89.209855564995749</v>
      </c>
      <c r="V2201" s="7">
        <f>SUM(P2201:U2201)</f>
        <v>218.06853582554515</v>
      </c>
      <c r="W2201" s="75">
        <v>200</v>
      </c>
      <c r="X2201" s="8" t="s">
        <v>730</v>
      </c>
    </row>
    <row r="2202" spans="2:24">
      <c r="B2202" s="23" t="s">
        <v>15</v>
      </c>
      <c r="C2202" s="75">
        <v>15</v>
      </c>
      <c r="D2202" s="75">
        <v>2</v>
      </c>
      <c r="E2202" s="5">
        <f>C2202-D2202</f>
        <v>13</v>
      </c>
      <c r="F2202" s="12"/>
      <c r="G2202" s="6">
        <f>350*10/35.31</f>
        <v>99.122061738884156</v>
      </c>
      <c r="H2202" s="6">
        <v>0</v>
      </c>
      <c r="I2202" s="6">
        <v>0</v>
      </c>
      <c r="J2202" s="6">
        <v>0</v>
      </c>
      <c r="K2202" s="6">
        <v>0</v>
      </c>
      <c r="L2202" s="6">
        <v>0</v>
      </c>
      <c r="M2202" s="6">
        <f>350*9/35.31</f>
        <v>89.209855564995749</v>
      </c>
      <c r="N2202" s="6">
        <f>350*12/35.31</f>
        <v>118.946474086661</v>
      </c>
      <c r="O2202" s="7">
        <f t="shared" ref="O2202" si="356">SUM(G2202:N2202)</f>
        <v>307.27839139054089</v>
      </c>
      <c r="P2202" s="7">
        <v>0</v>
      </c>
      <c r="Q2202" s="7">
        <v>0</v>
      </c>
      <c r="R2202" s="7">
        <v>0</v>
      </c>
      <c r="S2202" s="7">
        <v>0</v>
      </c>
      <c r="T2202" s="7">
        <v>0</v>
      </c>
      <c r="U2202" s="7">
        <v>0</v>
      </c>
      <c r="V2202" s="7">
        <f>SUM(P2202:U2202)</f>
        <v>0</v>
      </c>
      <c r="W2202" s="75">
        <v>2026</v>
      </c>
      <c r="X2202" s="8"/>
    </row>
    <row r="2203" spans="2:24">
      <c r="B2203" s="23" t="s">
        <v>16</v>
      </c>
      <c r="C2203" s="75">
        <v>5</v>
      </c>
      <c r="D2203" s="75">
        <v>1.5</v>
      </c>
      <c r="E2203" s="5">
        <f>C2203-D2203</f>
        <v>3.5</v>
      </c>
      <c r="F2203" s="12"/>
      <c r="G2203" s="6">
        <f>300/35.31</f>
        <v>8.4961767204757859</v>
      </c>
      <c r="H2203" s="6">
        <f>500/35.31</f>
        <v>14.16029453412631</v>
      </c>
      <c r="I2203" s="6">
        <v>0</v>
      </c>
      <c r="J2203" s="6">
        <f>300/35.31</f>
        <v>8.4961767204757859</v>
      </c>
      <c r="K2203" s="6">
        <v>0</v>
      </c>
      <c r="L2203" s="6">
        <v>0</v>
      </c>
      <c r="M2203" s="6">
        <f>300/35.31</f>
        <v>8.4961767204757859</v>
      </c>
      <c r="N2203" s="6">
        <v>0</v>
      </c>
      <c r="O2203" s="7">
        <f>SUM(G2203:N2203)</f>
        <v>39.648824695553671</v>
      </c>
      <c r="P2203" s="7">
        <v>0</v>
      </c>
      <c r="Q2203" s="7">
        <f>1400/35.31</f>
        <v>39.648824695553664</v>
      </c>
      <c r="R2203" s="7">
        <v>0</v>
      </c>
      <c r="S2203" s="7">
        <v>0</v>
      </c>
      <c r="T2203" s="7">
        <v>0</v>
      </c>
      <c r="U2203" s="7">
        <v>0</v>
      </c>
      <c r="V2203" s="7">
        <f>SUM(P2203:U2203)</f>
        <v>39.648824695553664</v>
      </c>
      <c r="W2203" s="75">
        <v>475</v>
      </c>
      <c r="X2203" s="8"/>
    </row>
    <row r="2205" spans="2:24">
      <c r="B2205" s="1" t="s">
        <v>731</v>
      </c>
    </row>
    <row r="2206" spans="2:24">
      <c r="B2206" s="94" t="s">
        <v>0</v>
      </c>
      <c r="C2206" s="94" t="s">
        <v>121</v>
      </c>
      <c r="D2206" s="94" t="s">
        <v>97</v>
      </c>
      <c r="E2206" s="94" t="s">
        <v>98</v>
      </c>
      <c r="F2206" s="94" t="s">
        <v>99</v>
      </c>
      <c r="G2206" s="101" t="s">
        <v>100</v>
      </c>
      <c r="H2206" s="103" t="s">
        <v>8</v>
      </c>
      <c r="I2206" s="103"/>
      <c r="J2206" s="103"/>
      <c r="K2206" s="103"/>
      <c r="L2206" s="103"/>
      <c r="M2206" s="103"/>
      <c r="N2206" s="103"/>
      <c r="O2206" s="103"/>
    </row>
    <row r="2207" spans="2:24">
      <c r="B2207" s="95"/>
      <c r="C2207" s="95"/>
      <c r="D2207" s="95"/>
      <c r="E2207" s="95"/>
      <c r="F2207" s="95"/>
      <c r="G2207" s="102"/>
      <c r="H2207" s="103"/>
      <c r="I2207" s="103"/>
      <c r="J2207" s="103"/>
      <c r="K2207" s="103"/>
      <c r="L2207" s="103"/>
      <c r="M2207" s="103"/>
      <c r="N2207" s="103"/>
      <c r="O2207" s="103"/>
    </row>
    <row r="2208" spans="2:24">
      <c r="B2208" s="23" t="s">
        <v>15</v>
      </c>
      <c r="C2208" s="75" t="s">
        <v>101</v>
      </c>
      <c r="D2208" s="75" t="s">
        <v>127</v>
      </c>
      <c r="E2208" s="5">
        <v>0</v>
      </c>
      <c r="F2208" s="5">
        <v>11</v>
      </c>
      <c r="G2208" s="14">
        <v>0</v>
      </c>
      <c r="H2208" s="104" t="s">
        <v>732</v>
      </c>
      <c r="I2208" s="104"/>
      <c r="J2208" s="104"/>
      <c r="K2208" s="104"/>
      <c r="L2208" s="104"/>
      <c r="M2208" s="104"/>
      <c r="N2208" s="104"/>
      <c r="O2208" s="104"/>
    </row>
    <row r="2209" spans="2:24">
      <c r="B2209" s="23" t="s">
        <v>17</v>
      </c>
      <c r="C2209" s="75" t="s">
        <v>101</v>
      </c>
      <c r="D2209" s="75"/>
      <c r="E2209" s="5">
        <v>0</v>
      </c>
      <c r="F2209" s="5">
        <v>7.5</v>
      </c>
      <c r="G2209" s="14">
        <v>0</v>
      </c>
      <c r="H2209" s="104" t="s">
        <v>733</v>
      </c>
      <c r="I2209" s="104"/>
      <c r="J2209" s="104"/>
      <c r="K2209" s="104"/>
      <c r="L2209" s="104"/>
      <c r="M2209" s="104"/>
      <c r="N2209" s="104"/>
      <c r="O2209" s="104"/>
    </row>
    <row r="2210" spans="2:24">
      <c r="B2210" s="23" t="s">
        <v>713</v>
      </c>
      <c r="C2210" s="75" t="s">
        <v>101</v>
      </c>
      <c r="D2210" s="75"/>
      <c r="E2210" s="5">
        <v>6</v>
      </c>
      <c r="F2210" s="5">
        <v>0</v>
      </c>
      <c r="G2210" s="14">
        <v>0</v>
      </c>
      <c r="H2210" s="104" t="s">
        <v>734</v>
      </c>
      <c r="I2210" s="104"/>
      <c r="J2210" s="104"/>
      <c r="K2210" s="104"/>
      <c r="L2210" s="104"/>
      <c r="M2210" s="104"/>
      <c r="N2210" s="104"/>
      <c r="O2210" s="104"/>
    </row>
    <row r="2213" spans="2:24">
      <c r="B2213" s="1" t="s">
        <v>735</v>
      </c>
    </row>
    <row r="2214" spans="2:24">
      <c r="B2214" s="94" t="s">
        <v>0</v>
      </c>
      <c r="C2214" s="94" t="s">
        <v>1</v>
      </c>
      <c r="D2214" s="94" t="s">
        <v>2</v>
      </c>
      <c r="E2214" s="94" t="s">
        <v>3</v>
      </c>
      <c r="F2214" s="94" t="s">
        <v>93</v>
      </c>
      <c r="G2214" s="96" t="s">
        <v>5</v>
      </c>
      <c r="H2214" s="97"/>
      <c r="I2214" s="97"/>
      <c r="J2214" s="97"/>
      <c r="K2214" s="97"/>
      <c r="L2214" s="97"/>
      <c r="M2214" s="97"/>
      <c r="N2214" s="97"/>
      <c r="O2214" s="98"/>
      <c r="P2214" s="96" t="s">
        <v>6</v>
      </c>
      <c r="Q2214" s="97"/>
      <c r="R2214" s="97"/>
      <c r="S2214" s="97"/>
      <c r="T2214" s="97"/>
      <c r="U2214" s="97"/>
      <c r="V2214" s="98"/>
      <c r="W2214" s="99" t="s">
        <v>7</v>
      </c>
      <c r="X2214" s="94" t="s">
        <v>8</v>
      </c>
    </row>
    <row r="2215" spans="2:24">
      <c r="B2215" s="95"/>
      <c r="C2215" s="95"/>
      <c r="D2215" s="95"/>
      <c r="E2215" s="95"/>
      <c r="F2215" s="95"/>
      <c r="G2215" s="2" t="s">
        <v>9</v>
      </c>
      <c r="H2215" s="3" t="s">
        <v>10</v>
      </c>
      <c r="I2215" s="3" t="s">
        <v>23</v>
      </c>
      <c r="J2215" s="3" t="s">
        <v>22</v>
      </c>
      <c r="K2215" s="3" t="s">
        <v>21</v>
      </c>
      <c r="L2215" s="3" t="s">
        <v>25</v>
      </c>
      <c r="M2215" s="3" t="s">
        <v>11</v>
      </c>
      <c r="N2215" s="3" t="s">
        <v>24</v>
      </c>
      <c r="O2215" s="3" t="s">
        <v>12</v>
      </c>
      <c r="P2215" s="2" t="s">
        <v>9</v>
      </c>
      <c r="Q2215" s="3" t="s">
        <v>10</v>
      </c>
      <c r="R2215" s="3" t="s">
        <v>22</v>
      </c>
      <c r="S2215" s="3" t="s">
        <v>21</v>
      </c>
      <c r="T2215" s="3" t="s">
        <v>11</v>
      </c>
      <c r="U2215" s="3" t="s">
        <v>328</v>
      </c>
      <c r="V2215" s="3" t="s">
        <v>13</v>
      </c>
      <c r="W2215" s="100"/>
      <c r="X2215" s="95"/>
    </row>
    <row r="2216" spans="2:24">
      <c r="B2216" s="23" t="s">
        <v>14</v>
      </c>
      <c r="C2216" s="5">
        <v>14</v>
      </c>
      <c r="D2216" s="5">
        <v>7</v>
      </c>
      <c r="E2216" s="5">
        <f>C2216-D2216</f>
        <v>7</v>
      </c>
      <c r="F2216" s="12"/>
      <c r="G2216" s="7">
        <f>350*1/35.31</f>
        <v>9.912206173888416</v>
      </c>
      <c r="H2216" s="7">
        <f>350*1/35.31</f>
        <v>9.912206173888416</v>
      </c>
      <c r="I2216" s="7">
        <v>0</v>
      </c>
      <c r="J2216" s="7">
        <v>0</v>
      </c>
      <c r="K2216" s="7">
        <f>350*6/35.31</f>
        <v>59.473237043330499</v>
      </c>
      <c r="L2216" s="7">
        <v>0</v>
      </c>
      <c r="M2216" s="7">
        <f>350*2/35.31</f>
        <v>19.824412347776832</v>
      </c>
      <c r="N2216" s="7">
        <v>0</v>
      </c>
      <c r="O2216" s="7">
        <f>SUM(G2216:N2216)</f>
        <v>99.122061738884156</v>
      </c>
      <c r="P2216" s="7">
        <f>350*1/35.31</f>
        <v>9.912206173888416</v>
      </c>
      <c r="Q2216" s="7">
        <f>350*5/35.31</f>
        <v>49.561030869442078</v>
      </c>
      <c r="R2216" s="7">
        <v>0</v>
      </c>
      <c r="S2216" s="7">
        <f>350*6/35.31</f>
        <v>59.473237043330499</v>
      </c>
      <c r="T2216" s="7">
        <f>350*1/35.31</f>
        <v>9.912206173888416</v>
      </c>
      <c r="U2216" s="7">
        <f>350*6/35.31</f>
        <v>59.473237043330499</v>
      </c>
      <c r="V2216" s="7">
        <f>SUM(P2216:U2216)</f>
        <v>188.33191730387992</v>
      </c>
      <c r="W2216" s="76">
        <v>400</v>
      </c>
      <c r="X2216" s="8" t="s">
        <v>736</v>
      </c>
    </row>
    <row r="2217" spans="2:24">
      <c r="B2217" s="23" t="s">
        <v>15</v>
      </c>
      <c r="C2217" s="76">
        <v>10</v>
      </c>
      <c r="D2217" s="76">
        <v>1</v>
      </c>
      <c r="E2217" s="5">
        <f>C2217-D2217</f>
        <v>9</v>
      </c>
      <c r="F2217" s="12"/>
      <c r="G2217" s="6">
        <f>350*7/35.31</f>
        <v>69.385443217218921</v>
      </c>
      <c r="H2217" s="6">
        <v>0</v>
      </c>
      <c r="I2217" s="6">
        <v>0</v>
      </c>
      <c r="J2217" s="6">
        <v>0</v>
      </c>
      <c r="K2217" s="6">
        <v>0</v>
      </c>
      <c r="L2217" s="6">
        <v>0</v>
      </c>
      <c r="M2217" s="6">
        <f>350*6/35.31</f>
        <v>59.473237043330499</v>
      </c>
      <c r="N2217" s="6">
        <f>350*8/35.31</f>
        <v>79.297649391107328</v>
      </c>
      <c r="O2217" s="7">
        <f t="shared" ref="O2217" si="357">SUM(G2217:N2217)</f>
        <v>208.15632965165673</v>
      </c>
      <c r="P2217" s="7">
        <v>0</v>
      </c>
      <c r="Q2217" s="7">
        <v>0</v>
      </c>
      <c r="R2217" s="7">
        <v>0</v>
      </c>
      <c r="S2217" s="7">
        <v>0</v>
      </c>
      <c r="T2217" s="7">
        <v>0</v>
      </c>
      <c r="U2217" s="7">
        <v>0</v>
      </c>
      <c r="V2217" s="7">
        <f>SUM(P2217:U2217)</f>
        <v>0</v>
      </c>
      <c r="W2217" s="76">
        <v>1240</v>
      </c>
      <c r="X2217" s="8"/>
    </row>
    <row r="2218" spans="2:24">
      <c r="B2218" s="23" t="s">
        <v>16</v>
      </c>
      <c r="C2218" s="76">
        <v>10</v>
      </c>
      <c r="D2218" s="76">
        <v>3</v>
      </c>
      <c r="E2218" s="5">
        <f>C2218-D2218</f>
        <v>7</v>
      </c>
      <c r="F2218" s="12"/>
      <c r="G2218" s="6">
        <f>700/35.31</f>
        <v>19.824412347776832</v>
      </c>
      <c r="H2218" s="6">
        <f>900/35.31</f>
        <v>25.488530161427356</v>
      </c>
      <c r="I2218" s="6">
        <v>0</v>
      </c>
      <c r="J2218" s="6">
        <f>1100/35.31</f>
        <v>31.15264797507788</v>
      </c>
      <c r="K2218" s="6">
        <v>0</v>
      </c>
      <c r="L2218" s="6">
        <v>0</v>
      </c>
      <c r="M2218" s="6">
        <f>450/35.31</f>
        <v>12.744265080713678</v>
      </c>
      <c r="N2218" s="6">
        <v>0</v>
      </c>
      <c r="O2218" s="7">
        <f>SUM(G2218:N2218)</f>
        <v>89.209855564995749</v>
      </c>
      <c r="P2218" s="7">
        <v>0</v>
      </c>
      <c r="Q2218" s="7">
        <f>700/35.31</f>
        <v>19.824412347776832</v>
      </c>
      <c r="R2218" s="7">
        <v>0</v>
      </c>
      <c r="S2218" s="7">
        <v>0</v>
      </c>
      <c r="T2218" s="7">
        <v>0</v>
      </c>
      <c r="U2218" s="7">
        <v>0</v>
      </c>
      <c r="V2218" s="7">
        <f>SUM(P2218:U2218)</f>
        <v>19.824412347776832</v>
      </c>
      <c r="W2218" s="76">
        <v>565</v>
      </c>
      <c r="X2218" s="8"/>
    </row>
    <row r="2220" spans="2:24">
      <c r="B2220" s="1" t="s">
        <v>737</v>
      </c>
    </row>
    <row r="2221" spans="2:24">
      <c r="B2221" s="94" t="s">
        <v>0</v>
      </c>
      <c r="C2221" s="94" t="s">
        <v>121</v>
      </c>
      <c r="D2221" s="94" t="s">
        <v>97</v>
      </c>
      <c r="E2221" s="94" t="s">
        <v>98</v>
      </c>
      <c r="F2221" s="94" t="s">
        <v>99</v>
      </c>
      <c r="G2221" s="101" t="s">
        <v>100</v>
      </c>
      <c r="H2221" s="103" t="s">
        <v>8</v>
      </c>
      <c r="I2221" s="103"/>
      <c r="J2221" s="103"/>
      <c r="K2221" s="103"/>
      <c r="L2221" s="103"/>
      <c r="M2221" s="103"/>
      <c r="N2221" s="103"/>
      <c r="O2221" s="103"/>
    </row>
    <row r="2222" spans="2:24">
      <c r="B2222" s="95"/>
      <c r="C2222" s="95"/>
      <c r="D2222" s="95"/>
      <c r="E2222" s="95"/>
      <c r="F2222" s="95"/>
      <c r="G2222" s="102"/>
      <c r="H2222" s="103"/>
      <c r="I2222" s="103"/>
      <c r="J2222" s="103"/>
      <c r="K2222" s="103"/>
      <c r="L2222" s="103"/>
      <c r="M2222" s="103"/>
      <c r="N2222" s="103"/>
      <c r="O2222" s="103"/>
    </row>
    <row r="2223" spans="2:24">
      <c r="B2223" s="23" t="s">
        <v>15</v>
      </c>
      <c r="C2223" s="76" t="s">
        <v>101</v>
      </c>
      <c r="D2223" s="76" t="s">
        <v>127</v>
      </c>
      <c r="E2223" s="5">
        <v>0</v>
      </c>
      <c r="F2223" s="5">
        <v>11</v>
      </c>
      <c r="G2223" s="14">
        <v>0</v>
      </c>
      <c r="H2223" s="104" t="s">
        <v>738</v>
      </c>
      <c r="I2223" s="104"/>
      <c r="J2223" s="104"/>
      <c r="K2223" s="104"/>
      <c r="L2223" s="104"/>
      <c r="M2223" s="104"/>
      <c r="N2223" s="104"/>
      <c r="O2223" s="104"/>
    </row>
    <row r="2224" spans="2:24">
      <c r="B2224" s="23" t="s">
        <v>713</v>
      </c>
      <c r="C2224" s="76" t="s">
        <v>101</v>
      </c>
      <c r="D2224" s="76"/>
      <c r="E2224" s="5">
        <v>5</v>
      </c>
      <c r="F2224" s="5">
        <v>0</v>
      </c>
      <c r="G2224" s="14">
        <v>0</v>
      </c>
      <c r="H2224" s="104" t="s">
        <v>739</v>
      </c>
      <c r="I2224" s="104"/>
      <c r="J2224" s="104"/>
      <c r="K2224" s="104"/>
      <c r="L2224" s="104"/>
      <c r="M2224" s="104"/>
      <c r="N2224" s="104"/>
      <c r="O2224" s="104"/>
    </row>
    <row r="2227" spans="2:24">
      <c r="B2227" s="1" t="s">
        <v>740</v>
      </c>
    </row>
    <row r="2228" spans="2:24">
      <c r="B2228" s="94" t="s">
        <v>0</v>
      </c>
      <c r="C2228" s="94" t="s">
        <v>1</v>
      </c>
      <c r="D2228" s="94" t="s">
        <v>2</v>
      </c>
      <c r="E2228" s="94" t="s">
        <v>3</v>
      </c>
      <c r="F2228" s="94" t="s">
        <v>93</v>
      </c>
      <c r="G2228" s="96" t="s">
        <v>5</v>
      </c>
      <c r="H2228" s="97"/>
      <c r="I2228" s="97"/>
      <c r="J2228" s="97"/>
      <c r="K2228" s="97"/>
      <c r="L2228" s="97"/>
      <c r="M2228" s="97"/>
      <c r="N2228" s="97"/>
      <c r="O2228" s="98"/>
      <c r="P2228" s="96" t="s">
        <v>6</v>
      </c>
      <c r="Q2228" s="97"/>
      <c r="R2228" s="97"/>
      <c r="S2228" s="97"/>
      <c r="T2228" s="97"/>
      <c r="U2228" s="97"/>
      <c r="V2228" s="98"/>
      <c r="W2228" s="99" t="s">
        <v>7</v>
      </c>
      <c r="X2228" s="94" t="s">
        <v>8</v>
      </c>
    </row>
    <row r="2229" spans="2:24">
      <c r="B2229" s="95"/>
      <c r="C2229" s="95"/>
      <c r="D2229" s="95"/>
      <c r="E2229" s="95"/>
      <c r="F2229" s="95"/>
      <c r="G2229" s="2" t="s">
        <v>9</v>
      </c>
      <c r="H2229" s="3" t="s">
        <v>10</v>
      </c>
      <c r="I2229" s="3" t="s">
        <v>23</v>
      </c>
      <c r="J2229" s="3" t="s">
        <v>22</v>
      </c>
      <c r="K2229" s="3" t="s">
        <v>21</v>
      </c>
      <c r="L2229" s="3" t="s">
        <v>25</v>
      </c>
      <c r="M2229" s="3" t="s">
        <v>11</v>
      </c>
      <c r="N2229" s="3" t="s">
        <v>24</v>
      </c>
      <c r="O2229" s="3" t="s">
        <v>12</v>
      </c>
      <c r="P2229" s="2" t="s">
        <v>9</v>
      </c>
      <c r="Q2229" s="3" t="s">
        <v>10</v>
      </c>
      <c r="R2229" s="3" t="s">
        <v>22</v>
      </c>
      <c r="S2229" s="3" t="s">
        <v>21</v>
      </c>
      <c r="T2229" s="3" t="s">
        <v>11</v>
      </c>
      <c r="U2229" s="3" t="s">
        <v>328</v>
      </c>
      <c r="V2229" s="3" t="s">
        <v>13</v>
      </c>
      <c r="W2229" s="100"/>
      <c r="X2229" s="95"/>
    </row>
    <row r="2230" spans="2:24">
      <c r="B2230" s="23" t="s">
        <v>14</v>
      </c>
      <c r="C2230" s="5">
        <v>16</v>
      </c>
      <c r="D2230" s="5">
        <v>9</v>
      </c>
      <c r="E2230" s="5">
        <f>C2230-D2230</f>
        <v>7</v>
      </c>
      <c r="F2230" s="12"/>
      <c r="G2230" s="7">
        <f>350*5/35.31</f>
        <v>49.561030869442078</v>
      </c>
      <c r="H2230" s="7">
        <f>350*1/35.31</f>
        <v>9.912206173888416</v>
      </c>
      <c r="I2230" s="7">
        <v>0</v>
      </c>
      <c r="J2230" s="7">
        <v>0</v>
      </c>
      <c r="K2230" s="7">
        <f>350*6/35.31</f>
        <v>59.473237043330499</v>
      </c>
      <c r="L2230" s="7">
        <v>0</v>
      </c>
      <c r="M2230" s="7">
        <f>350*2/35.31</f>
        <v>19.824412347776832</v>
      </c>
      <c r="N2230" s="7">
        <v>0</v>
      </c>
      <c r="O2230" s="7">
        <f>SUM(G2230:N2230)</f>
        <v>138.77088643443784</v>
      </c>
      <c r="P2230" s="7">
        <v>0</v>
      </c>
      <c r="Q2230" s="7">
        <f>350*1/35.31</f>
        <v>9.912206173888416</v>
      </c>
      <c r="R2230" s="7">
        <v>0</v>
      </c>
      <c r="S2230" s="7">
        <v>0</v>
      </c>
      <c r="T2230" s="7">
        <f>350*2/35.31</f>
        <v>19.824412347776832</v>
      </c>
      <c r="U2230" s="7">
        <f>350*3/35.31</f>
        <v>29.73661852166525</v>
      </c>
      <c r="V2230" s="7">
        <f>SUM(P2230:U2230)</f>
        <v>59.473237043330499</v>
      </c>
      <c r="W2230" s="77">
        <v>400</v>
      </c>
      <c r="X2230" s="8" t="s">
        <v>741</v>
      </c>
    </row>
    <row r="2231" spans="2:24">
      <c r="B2231" s="23" t="s">
        <v>15</v>
      </c>
      <c r="C2231" s="77">
        <v>14</v>
      </c>
      <c r="D2231" s="77">
        <v>2</v>
      </c>
      <c r="E2231" s="5">
        <f>C2231-D2231</f>
        <v>12</v>
      </c>
      <c r="F2231" s="12"/>
      <c r="G2231" s="6">
        <f>350*10/35.31</f>
        <v>99.122061738884156</v>
      </c>
      <c r="H2231" s="6">
        <v>0</v>
      </c>
      <c r="I2231" s="6">
        <v>0</v>
      </c>
      <c r="J2231" s="6">
        <v>0</v>
      </c>
      <c r="K2231" s="6">
        <v>0</v>
      </c>
      <c r="L2231" s="6">
        <v>0</v>
      </c>
      <c r="M2231" s="6">
        <f>350*9/35.31</f>
        <v>89.209855564995749</v>
      </c>
      <c r="N2231" s="6">
        <f>350*12/35.31</f>
        <v>118.946474086661</v>
      </c>
      <c r="O2231" s="7">
        <f t="shared" ref="O2231" si="358">SUM(G2231:N2231)</f>
        <v>307.27839139054089</v>
      </c>
      <c r="P2231" s="7">
        <v>0</v>
      </c>
      <c r="Q2231" s="7">
        <v>0</v>
      </c>
      <c r="R2231" s="7">
        <v>0</v>
      </c>
      <c r="S2231" s="7">
        <v>0</v>
      </c>
      <c r="T2231" s="7">
        <v>0</v>
      </c>
      <c r="U2231" s="7">
        <v>0</v>
      </c>
      <c r="V2231" s="7">
        <f>SUM(P2231:U2231)</f>
        <v>0</v>
      </c>
      <c r="W2231" s="77">
        <v>1985</v>
      </c>
      <c r="X2231" s="8"/>
    </row>
    <row r="2232" spans="2:24">
      <c r="B2232" s="23" t="s">
        <v>16</v>
      </c>
      <c r="C2232" s="77">
        <v>9</v>
      </c>
      <c r="D2232" s="77">
        <v>3</v>
      </c>
      <c r="E2232" s="5">
        <f>C2232-D2232</f>
        <v>6</v>
      </c>
      <c r="F2232" s="12"/>
      <c r="G2232" s="6">
        <f>700/35.31</f>
        <v>19.824412347776832</v>
      </c>
      <c r="H2232" s="6">
        <f>950/35.31</f>
        <v>26.904559614839986</v>
      </c>
      <c r="I2232" s="6">
        <v>0</v>
      </c>
      <c r="J2232" s="6">
        <f>1400/35.31</f>
        <v>39.648824695553664</v>
      </c>
      <c r="K2232" s="6">
        <v>0</v>
      </c>
      <c r="L2232" s="6">
        <v>0</v>
      </c>
      <c r="M2232" s="6">
        <f>50/35.31</f>
        <v>1.416029453412631</v>
      </c>
      <c r="N2232" s="6">
        <v>0</v>
      </c>
      <c r="O2232" s="7">
        <f>SUM(G2232:N2232)</f>
        <v>87.793826111583115</v>
      </c>
      <c r="P2232" s="7">
        <v>0</v>
      </c>
      <c r="Q2232" s="7">
        <f>350/35.31</f>
        <v>9.912206173888416</v>
      </c>
      <c r="R2232" s="7">
        <f>1400/35.31</f>
        <v>39.648824695553664</v>
      </c>
      <c r="S2232" s="7">
        <v>0</v>
      </c>
      <c r="T2232" s="7">
        <v>0</v>
      </c>
      <c r="U2232" s="7">
        <v>0</v>
      </c>
      <c r="V2232" s="7">
        <f>SUM(P2232:U2232)</f>
        <v>49.561030869442078</v>
      </c>
      <c r="W2232" s="77">
        <v>1530</v>
      </c>
      <c r="X2232" s="8"/>
    </row>
    <row r="2234" spans="2:24">
      <c r="B2234" s="1" t="s">
        <v>742</v>
      </c>
    </row>
    <row r="2235" spans="2:24">
      <c r="B2235" s="94" t="s">
        <v>0</v>
      </c>
      <c r="C2235" s="94" t="s">
        <v>121</v>
      </c>
      <c r="D2235" s="94" t="s">
        <v>97</v>
      </c>
      <c r="E2235" s="94" t="s">
        <v>98</v>
      </c>
      <c r="F2235" s="94" t="s">
        <v>99</v>
      </c>
      <c r="G2235" s="101" t="s">
        <v>100</v>
      </c>
      <c r="H2235" s="103" t="s">
        <v>8</v>
      </c>
      <c r="I2235" s="103"/>
      <c r="J2235" s="103"/>
      <c r="K2235" s="103"/>
      <c r="L2235" s="103"/>
      <c r="M2235" s="103"/>
      <c r="N2235" s="103"/>
      <c r="O2235" s="103"/>
    </row>
    <row r="2236" spans="2:24">
      <c r="B2236" s="95"/>
      <c r="C2236" s="95"/>
      <c r="D2236" s="95"/>
      <c r="E2236" s="95"/>
      <c r="F2236" s="95"/>
      <c r="G2236" s="102"/>
      <c r="H2236" s="103"/>
      <c r="I2236" s="103"/>
      <c r="J2236" s="103"/>
      <c r="K2236" s="103"/>
      <c r="L2236" s="103"/>
      <c r="M2236" s="103"/>
      <c r="N2236" s="103"/>
      <c r="O2236" s="103"/>
    </row>
    <row r="2237" spans="2:24">
      <c r="B2237" s="23" t="s">
        <v>15</v>
      </c>
      <c r="C2237" s="77" t="s">
        <v>101</v>
      </c>
      <c r="D2237" s="77" t="s">
        <v>127</v>
      </c>
      <c r="E2237" s="5">
        <v>0</v>
      </c>
      <c r="F2237" s="5">
        <v>13</v>
      </c>
      <c r="G2237" s="14">
        <v>0</v>
      </c>
      <c r="H2237" s="104" t="s">
        <v>743</v>
      </c>
      <c r="I2237" s="104"/>
      <c r="J2237" s="104"/>
      <c r="K2237" s="104"/>
      <c r="L2237" s="104"/>
      <c r="M2237" s="104"/>
      <c r="N2237" s="104"/>
      <c r="O2237" s="104"/>
    </row>
    <row r="2238" spans="2:24">
      <c r="B2238" s="23" t="s">
        <v>713</v>
      </c>
      <c r="C2238" s="77" t="s">
        <v>101</v>
      </c>
      <c r="D2238" s="77"/>
      <c r="E2238" s="5">
        <v>9</v>
      </c>
      <c r="F2238" s="5">
        <v>0</v>
      </c>
      <c r="G2238" s="14">
        <v>0</v>
      </c>
      <c r="H2238" s="104" t="s">
        <v>744</v>
      </c>
      <c r="I2238" s="104"/>
      <c r="J2238" s="104"/>
      <c r="K2238" s="104"/>
      <c r="L2238" s="104"/>
      <c r="M2238" s="104"/>
      <c r="N2238" s="104"/>
      <c r="O2238" s="104"/>
    </row>
    <row r="2241" spans="2:24">
      <c r="B2241" s="1" t="s">
        <v>745</v>
      </c>
    </row>
    <row r="2242" spans="2:24">
      <c r="B2242" s="94" t="s">
        <v>0</v>
      </c>
      <c r="C2242" s="94" t="s">
        <v>1</v>
      </c>
      <c r="D2242" s="94" t="s">
        <v>2</v>
      </c>
      <c r="E2242" s="94" t="s">
        <v>3</v>
      </c>
      <c r="F2242" s="94" t="s">
        <v>93</v>
      </c>
      <c r="G2242" s="96" t="s">
        <v>5</v>
      </c>
      <c r="H2242" s="97"/>
      <c r="I2242" s="97"/>
      <c r="J2242" s="97"/>
      <c r="K2242" s="97"/>
      <c r="L2242" s="97"/>
      <c r="M2242" s="97"/>
      <c r="N2242" s="97"/>
      <c r="O2242" s="98"/>
      <c r="P2242" s="96" t="s">
        <v>6</v>
      </c>
      <c r="Q2242" s="97"/>
      <c r="R2242" s="97"/>
      <c r="S2242" s="97"/>
      <c r="T2242" s="97"/>
      <c r="U2242" s="97"/>
      <c r="V2242" s="98"/>
      <c r="W2242" s="99" t="s">
        <v>7</v>
      </c>
      <c r="X2242" s="94" t="s">
        <v>8</v>
      </c>
    </row>
    <row r="2243" spans="2:24">
      <c r="B2243" s="95"/>
      <c r="C2243" s="95"/>
      <c r="D2243" s="95"/>
      <c r="E2243" s="95"/>
      <c r="F2243" s="95"/>
      <c r="G2243" s="2" t="s">
        <v>9</v>
      </c>
      <c r="H2243" s="3" t="s">
        <v>10</v>
      </c>
      <c r="I2243" s="3" t="s">
        <v>23</v>
      </c>
      <c r="J2243" s="3" t="s">
        <v>22</v>
      </c>
      <c r="K2243" s="3" t="s">
        <v>21</v>
      </c>
      <c r="L2243" s="3" t="s">
        <v>25</v>
      </c>
      <c r="M2243" s="3" t="s">
        <v>11</v>
      </c>
      <c r="N2243" s="3" t="s">
        <v>24</v>
      </c>
      <c r="O2243" s="3" t="s">
        <v>12</v>
      </c>
      <c r="P2243" s="2" t="s">
        <v>9</v>
      </c>
      <c r="Q2243" s="3" t="s">
        <v>10</v>
      </c>
      <c r="R2243" s="3" t="s">
        <v>22</v>
      </c>
      <c r="S2243" s="3" t="s">
        <v>21</v>
      </c>
      <c r="T2243" s="3" t="s">
        <v>11</v>
      </c>
      <c r="U2243" s="3" t="s">
        <v>328</v>
      </c>
      <c r="V2243" s="3" t="s">
        <v>13</v>
      </c>
      <c r="W2243" s="100"/>
      <c r="X2243" s="95"/>
    </row>
    <row r="2244" spans="2:24">
      <c r="B2244" s="23" t="s">
        <v>14</v>
      </c>
      <c r="C2244" s="5">
        <v>17</v>
      </c>
      <c r="D2244" s="5">
        <v>5</v>
      </c>
      <c r="E2244" s="5">
        <f>C2244-D2244</f>
        <v>12</v>
      </c>
      <c r="F2244" s="12"/>
      <c r="G2244" s="7">
        <f>350*4/35.31</f>
        <v>39.648824695553664</v>
      </c>
      <c r="H2244" s="7">
        <f>350*1/35.31</f>
        <v>9.912206173888416</v>
      </c>
      <c r="I2244" s="7">
        <v>0</v>
      </c>
      <c r="J2244" s="7">
        <v>0</v>
      </c>
      <c r="K2244" s="7">
        <f>350*11/35.31</f>
        <v>109.03426791277258</v>
      </c>
      <c r="L2244" s="7">
        <v>0</v>
      </c>
      <c r="M2244" s="7">
        <f>350*2/35.31</f>
        <v>19.824412347776832</v>
      </c>
      <c r="N2244" s="7">
        <v>0</v>
      </c>
      <c r="O2244" s="7">
        <f>SUM(G2244:N2244)</f>
        <v>178.4197111299915</v>
      </c>
      <c r="P2244" s="7">
        <v>0</v>
      </c>
      <c r="Q2244" s="7">
        <f>350*1/35.31</f>
        <v>9.912206173888416</v>
      </c>
      <c r="R2244" s="7">
        <v>0</v>
      </c>
      <c r="S2244" s="7">
        <f>350*5/35.31</f>
        <v>49.561030869442078</v>
      </c>
      <c r="T2244" s="7">
        <f>350*1/35.31</f>
        <v>9.912206173888416</v>
      </c>
      <c r="U2244" s="7">
        <f>350*8/35.31</f>
        <v>79.297649391107328</v>
      </c>
      <c r="V2244" s="7">
        <f>SUM(P2244:U2244)</f>
        <v>148.68309260832623</v>
      </c>
      <c r="W2244" s="78">
        <v>575</v>
      </c>
      <c r="X2244" s="8" t="s">
        <v>746</v>
      </c>
    </row>
    <row r="2245" spans="2:24">
      <c r="B2245" s="23" t="s">
        <v>15</v>
      </c>
      <c r="C2245" s="78">
        <v>12</v>
      </c>
      <c r="D2245" s="78">
        <v>0</v>
      </c>
      <c r="E2245" s="5">
        <f>C2245-D2245</f>
        <v>12</v>
      </c>
      <c r="F2245" s="12"/>
      <c r="G2245" s="6">
        <f>350*10/35.31</f>
        <v>99.122061738884156</v>
      </c>
      <c r="H2245" s="6">
        <v>0</v>
      </c>
      <c r="I2245" s="6">
        <v>0</v>
      </c>
      <c r="J2245" s="6">
        <v>0</v>
      </c>
      <c r="K2245" s="6">
        <v>0</v>
      </c>
      <c r="L2245" s="6">
        <v>0</v>
      </c>
      <c r="M2245" s="6">
        <f>350*9/35.31</f>
        <v>89.209855564995749</v>
      </c>
      <c r="N2245" s="6">
        <f>350*12/35.31</f>
        <v>118.946474086661</v>
      </c>
      <c r="O2245" s="7">
        <f t="shared" ref="O2245" si="359">SUM(G2245:N2245)</f>
        <v>307.27839139054089</v>
      </c>
      <c r="P2245" s="7">
        <v>0</v>
      </c>
      <c r="Q2245" s="7">
        <v>0</v>
      </c>
      <c r="R2245" s="7">
        <v>0</v>
      </c>
      <c r="S2245" s="7">
        <v>0</v>
      </c>
      <c r="T2245" s="7">
        <v>0</v>
      </c>
      <c r="U2245" s="7">
        <v>0</v>
      </c>
      <c r="V2245" s="7">
        <f>SUM(P2245:U2245)</f>
        <v>0</v>
      </c>
      <c r="W2245" s="78">
        <v>1630</v>
      </c>
      <c r="X2245" s="8"/>
    </row>
    <row r="2246" spans="2:24">
      <c r="B2246" s="23" t="s">
        <v>16</v>
      </c>
      <c r="C2246" s="78">
        <v>10</v>
      </c>
      <c r="D2246" s="78">
        <v>2</v>
      </c>
      <c r="E2246" s="5">
        <f>C2246-D2246</f>
        <v>8</v>
      </c>
      <c r="F2246" s="12"/>
      <c r="G2246" s="6">
        <f>750/35.31</f>
        <v>21.240441801189462</v>
      </c>
      <c r="H2246" s="6">
        <f>1000/35.31</f>
        <v>28.32058906825262</v>
      </c>
      <c r="I2246" s="6">
        <v>0</v>
      </c>
      <c r="J2246" s="6">
        <f>1500/35.31</f>
        <v>42.480883602378924</v>
      </c>
      <c r="K2246" s="6">
        <v>0</v>
      </c>
      <c r="L2246" s="6">
        <v>0</v>
      </c>
      <c r="M2246" s="6">
        <f>550/35.31</f>
        <v>15.57632398753894</v>
      </c>
      <c r="N2246" s="6">
        <v>0</v>
      </c>
      <c r="O2246" s="7">
        <f>SUM(G2246:N2246)</f>
        <v>107.61823845935994</v>
      </c>
      <c r="P2246" s="7">
        <v>0</v>
      </c>
      <c r="Q2246" s="7">
        <f>350/35.31</f>
        <v>9.912206173888416</v>
      </c>
      <c r="R2246" s="7">
        <f>1050/35.31</f>
        <v>29.73661852166525</v>
      </c>
      <c r="S2246" s="7">
        <v>0</v>
      </c>
      <c r="T2246" s="7">
        <v>0</v>
      </c>
      <c r="U2246" s="7">
        <v>0</v>
      </c>
      <c r="V2246" s="7">
        <f>SUM(P2246:U2246)</f>
        <v>39.648824695553664</v>
      </c>
      <c r="W2246" s="78">
        <v>695</v>
      </c>
      <c r="X2246" s="8"/>
    </row>
    <row r="2248" spans="2:24">
      <c r="B2248" s="1" t="s">
        <v>747</v>
      </c>
    </row>
    <row r="2249" spans="2:24">
      <c r="B2249" s="94" t="s">
        <v>0</v>
      </c>
      <c r="C2249" s="94" t="s">
        <v>121</v>
      </c>
      <c r="D2249" s="94" t="s">
        <v>97</v>
      </c>
      <c r="E2249" s="94" t="s">
        <v>98</v>
      </c>
      <c r="F2249" s="94" t="s">
        <v>99</v>
      </c>
      <c r="G2249" s="101" t="s">
        <v>100</v>
      </c>
      <c r="H2249" s="103" t="s">
        <v>8</v>
      </c>
      <c r="I2249" s="103"/>
      <c r="J2249" s="103"/>
      <c r="K2249" s="103"/>
      <c r="L2249" s="103"/>
      <c r="M2249" s="103"/>
      <c r="N2249" s="103"/>
      <c r="O2249" s="103"/>
    </row>
    <row r="2250" spans="2:24">
      <c r="B2250" s="95"/>
      <c r="C2250" s="95"/>
      <c r="D2250" s="95"/>
      <c r="E2250" s="95"/>
      <c r="F2250" s="95"/>
      <c r="G2250" s="102"/>
      <c r="H2250" s="103"/>
      <c r="I2250" s="103"/>
      <c r="J2250" s="103"/>
      <c r="K2250" s="103"/>
      <c r="L2250" s="103"/>
      <c r="M2250" s="103"/>
      <c r="N2250" s="103"/>
      <c r="O2250" s="103"/>
    </row>
    <row r="2251" spans="2:24">
      <c r="B2251" s="23" t="s">
        <v>15</v>
      </c>
      <c r="C2251" s="78" t="s">
        <v>101</v>
      </c>
      <c r="D2251" s="78" t="s">
        <v>127</v>
      </c>
      <c r="E2251" s="5">
        <v>0</v>
      </c>
      <c r="F2251" s="5">
        <v>13</v>
      </c>
      <c r="G2251" s="14">
        <v>0</v>
      </c>
      <c r="H2251" s="104" t="s">
        <v>748</v>
      </c>
      <c r="I2251" s="104"/>
      <c r="J2251" s="104"/>
      <c r="K2251" s="104"/>
      <c r="L2251" s="104"/>
      <c r="M2251" s="104"/>
      <c r="N2251" s="104"/>
      <c r="O2251" s="104"/>
    </row>
    <row r="2254" spans="2:24">
      <c r="B2254" s="1" t="s">
        <v>749</v>
      </c>
    </row>
    <row r="2255" spans="2:24">
      <c r="B2255" s="94" t="s">
        <v>0</v>
      </c>
      <c r="C2255" s="94" t="s">
        <v>1</v>
      </c>
      <c r="D2255" s="94" t="s">
        <v>2</v>
      </c>
      <c r="E2255" s="94" t="s">
        <v>3</v>
      </c>
      <c r="F2255" s="94" t="s">
        <v>93</v>
      </c>
      <c r="G2255" s="96" t="s">
        <v>5</v>
      </c>
      <c r="H2255" s="97"/>
      <c r="I2255" s="97"/>
      <c r="J2255" s="97"/>
      <c r="K2255" s="97"/>
      <c r="L2255" s="97"/>
      <c r="M2255" s="97"/>
      <c r="N2255" s="97"/>
      <c r="O2255" s="98"/>
      <c r="P2255" s="96" t="s">
        <v>6</v>
      </c>
      <c r="Q2255" s="97"/>
      <c r="R2255" s="97"/>
      <c r="S2255" s="97"/>
      <c r="T2255" s="97"/>
      <c r="U2255" s="97"/>
      <c r="V2255" s="98"/>
      <c r="W2255" s="99" t="s">
        <v>7</v>
      </c>
      <c r="X2255" s="94" t="s">
        <v>8</v>
      </c>
    </row>
    <row r="2256" spans="2:24">
      <c r="B2256" s="95"/>
      <c r="C2256" s="95"/>
      <c r="D2256" s="95"/>
      <c r="E2256" s="95"/>
      <c r="F2256" s="95"/>
      <c r="G2256" s="2" t="s">
        <v>9</v>
      </c>
      <c r="H2256" s="3" t="s">
        <v>10</v>
      </c>
      <c r="I2256" s="3" t="s">
        <v>23</v>
      </c>
      <c r="J2256" s="3" t="s">
        <v>22</v>
      </c>
      <c r="K2256" s="3" t="s">
        <v>21</v>
      </c>
      <c r="L2256" s="3" t="s">
        <v>25</v>
      </c>
      <c r="M2256" s="3" t="s">
        <v>11</v>
      </c>
      <c r="N2256" s="3" t="s">
        <v>24</v>
      </c>
      <c r="O2256" s="3" t="s">
        <v>12</v>
      </c>
      <c r="P2256" s="2" t="s">
        <v>9</v>
      </c>
      <c r="Q2256" s="3" t="s">
        <v>10</v>
      </c>
      <c r="R2256" s="3" t="s">
        <v>22</v>
      </c>
      <c r="S2256" s="3" t="s">
        <v>21</v>
      </c>
      <c r="T2256" s="3" t="s">
        <v>11</v>
      </c>
      <c r="U2256" s="3" t="s">
        <v>328</v>
      </c>
      <c r="V2256" s="3" t="s">
        <v>13</v>
      </c>
      <c r="W2256" s="100"/>
      <c r="X2256" s="95"/>
    </row>
    <row r="2257" spans="2:24">
      <c r="B2257" s="23" t="s">
        <v>14</v>
      </c>
      <c r="C2257" s="5">
        <v>13</v>
      </c>
      <c r="D2257" s="5">
        <v>3</v>
      </c>
      <c r="E2257" s="5">
        <f>C2257-D2257</f>
        <v>10</v>
      </c>
      <c r="F2257" s="12"/>
      <c r="G2257" s="7">
        <f>350*2/35.31</f>
        <v>19.824412347776832</v>
      </c>
      <c r="H2257" s="7">
        <f>350*1/35.31</f>
        <v>9.912206173888416</v>
      </c>
      <c r="I2257" s="7">
        <v>0</v>
      </c>
      <c r="J2257" s="7">
        <v>0</v>
      </c>
      <c r="K2257" s="7">
        <f>350*8/35.31</f>
        <v>79.297649391107328</v>
      </c>
      <c r="L2257" s="7">
        <v>0</v>
      </c>
      <c r="M2257" s="7">
        <f>350*1/35.31</f>
        <v>9.912206173888416</v>
      </c>
      <c r="N2257" s="7">
        <v>0</v>
      </c>
      <c r="O2257" s="7">
        <f>SUM(G2257:N2257)</f>
        <v>118.946474086661</v>
      </c>
      <c r="P2257" s="7">
        <v>0</v>
      </c>
      <c r="Q2257" s="7">
        <f>350*2/35.31</f>
        <v>19.824412347776832</v>
      </c>
      <c r="R2257" s="7">
        <v>0</v>
      </c>
      <c r="S2257" s="7">
        <f>350*8/35.31</f>
        <v>79.297649391107328</v>
      </c>
      <c r="T2257" s="7">
        <v>0</v>
      </c>
      <c r="U2257" s="7">
        <v>0</v>
      </c>
      <c r="V2257" s="7">
        <f>SUM(P2257:U2257)</f>
        <v>99.122061738884156</v>
      </c>
      <c r="W2257" s="79">
        <v>393</v>
      </c>
      <c r="X2257" s="8" t="s">
        <v>750</v>
      </c>
    </row>
    <row r="2258" spans="2:24">
      <c r="B2258" s="23" t="s">
        <v>15</v>
      </c>
      <c r="C2258" s="79">
        <v>10</v>
      </c>
      <c r="D2258" s="79">
        <v>2</v>
      </c>
      <c r="E2258" s="5">
        <f>C2258-D2258</f>
        <v>8</v>
      </c>
      <c r="F2258" s="12"/>
      <c r="G2258" s="6">
        <f>350*7/35.31</f>
        <v>69.385443217218921</v>
      </c>
      <c r="H2258" s="6">
        <v>0</v>
      </c>
      <c r="I2258" s="6">
        <v>0</v>
      </c>
      <c r="J2258" s="6">
        <v>0</v>
      </c>
      <c r="K2258" s="6">
        <v>0</v>
      </c>
      <c r="L2258" s="6">
        <v>0</v>
      </c>
      <c r="M2258" s="6">
        <f>350*6/35.31</f>
        <v>59.473237043330499</v>
      </c>
      <c r="N2258" s="6">
        <f>350*8/35.31</f>
        <v>79.297649391107328</v>
      </c>
      <c r="O2258" s="7">
        <f t="shared" ref="O2258" si="360">SUM(G2258:N2258)</f>
        <v>208.15632965165673</v>
      </c>
      <c r="P2258" s="7">
        <v>0</v>
      </c>
      <c r="Q2258" s="7">
        <v>0</v>
      </c>
      <c r="R2258" s="7">
        <v>0</v>
      </c>
      <c r="S2258" s="7">
        <v>0</v>
      </c>
      <c r="T2258" s="7">
        <v>0</v>
      </c>
      <c r="U2258" s="7">
        <v>0</v>
      </c>
      <c r="V2258" s="7">
        <f>SUM(P2258:U2258)</f>
        <v>0</v>
      </c>
      <c r="W2258" s="79">
        <v>1900</v>
      </c>
      <c r="X2258" s="8"/>
    </row>
    <row r="2259" spans="2:24">
      <c r="B2259" s="23" t="s">
        <v>16</v>
      </c>
      <c r="C2259" s="79">
        <v>10</v>
      </c>
      <c r="D2259" s="79">
        <v>3</v>
      </c>
      <c r="E2259" s="5">
        <f>C2259-D2259</f>
        <v>7</v>
      </c>
      <c r="F2259" s="12"/>
      <c r="G2259" s="6">
        <f>750/35.31</f>
        <v>21.240441801189462</v>
      </c>
      <c r="H2259" s="6">
        <f>950/35.31</f>
        <v>26.904559614839986</v>
      </c>
      <c r="I2259" s="6">
        <v>0</v>
      </c>
      <c r="J2259" s="6">
        <f>1400/35.31</f>
        <v>39.648824695553664</v>
      </c>
      <c r="K2259" s="6">
        <v>0</v>
      </c>
      <c r="L2259" s="6">
        <v>0</v>
      </c>
      <c r="M2259" s="6">
        <f>500/35.31</f>
        <v>14.16029453412631</v>
      </c>
      <c r="N2259" s="6">
        <v>0</v>
      </c>
      <c r="O2259" s="7">
        <f>SUM(G2259:N2259)</f>
        <v>101.95412064570942</v>
      </c>
      <c r="P2259" s="7">
        <v>0</v>
      </c>
      <c r="Q2259" s="7">
        <f>350/35.31</f>
        <v>9.912206173888416</v>
      </c>
      <c r="R2259" s="7">
        <f>700/35.31</f>
        <v>19.824412347776832</v>
      </c>
      <c r="S2259" s="7">
        <v>0</v>
      </c>
      <c r="T2259" s="7">
        <v>0</v>
      </c>
      <c r="U2259" s="7">
        <v>0</v>
      </c>
      <c r="V2259" s="7">
        <f>SUM(P2259:U2259)</f>
        <v>29.73661852166525</v>
      </c>
      <c r="W2259" s="79">
        <v>545</v>
      </c>
      <c r="X2259" s="8"/>
    </row>
    <row r="2261" spans="2:24">
      <c r="B2261" s="1" t="s">
        <v>751</v>
      </c>
    </row>
    <row r="2262" spans="2:24">
      <c r="B2262" s="94" t="s">
        <v>0</v>
      </c>
      <c r="C2262" s="94" t="s">
        <v>121</v>
      </c>
      <c r="D2262" s="94" t="s">
        <v>97</v>
      </c>
      <c r="E2262" s="94" t="s">
        <v>98</v>
      </c>
      <c r="F2262" s="94" t="s">
        <v>99</v>
      </c>
      <c r="G2262" s="101" t="s">
        <v>100</v>
      </c>
      <c r="H2262" s="103" t="s">
        <v>8</v>
      </c>
      <c r="I2262" s="103"/>
      <c r="J2262" s="103"/>
      <c r="K2262" s="103"/>
      <c r="L2262" s="103"/>
      <c r="M2262" s="103"/>
      <c r="N2262" s="103"/>
      <c r="O2262" s="103"/>
    </row>
    <row r="2263" spans="2:24">
      <c r="B2263" s="95"/>
      <c r="C2263" s="95"/>
      <c r="D2263" s="95"/>
      <c r="E2263" s="95"/>
      <c r="F2263" s="95"/>
      <c r="G2263" s="102"/>
      <c r="H2263" s="103"/>
      <c r="I2263" s="103"/>
      <c r="J2263" s="103"/>
      <c r="K2263" s="103"/>
      <c r="L2263" s="103"/>
      <c r="M2263" s="103"/>
      <c r="N2263" s="103"/>
      <c r="O2263" s="103"/>
    </row>
    <row r="2264" spans="2:24">
      <c r="B2264" s="23" t="s">
        <v>15</v>
      </c>
      <c r="C2264" s="79" t="s">
        <v>101</v>
      </c>
      <c r="D2264" s="79" t="s">
        <v>127</v>
      </c>
      <c r="E2264" s="5">
        <v>0</v>
      </c>
      <c r="F2264" s="5">
        <v>16</v>
      </c>
      <c r="G2264" s="14">
        <v>0</v>
      </c>
      <c r="H2264" s="104" t="s">
        <v>752</v>
      </c>
      <c r="I2264" s="104"/>
      <c r="J2264" s="104"/>
      <c r="K2264" s="104"/>
      <c r="L2264" s="104"/>
      <c r="M2264" s="104"/>
      <c r="N2264" s="104"/>
      <c r="O2264" s="104"/>
    </row>
    <row r="2265" spans="2:24">
      <c r="B2265" s="4" t="s">
        <v>713</v>
      </c>
      <c r="C2265" s="79" t="s">
        <v>101</v>
      </c>
      <c r="D2265" s="79" t="s">
        <v>127</v>
      </c>
      <c r="E2265" s="5">
        <v>5</v>
      </c>
      <c r="F2265" s="5">
        <v>0</v>
      </c>
      <c r="G2265" s="14">
        <v>0</v>
      </c>
      <c r="H2265" s="104" t="s">
        <v>753</v>
      </c>
      <c r="I2265" s="104"/>
      <c r="J2265" s="104"/>
      <c r="K2265" s="104"/>
      <c r="L2265" s="104"/>
      <c r="M2265" s="104"/>
      <c r="N2265" s="104"/>
      <c r="O2265" s="104"/>
    </row>
    <row r="2268" spans="2:24">
      <c r="B2268" s="1" t="s">
        <v>754</v>
      </c>
    </row>
    <row r="2269" spans="2:24">
      <c r="B2269" s="94" t="s">
        <v>0</v>
      </c>
      <c r="C2269" s="94" t="s">
        <v>1</v>
      </c>
      <c r="D2269" s="94" t="s">
        <v>2</v>
      </c>
      <c r="E2269" s="94" t="s">
        <v>3</v>
      </c>
      <c r="F2269" s="94" t="s">
        <v>93</v>
      </c>
      <c r="G2269" s="96" t="s">
        <v>5</v>
      </c>
      <c r="H2269" s="97"/>
      <c r="I2269" s="97"/>
      <c r="J2269" s="97"/>
      <c r="K2269" s="97"/>
      <c r="L2269" s="97"/>
      <c r="M2269" s="97"/>
      <c r="N2269" s="97"/>
      <c r="O2269" s="98"/>
      <c r="P2269" s="96" t="s">
        <v>6</v>
      </c>
      <c r="Q2269" s="97"/>
      <c r="R2269" s="97"/>
      <c r="S2269" s="97"/>
      <c r="T2269" s="97"/>
      <c r="U2269" s="97"/>
      <c r="V2269" s="98"/>
      <c r="W2269" s="99" t="s">
        <v>7</v>
      </c>
      <c r="X2269" s="94" t="s">
        <v>8</v>
      </c>
    </row>
    <row r="2270" spans="2:24">
      <c r="B2270" s="95"/>
      <c r="C2270" s="95"/>
      <c r="D2270" s="95"/>
      <c r="E2270" s="95"/>
      <c r="F2270" s="95"/>
      <c r="G2270" s="2" t="s">
        <v>9</v>
      </c>
      <c r="H2270" s="3" t="s">
        <v>10</v>
      </c>
      <c r="I2270" s="3" t="s">
        <v>23</v>
      </c>
      <c r="J2270" s="3" t="s">
        <v>22</v>
      </c>
      <c r="K2270" s="3" t="s">
        <v>21</v>
      </c>
      <c r="L2270" s="3" t="s">
        <v>25</v>
      </c>
      <c r="M2270" s="3" t="s">
        <v>11</v>
      </c>
      <c r="N2270" s="3" t="s">
        <v>24</v>
      </c>
      <c r="O2270" s="3" t="s">
        <v>12</v>
      </c>
      <c r="P2270" s="2" t="s">
        <v>9</v>
      </c>
      <c r="Q2270" s="3" t="s">
        <v>10</v>
      </c>
      <c r="R2270" s="3" t="s">
        <v>22</v>
      </c>
      <c r="S2270" s="3" t="s">
        <v>21</v>
      </c>
      <c r="T2270" s="3" t="s">
        <v>11</v>
      </c>
      <c r="U2270" s="3" t="s">
        <v>328</v>
      </c>
      <c r="V2270" s="3" t="s">
        <v>13</v>
      </c>
      <c r="W2270" s="100"/>
      <c r="X2270" s="95"/>
    </row>
    <row r="2271" spans="2:24">
      <c r="B2271" s="23" t="s">
        <v>14</v>
      </c>
      <c r="C2271" s="5">
        <v>0</v>
      </c>
      <c r="D2271" s="5">
        <v>0</v>
      </c>
      <c r="E2271" s="5">
        <f>C2271-D2271</f>
        <v>0</v>
      </c>
      <c r="F2271" s="12"/>
      <c r="G2271" s="7">
        <v>0</v>
      </c>
      <c r="H2271" s="7">
        <v>0</v>
      </c>
      <c r="I2271" s="7">
        <v>0</v>
      </c>
      <c r="J2271" s="7">
        <v>0</v>
      </c>
      <c r="K2271" s="7">
        <v>0</v>
      </c>
      <c r="L2271" s="7">
        <v>0</v>
      </c>
      <c r="M2271" s="7">
        <v>0</v>
      </c>
      <c r="N2271" s="7">
        <v>0</v>
      </c>
      <c r="O2271" s="7">
        <f>SUM(G2271:N2271)</f>
        <v>0</v>
      </c>
      <c r="P2271" s="7">
        <v>0</v>
      </c>
      <c r="Q2271" s="7">
        <v>0</v>
      </c>
      <c r="R2271" s="7">
        <v>0</v>
      </c>
      <c r="S2271" s="7">
        <v>0</v>
      </c>
      <c r="T2271" s="7">
        <v>0</v>
      </c>
      <c r="U2271" s="7">
        <v>0</v>
      </c>
      <c r="V2271" s="7">
        <f>SUM(P2271:U2271)</f>
        <v>0</v>
      </c>
      <c r="W2271" s="80">
        <v>0</v>
      </c>
      <c r="X2271" s="8" t="s">
        <v>755</v>
      </c>
    </row>
    <row r="2272" spans="2:24">
      <c r="B2272" s="23" t="s">
        <v>15</v>
      </c>
      <c r="C2272" s="80">
        <v>0</v>
      </c>
      <c r="D2272" s="80">
        <v>0</v>
      </c>
      <c r="E2272" s="5">
        <f>C2272-D2272</f>
        <v>0</v>
      </c>
      <c r="F2272" s="12"/>
      <c r="G2272" s="6">
        <v>0</v>
      </c>
      <c r="H2272" s="6">
        <v>0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7">
        <f t="shared" ref="O2272" si="361">SUM(G2272:N2272)</f>
        <v>0</v>
      </c>
      <c r="P2272" s="7">
        <v>0</v>
      </c>
      <c r="Q2272" s="7">
        <v>0</v>
      </c>
      <c r="R2272" s="7">
        <v>0</v>
      </c>
      <c r="S2272" s="7">
        <v>0</v>
      </c>
      <c r="T2272" s="7">
        <v>0</v>
      </c>
      <c r="U2272" s="7">
        <v>0</v>
      </c>
      <c r="V2272" s="7">
        <f>SUM(P2272:U2272)</f>
        <v>0</v>
      </c>
      <c r="W2272" s="80">
        <v>0</v>
      </c>
      <c r="X2272" s="8" t="s">
        <v>755</v>
      </c>
    </row>
    <row r="2273" spans="2:24">
      <c r="B2273" s="23" t="s">
        <v>16</v>
      </c>
      <c r="C2273" s="80">
        <v>5</v>
      </c>
      <c r="D2273" s="80">
        <v>1</v>
      </c>
      <c r="E2273" s="5">
        <f>C2273-D2273</f>
        <v>4</v>
      </c>
      <c r="F2273" s="12"/>
      <c r="G2273" s="6">
        <f>400/35.31</f>
        <v>11.328235627301048</v>
      </c>
      <c r="H2273" s="6">
        <f>600/35.31</f>
        <v>16.992353440951572</v>
      </c>
      <c r="I2273" s="6">
        <v>0</v>
      </c>
      <c r="J2273" s="6">
        <f>750/35.31</f>
        <v>21.240441801189462</v>
      </c>
      <c r="K2273" s="6">
        <v>0</v>
      </c>
      <c r="L2273" s="6">
        <v>0</v>
      </c>
      <c r="M2273" s="6">
        <f>300/35.31</f>
        <v>8.4961767204757859</v>
      </c>
      <c r="N2273" s="6">
        <v>0</v>
      </c>
      <c r="O2273" s="7">
        <f>SUM(G2273:N2273)</f>
        <v>58.057207589917866</v>
      </c>
      <c r="P2273" s="7">
        <v>0</v>
      </c>
      <c r="Q2273" s="7">
        <v>0</v>
      </c>
      <c r="R2273" s="7">
        <f>350/35.31</f>
        <v>9.912206173888416</v>
      </c>
      <c r="S2273" s="7">
        <v>0</v>
      </c>
      <c r="T2273" s="7">
        <v>0</v>
      </c>
      <c r="U2273" s="7">
        <v>0</v>
      </c>
      <c r="V2273" s="7">
        <f>SUM(P2273:U2273)</f>
        <v>9.912206173888416</v>
      </c>
      <c r="W2273" s="80">
        <v>185</v>
      </c>
      <c r="X2273" s="8"/>
    </row>
    <row r="2275" spans="2:24">
      <c r="B2275" s="1" t="s">
        <v>756</v>
      </c>
    </row>
    <row r="2276" spans="2:24">
      <c r="B2276" s="94" t="s">
        <v>0</v>
      </c>
      <c r="C2276" s="94" t="s">
        <v>121</v>
      </c>
      <c r="D2276" s="94" t="s">
        <v>97</v>
      </c>
      <c r="E2276" s="94" t="s">
        <v>98</v>
      </c>
      <c r="F2276" s="94" t="s">
        <v>99</v>
      </c>
      <c r="G2276" s="101" t="s">
        <v>100</v>
      </c>
      <c r="H2276" s="103" t="s">
        <v>8</v>
      </c>
      <c r="I2276" s="103"/>
      <c r="J2276" s="103"/>
      <c r="K2276" s="103"/>
      <c r="L2276" s="103"/>
      <c r="M2276" s="103"/>
      <c r="N2276" s="103"/>
      <c r="O2276" s="103"/>
    </row>
    <row r="2277" spans="2:24">
      <c r="B2277" s="95"/>
      <c r="C2277" s="95"/>
      <c r="D2277" s="95"/>
      <c r="E2277" s="95"/>
      <c r="F2277" s="95"/>
      <c r="G2277" s="102"/>
      <c r="H2277" s="103"/>
      <c r="I2277" s="103"/>
      <c r="J2277" s="103"/>
      <c r="K2277" s="103"/>
      <c r="L2277" s="103"/>
      <c r="M2277" s="103"/>
      <c r="N2277" s="103"/>
      <c r="O2277" s="103"/>
    </row>
    <row r="2278" spans="2:24">
      <c r="B2278" s="23" t="s">
        <v>15</v>
      </c>
      <c r="C2278" s="80" t="s">
        <v>127</v>
      </c>
      <c r="D2278" s="80" t="s">
        <v>127</v>
      </c>
      <c r="E2278" s="5">
        <v>0</v>
      </c>
      <c r="F2278" s="5">
        <v>0</v>
      </c>
      <c r="G2278" s="14">
        <v>0</v>
      </c>
      <c r="H2278" s="104" t="s">
        <v>755</v>
      </c>
      <c r="I2278" s="104"/>
      <c r="J2278" s="104"/>
      <c r="K2278" s="104"/>
      <c r="L2278" s="104"/>
      <c r="M2278" s="104"/>
      <c r="N2278" s="104"/>
      <c r="O2278" s="104"/>
    </row>
    <row r="2279" spans="2:24">
      <c r="B2279" s="4" t="s">
        <v>713</v>
      </c>
      <c r="C2279" s="80" t="s">
        <v>127</v>
      </c>
      <c r="D2279" s="80" t="s">
        <v>127</v>
      </c>
      <c r="E2279" s="5">
        <v>0</v>
      </c>
      <c r="F2279" s="5">
        <v>0</v>
      </c>
      <c r="G2279" s="14">
        <v>0</v>
      </c>
      <c r="H2279" s="104" t="s">
        <v>755</v>
      </c>
      <c r="I2279" s="104"/>
      <c r="J2279" s="104"/>
      <c r="K2279" s="104"/>
      <c r="L2279" s="104"/>
      <c r="M2279" s="104"/>
      <c r="N2279" s="104"/>
      <c r="O2279" s="104"/>
    </row>
    <row r="2282" spans="2:24">
      <c r="B2282" s="1" t="s">
        <v>757</v>
      </c>
    </row>
    <row r="2283" spans="2:24">
      <c r="B2283" s="94" t="s">
        <v>0</v>
      </c>
      <c r="C2283" s="94" t="s">
        <v>1</v>
      </c>
      <c r="D2283" s="94" t="s">
        <v>2</v>
      </c>
      <c r="E2283" s="94" t="s">
        <v>3</v>
      </c>
      <c r="F2283" s="94" t="s">
        <v>93</v>
      </c>
      <c r="G2283" s="96" t="s">
        <v>5</v>
      </c>
      <c r="H2283" s="97"/>
      <c r="I2283" s="97"/>
      <c r="J2283" s="97"/>
      <c r="K2283" s="97"/>
      <c r="L2283" s="97"/>
      <c r="M2283" s="97"/>
      <c r="N2283" s="97"/>
      <c r="O2283" s="98"/>
      <c r="P2283" s="96" t="s">
        <v>6</v>
      </c>
      <c r="Q2283" s="97"/>
      <c r="R2283" s="97"/>
      <c r="S2283" s="97"/>
      <c r="T2283" s="97"/>
      <c r="U2283" s="97"/>
      <c r="V2283" s="98"/>
      <c r="W2283" s="99" t="s">
        <v>7</v>
      </c>
      <c r="X2283" s="94" t="s">
        <v>8</v>
      </c>
    </row>
    <row r="2284" spans="2:24">
      <c r="B2284" s="95"/>
      <c r="C2284" s="95"/>
      <c r="D2284" s="95"/>
      <c r="E2284" s="95"/>
      <c r="F2284" s="95"/>
      <c r="G2284" s="2" t="s">
        <v>9</v>
      </c>
      <c r="H2284" s="3" t="s">
        <v>10</v>
      </c>
      <c r="I2284" s="3" t="s">
        <v>23</v>
      </c>
      <c r="J2284" s="3" t="s">
        <v>22</v>
      </c>
      <c r="K2284" s="3" t="s">
        <v>21</v>
      </c>
      <c r="L2284" s="3" t="s">
        <v>25</v>
      </c>
      <c r="M2284" s="3" t="s">
        <v>11</v>
      </c>
      <c r="N2284" s="3" t="s">
        <v>24</v>
      </c>
      <c r="O2284" s="3" t="s">
        <v>12</v>
      </c>
      <c r="P2284" s="2" t="s">
        <v>9</v>
      </c>
      <c r="Q2284" s="3" t="s">
        <v>10</v>
      </c>
      <c r="R2284" s="3" t="s">
        <v>22</v>
      </c>
      <c r="S2284" s="3" t="s">
        <v>21</v>
      </c>
      <c r="T2284" s="3" t="s">
        <v>11</v>
      </c>
      <c r="U2284" s="3" t="s">
        <v>328</v>
      </c>
      <c r="V2284" s="3" t="s">
        <v>13</v>
      </c>
      <c r="W2284" s="100"/>
      <c r="X2284" s="95"/>
    </row>
    <row r="2285" spans="2:24">
      <c r="B2285" s="23" t="s">
        <v>14</v>
      </c>
      <c r="C2285" s="5">
        <v>14</v>
      </c>
      <c r="D2285" s="5">
        <v>5</v>
      </c>
      <c r="E2285" s="5">
        <f>C2285-D2285</f>
        <v>9</v>
      </c>
      <c r="F2285" s="12"/>
      <c r="G2285" s="7">
        <f>350*2/35.31</f>
        <v>19.824412347776832</v>
      </c>
      <c r="H2285" s="7">
        <f>350/35.31</f>
        <v>9.912206173888416</v>
      </c>
      <c r="I2285" s="7">
        <v>0</v>
      </c>
      <c r="J2285" s="7">
        <v>0</v>
      </c>
      <c r="K2285" s="7">
        <f>350*5/35.31</f>
        <v>49.561030869442078</v>
      </c>
      <c r="L2285" s="7">
        <v>0</v>
      </c>
      <c r="M2285" s="7">
        <f>350*2/35.31</f>
        <v>19.824412347776832</v>
      </c>
      <c r="N2285" s="7">
        <v>0</v>
      </c>
      <c r="O2285" s="7">
        <f>SUM(G2285:N2285)</f>
        <v>99.122061738884156</v>
      </c>
      <c r="P2285" s="7">
        <v>0</v>
      </c>
      <c r="Q2285" s="7">
        <v>0</v>
      </c>
      <c r="R2285" s="7">
        <v>0</v>
      </c>
      <c r="S2285" s="7">
        <f>350*4/35.31</f>
        <v>39.648824695553664</v>
      </c>
      <c r="T2285" s="7">
        <v>0</v>
      </c>
      <c r="U2285" s="7">
        <v>0</v>
      </c>
      <c r="V2285" s="7">
        <f>SUM(P2285:U2285)</f>
        <v>39.648824695553664</v>
      </c>
      <c r="W2285" s="81">
        <v>100</v>
      </c>
      <c r="X2285" s="8" t="s">
        <v>758</v>
      </c>
    </row>
    <row r="2286" spans="2:24">
      <c r="B2286" s="23" t="s">
        <v>15</v>
      </c>
      <c r="C2286" s="81">
        <v>4</v>
      </c>
      <c r="D2286" s="81">
        <v>0</v>
      </c>
      <c r="E2286" s="5">
        <f>C2286-D2286</f>
        <v>4</v>
      </c>
      <c r="F2286" s="12"/>
      <c r="G2286" s="6">
        <f>350*2/35.31</f>
        <v>19.824412347776832</v>
      </c>
      <c r="H2286" s="6">
        <v>0</v>
      </c>
      <c r="I2286" s="6">
        <v>0</v>
      </c>
      <c r="J2286" s="6">
        <v>0</v>
      </c>
      <c r="K2286" s="6">
        <v>0</v>
      </c>
      <c r="L2286" s="6">
        <v>0</v>
      </c>
      <c r="M2286" s="6">
        <f>350*2/35.31</f>
        <v>19.824412347776832</v>
      </c>
      <c r="N2286" s="6">
        <f>350*4/35.31</f>
        <v>39.648824695553664</v>
      </c>
      <c r="O2286" s="7">
        <f t="shared" ref="O2286" si="362">SUM(G2286:N2286)</f>
        <v>79.297649391107328</v>
      </c>
      <c r="P2286" s="7">
        <v>0</v>
      </c>
      <c r="Q2286" s="7">
        <v>0</v>
      </c>
      <c r="R2286" s="7">
        <v>0</v>
      </c>
      <c r="S2286" s="7">
        <v>0</v>
      </c>
      <c r="T2286" s="7">
        <v>0</v>
      </c>
      <c r="U2286" s="7">
        <v>0</v>
      </c>
      <c r="V2286" s="7">
        <f>SUM(P2286:U2286)</f>
        <v>0</v>
      </c>
      <c r="W2286" s="81">
        <v>260</v>
      </c>
      <c r="X2286" s="8"/>
    </row>
    <row r="2287" spans="2:24">
      <c r="B2287" s="23" t="s">
        <v>16</v>
      </c>
      <c r="C2287" s="81">
        <v>0</v>
      </c>
      <c r="D2287" s="81">
        <v>0</v>
      </c>
      <c r="E2287" s="5">
        <f>C2287-D2287</f>
        <v>0</v>
      </c>
      <c r="F2287" s="12"/>
      <c r="G2287" s="6">
        <v>0</v>
      </c>
      <c r="H2287" s="6">
        <v>0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7">
        <f>SUM(G2287:N2287)</f>
        <v>0</v>
      </c>
      <c r="P2287" s="7">
        <v>0</v>
      </c>
      <c r="Q2287" s="7">
        <v>0</v>
      </c>
      <c r="R2287" s="7">
        <f>350*3/35.31</f>
        <v>29.73661852166525</v>
      </c>
      <c r="S2287" s="7">
        <v>0</v>
      </c>
      <c r="T2287" s="7">
        <v>0</v>
      </c>
      <c r="U2287" s="7">
        <v>0</v>
      </c>
      <c r="V2287" s="7">
        <f>SUM(P2287:U2287)</f>
        <v>29.73661852166525</v>
      </c>
      <c r="W2287" s="81">
        <v>293</v>
      </c>
      <c r="X2287" s="8" t="s">
        <v>759</v>
      </c>
    </row>
    <row r="2289" spans="2:24">
      <c r="B2289" s="1" t="s">
        <v>760</v>
      </c>
    </row>
    <row r="2290" spans="2:24">
      <c r="B2290" s="94" t="s">
        <v>0</v>
      </c>
      <c r="C2290" s="94" t="s">
        <v>121</v>
      </c>
      <c r="D2290" s="94" t="s">
        <v>97</v>
      </c>
      <c r="E2290" s="94" t="s">
        <v>98</v>
      </c>
      <c r="F2290" s="94" t="s">
        <v>99</v>
      </c>
      <c r="G2290" s="101" t="s">
        <v>100</v>
      </c>
      <c r="H2290" s="103" t="s">
        <v>8</v>
      </c>
      <c r="I2290" s="103"/>
      <c r="J2290" s="103"/>
      <c r="K2290" s="103"/>
      <c r="L2290" s="103"/>
      <c r="M2290" s="103"/>
      <c r="N2290" s="103"/>
      <c r="O2290" s="103"/>
    </row>
    <row r="2291" spans="2:24">
      <c r="B2291" s="95"/>
      <c r="C2291" s="95"/>
      <c r="D2291" s="95"/>
      <c r="E2291" s="95"/>
      <c r="F2291" s="95"/>
      <c r="G2291" s="102"/>
      <c r="H2291" s="103"/>
      <c r="I2291" s="103"/>
      <c r="J2291" s="103"/>
      <c r="K2291" s="103"/>
      <c r="L2291" s="103"/>
      <c r="M2291" s="103"/>
      <c r="N2291" s="103"/>
      <c r="O2291" s="103"/>
    </row>
    <row r="2292" spans="2:24">
      <c r="B2292" s="23" t="s">
        <v>15</v>
      </c>
      <c r="C2292" s="81" t="s">
        <v>127</v>
      </c>
      <c r="D2292" s="81" t="s">
        <v>127</v>
      </c>
      <c r="E2292" s="5">
        <v>0</v>
      </c>
      <c r="F2292" s="5">
        <v>0</v>
      </c>
      <c r="G2292" s="14">
        <v>0</v>
      </c>
      <c r="H2292" s="104" t="s">
        <v>755</v>
      </c>
      <c r="I2292" s="104"/>
      <c r="J2292" s="104"/>
      <c r="K2292" s="104"/>
      <c r="L2292" s="104"/>
      <c r="M2292" s="104"/>
      <c r="N2292" s="104"/>
      <c r="O2292" s="104"/>
    </row>
    <row r="2295" spans="2:24">
      <c r="B2295" s="1" t="s">
        <v>761</v>
      </c>
    </row>
    <row r="2296" spans="2:24">
      <c r="B2296" s="94" t="s">
        <v>0</v>
      </c>
      <c r="C2296" s="94" t="s">
        <v>1</v>
      </c>
      <c r="D2296" s="94" t="s">
        <v>2</v>
      </c>
      <c r="E2296" s="94" t="s">
        <v>3</v>
      </c>
      <c r="F2296" s="94" t="s">
        <v>93</v>
      </c>
      <c r="G2296" s="96" t="s">
        <v>5</v>
      </c>
      <c r="H2296" s="97"/>
      <c r="I2296" s="97"/>
      <c r="J2296" s="97"/>
      <c r="K2296" s="97"/>
      <c r="L2296" s="97"/>
      <c r="M2296" s="97"/>
      <c r="N2296" s="97"/>
      <c r="O2296" s="98"/>
      <c r="P2296" s="96" t="s">
        <v>6</v>
      </c>
      <c r="Q2296" s="97"/>
      <c r="R2296" s="97"/>
      <c r="S2296" s="97"/>
      <c r="T2296" s="97"/>
      <c r="U2296" s="97"/>
      <c r="V2296" s="98"/>
      <c r="W2296" s="99" t="s">
        <v>7</v>
      </c>
      <c r="X2296" s="94" t="s">
        <v>8</v>
      </c>
    </row>
    <row r="2297" spans="2:24">
      <c r="B2297" s="95"/>
      <c r="C2297" s="95"/>
      <c r="D2297" s="95"/>
      <c r="E2297" s="95"/>
      <c r="F2297" s="95"/>
      <c r="G2297" s="2" t="s">
        <v>9</v>
      </c>
      <c r="H2297" s="3" t="s">
        <v>10</v>
      </c>
      <c r="I2297" s="3" t="s">
        <v>23</v>
      </c>
      <c r="J2297" s="3" t="s">
        <v>22</v>
      </c>
      <c r="K2297" s="3" t="s">
        <v>21</v>
      </c>
      <c r="L2297" s="3" t="s">
        <v>25</v>
      </c>
      <c r="M2297" s="3" t="s">
        <v>11</v>
      </c>
      <c r="N2297" s="3" t="s">
        <v>24</v>
      </c>
      <c r="O2297" s="3" t="s">
        <v>12</v>
      </c>
      <c r="P2297" s="2" t="s">
        <v>9</v>
      </c>
      <c r="Q2297" s="3" t="s">
        <v>10</v>
      </c>
      <c r="R2297" s="3" t="s">
        <v>22</v>
      </c>
      <c r="S2297" s="3" t="s">
        <v>21</v>
      </c>
      <c r="T2297" s="3" t="s">
        <v>11</v>
      </c>
      <c r="U2297" s="3" t="s">
        <v>328</v>
      </c>
      <c r="V2297" s="3" t="s">
        <v>13</v>
      </c>
      <c r="W2297" s="100"/>
      <c r="X2297" s="95"/>
    </row>
    <row r="2298" spans="2:24">
      <c r="B2298" s="23" t="s">
        <v>14</v>
      </c>
      <c r="C2298" s="5">
        <v>11</v>
      </c>
      <c r="D2298" s="5">
        <v>5</v>
      </c>
      <c r="E2298" s="5">
        <f>C2298-D2298</f>
        <v>6</v>
      </c>
      <c r="F2298" s="12"/>
      <c r="G2298" s="7">
        <f>350*2/35.31</f>
        <v>19.824412347776832</v>
      </c>
      <c r="H2298" s="7">
        <f>350/35.31</f>
        <v>9.912206173888416</v>
      </c>
      <c r="I2298" s="7">
        <v>0</v>
      </c>
      <c r="J2298" s="7">
        <v>0</v>
      </c>
      <c r="K2298" s="7">
        <f>350*6/35.31</f>
        <v>59.473237043330499</v>
      </c>
      <c r="L2298" s="7">
        <v>0</v>
      </c>
      <c r="M2298" s="7">
        <f>350*1/35.31</f>
        <v>9.912206173888416</v>
      </c>
      <c r="N2298" s="7">
        <v>0</v>
      </c>
      <c r="O2298" s="7">
        <f>SUM(G2298:N2298)</f>
        <v>99.12206173888417</v>
      </c>
      <c r="P2298" s="7">
        <f>350*2/35.31</f>
        <v>19.824412347776832</v>
      </c>
      <c r="Q2298" s="7">
        <f>350*2/35.31</f>
        <v>19.824412347776832</v>
      </c>
      <c r="R2298" s="7">
        <v>0</v>
      </c>
      <c r="S2298" s="7">
        <f>350*5/35.31</f>
        <v>49.561030869442078</v>
      </c>
      <c r="T2298" s="7">
        <f>350*2/35.31</f>
        <v>19.824412347776832</v>
      </c>
      <c r="U2298" s="7">
        <v>0</v>
      </c>
      <c r="V2298" s="7">
        <f>SUM(P2298:U2298)</f>
        <v>109.03426791277256</v>
      </c>
      <c r="W2298" s="82">
        <v>283</v>
      </c>
      <c r="X2298" s="8" t="s">
        <v>762</v>
      </c>
    </row>
    <row r="2299" spans="2:24">
      <c r="B2299" s="23" t="s">
        <v>15</v>
      </c>
      <c r="C2299" s="82">
        <v>6</v>
      </c>
      <c r="D2299" s="82">
        <v>2</v>
      </c>
      <c r="E2299" s="5">
        <f>C2299-D2299</f>
        <v>4</v>
      </c>
      <c r="F2299" s="12"/>
      <c r="G2299" s="6">
        <f>350*2/35.31</f>
        <v>19.824412347776832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f>350*2/35.31</f>
        <v>19.824412347776832</v>
      </c>
      <c r="N2299" s="6">
        <f>350*4/35.31</f>
        <v>39.648824695553664</v>
      </c>
      <c r="O2299" s="7">
        <f t="shared" ref="O2299" si="363">SUM(G2299:N2299)</f>
        <v>79.297649391107328</v>
      </c>
      <c r="P2299" s="7">
        <v>0</v>
      </c>
      <c r="Q2299" s="7">
        <v>0</v>
      </c>
      <c r="R2299" s="7">
        <v>0</v>
      </c>
      <c r="S2299" s="7">
        <v>0</v>
      </c>
      <c r="T2299" s="7">
        <v>0</v>
      </c>
      <c r="U2299" s="7">
        <v>0</v>
      </c>
      <c r="V2299" s="7">
        <f>SUM(P2299:U2299)</f>
        <v>0</v>
      </c>
      <c r="W2299" s="82">
        <v>625</v>
      </c>
      <c r="X2299" s="8"/>
    </row>
    <row r="2300" spans="2:24">
      <c r="B2300" s="23" t="s">
        <v>16</v>
      </c>
      <c r="C2300" s="82">
        <v>0</v>
      </c>
      <c r="D2300" s="82">
        <v>0</v>
      </c>
      <c r="E2300" s="5">
        <f>C2300-D2300</f>
        <v>0</v>
      </c>
      <c r="F2300" s="12"/>
      <c r="G2300" s="6">
        <v>0</v>
      </c>
      <c r="H2300" s="6">
        <v>0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7">
        <f>SUM(G2300:N2300)</f>
        <v>0</v>
      </c>
      <c r="P2300" s="7">
        <v>0</v>
      </c>
      <c r="Q2300" s="7">
        <v>0</v>
      </c>
      <c r="R2300" s="7">
        <f>350*3/35.31</f>
        <v>29.73661852166525</v>
      </c>
      <c r="S2300" s="7">
        <v>0</v>
      </c>
      <c r="T2300" s="7">
        <v>0</v>
      </c>
      <c r="U2300" s="7">
        <v>0</v>
      </c>
      <c r="V2300" s="7">
        <f>SUM(P2300:U2300)</f>
        <v>29.73661852166525</v>
      </c>
      <c r="W2300" s="82">
        <v>293</v>
      </c>
      <c r="X2300" s="8" t="s">
        <v>759</v>
      </c>
    </row>
    <row r="2302" spans="2:24">
      <c r="B2302" s="1" t="s">
        <v>763</v>
      </c>
    </row>
    <row r="2303" spans="2:24">
      <c r="B2303" s="94" t="s">
        <v>0</v>
      </c>
      <c r="C2303" s="94" t="s">
        <v>121</v>
      </c>
      <c r="D2303" s="94" t="s">
        <v>97</v>
      </c>
      <c r="E2303" s="94" t="s">
        <v>98</v>
      </c>
      <c r="F2303" s="94" t="s">
        <v>99</v>
      </c>
      <c r="G2303" s="101" t="s">
        <v>100</v>
      </c>
      <c r="H2303" s="103" t="s">
        <v>8</v>
      </c>
      <c r="I2303" s="103"/>
      <c r="J2303" s="103"/>
      <c r="K2303" s="103"/>
      <c r="L2303" s="103"/>
      <c r="M2303" s="103"/>
      <c r="N2303" s="103"/>
      <c r="O2303" s="103"/>
    </row>
    <row r="2304" spans="2:24">
      <c r="B2304" s="95"/>
      <c r="C2304" s="95"/>
      <c r="D2304" s="95"/>
      <c r="E2304" s="95"/>
      <c r="F2304" s="95"/>
      <c r="G2304" s="102"/>
      <c r="H2304" s="103"/>
      <c r="I2304" s="103"/>
      <c r="J2304" s="103"/>
      <c r="K2304" s="103"/>
      <c r="L2304" s="103"/>
      <c r="M2304" s="103"/>
      <c r="N2304" s="103"/>
      <c r="O2304" s="103"/>
    </row>
    <row r="2305" spans="2:24">
      <c r="B2305" s="23" t="s">
        <v>15</v>
      </c>
      <c r="C2305" s="82" t="s">
        <v>127</v>
      </c>
      <c r="D2305" s="82" t="s">
        <v>127</v>
      </c>
      <c r="E2305" s="5">
        <v>0</v>
      </c>
      <c r="F2305" s="5">
        <v>0</v>
      </c>
      <c r="G2305" s="14">
        <v>0</v>
      </c>
      <c r="H2305" s="104" t="s">
        <v>755</v>
      </c>
      <c r="I2305" s="104"/>
      <c r="J2305" s="104"/>
      <c r="K2305" s="104"/>
      <c r="L2305" s="104"/>
      <c r="M2305" s="104"/>
      <c r="N2305" s="104"/>
      <c r="O2305" s="104"/>
    </row>
    <row r="2308" spans="2:24">
      <c r="B2308" s="1" t="s">
        <v>764</v>
      </c>
    </row>
    <row r="2309" spans="2:24">
      <c r="B2309" s="94" t="s">
        <v>0</v>
      </c>
      <c r="C2309" s="94" t="s">
        <v>1</v>
      </c>
      <c r="D2309" s="94" t="s">
        <v>2</v>
      </c>
      <c r="E2309" s="94" t="s">
        <v>3</v>
      </c>
      <c r="F2309" s="94" t="s">
        <v>93</v>
      </c>
      <c r="G2309" s="96" t="s">
        <v>5</v>
      </c>
      <c r="H2309" s="97"/>
      <c r="I2309" s="97"/>
      <c r="J2309" s="97"/>
      <c r="K2309" s="97"/>
      <c r="L2309" s="97"/>
      <c r="M2309" s="97"/>
      <c r="N2309" s="97"/>
      <c r="O2309" s="98"/>
      <c r="P2309" s="96" t="s">
        <v>6</v>
      </c>
      <c r="Q2309" s="97"/>
      <c r="R2309" s="97"/>
      <c r="S2309" s="97"/>
      <c r="T2309" s="97"/>
      <c r="U2309" s="97"/>
      <c r="V2309" s="98"/>
      <c r="W2309" s="99" t="s">
        <v>7</v>
      </c>
      <c r="X2309" s="94" t="s">
        <v>8</v>
      </c>
    </row>
    <row r="2310" spans="2:24">
      <c r="B2310" s="95"/>
      <c r="C2310" s="95"/>
      <c r="D2310" s="95"/>
      <c r="E2310" s="95"/>
      <c r="F2310" s="95"/>
      <c r="G2310" s="2" t="s">
        <v>9</v>
      </c>
      <c r="H2310" s="3" t="s">
        <v>10</v>
      </c>
      <c r="I2310" s="3" t="s">
        <v>23</v>
      </c>
      <c r="J2310" s="3" t="s">
        <v>22</v>
      </c>
      <c r="K2310" s="3" t="s">
        <v>21</v>
      </c>
      <c r="L2310" s="3" t="s">
        <v>25</v>
      </c>
      <c r="M2310" s="3" t="s">
        <v>11</v>
      </c>
      <c r="N2310" s="3" t="s">
        <v>24</v>
      </c>
      <c r="O2310" s="3" t="s">
        <v>12</v>
      </c>
      <c r="P2310" s="2" t="s">
        <v>9</v>
      </c>
      <c r="Q2310" s="3" t="s">
        <v>10</v>
      </c>
      <c r="R2310" s="3" t="s">
        <v>22</v>
      </c>
      <c r="S2310" s="3" t="s">
        <v>21</v>
      </c>
      <c r="T2310" s="3" t="s">
        <v>11</v>
      </c>
      <c r="U2310" s="3" t="s">
        <v>328</v>
      </c>
      <c r="V2310" s="3" t="s">
        <v>13</v>
      </c>
      <c r="W2310" s="100"/>
      <c r="X2310" s="95"/>
    </row>
    <row r="2311" spans="2:24">
      <c r="B2311" s="23" t="s">
        <v>14</v>
      </c>
      <c r="C2311" s="5">
        <v>14</v>
      </c>
      <c r="D2311" s="5">
        <v>5</v>
      </c>
      <c r="E2311" s="5">
        <f>C2311-D2311</f>
        <v>9</v>
      </c>
      <c r="F2311" s="12"/>
      <c r="G2311" s="7">
        <f>350*2/35.31</f>
        <v>19.824412347776832</v>
      </c>
      <c r="H2311" s="7">
        <f>350/35.31</f>
        <v>9.912206173888416</v>
      </c>
      <c r="I2311" s="7">
        <v>0</v>
      </c>
      <c r="J2311" s="7">
        <v>0</v>
      </c>
      <c r="K2311" s="7">
        <f>350*8/35.31</f>
        <v>79.297649391107328</v>
      </c>
      <c r="L2311" s="7">
        <v>0</v>
      </c>
      <c r="M2311" s="7">
        <f>350*2/35.31</f>
        <v>19.824412347776832</v>
      </c>
      <c r="N2311" s="7">
        <v>0</v>
      </c>
      <c r="O2311" s="7">
        <f>SUM(G2311:N2311)</f>
        <v>128.85868026054942</v>
      </c>
      <c r="P2311" s="7">
        <v>0</v>
      </c>
      <c r="Q2311" s="7">
        <f>350*2/35.31</f>
        <v>19.824412347776832</v>
      </c>
      <c r="R2311" s="7">
        <v>0</v>
      </c>
      <c r="S2311" s="7">
        <v>0</v>
      </c>
      <c r="T2311" s="7">
        <f>350*2/35.31</f>
        <v>19.824412347776832</v>
      </c>
      <c r="U2311" s="7">
        <f>350*3/35.31</f>
        <v>29.73661852166525</v>
      </c>
      <c r="V2311" s="7">
        <f>SUM(P2311:U2311)</f>
        <v>69.385443217218921</v>
      </c>
      <c r="W2311" s="82">
        <v>400</v>
      </c>
      <c r="X2311" s="8"/>
    </row>
    <row r="2312" spans="2:24">
      <c r="B2312" s="23" t="s">
        <v>15</v>
      </c>
      <c r="C2312" s="82">
        <v>0</v>
      </c>
      <c r="D2312" s="82">
        <v>0</v>
      </c>
      <c r="E2312" s="5">
        <f>C2312-D2312</f>
        <v>0</v>
      </c>
      <c r="F2312" s="12"/>
      <c r="G2312" s="6">
        <v>0</v>
      </c>
      <c r="H2312" s="6">
        <v>0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7">
        <f t="shared" ref="O2312" si="364">SUM(G2312:N2312)</f>
        <v>0</v>
      </c>
      <c r="P2312" s="7">
        <v>0</v>
      </c>
      <c r="Q2312" s="7">
        <v>0</v>
      </c>
      <c r="R2312" s="7">
        <v>0</v>
      </c>
      <c r="S2312" s="7">
        <v>0</v>
      </c>
      <c r="T2312" s="7">
        <v>0</v>
      </c>
      <c r="U2312" s="7">
        <v>0</v>
      </c>
      <c r="V2312" s="7">
        <f>SUM(P2312:U2312)</f>
        <v>0</v>
      </c>
      <c r="W2312" s="82">
        <v>61</v>
      </c>
      <c r="X2312" s="8" t="s">
        <v>765</v>
      </c>
    </row>
    <row r="2313" spans="2:24">
      <c r="B2313" s="23" t="s">
        <v>16</v>
      </c>
      <c r="C2313" s="82">
        <v>0</v>
      </c>
      <c r="D2313" s="82">
        <v>0</v>
      </c>
      <c r="E2313" s="5">
        <f>C2313-D2313</f>
        <v>0</v>
      </c>
      <c r="F2313" s="12"/>
      <c r="G2313" s="6">
        <v>0</v>
      </c>
      <c r="H2313" s="6">
        <v>0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7">
        <f>SUM(G2313:N2313)</f>
        <v>0</v>
      </c>
      <c r="P2313" s="7">
        <f>700/35.31</f>
        <v>19.824412347776832</v>
      </c>
      <c r="Q2313" s="7">
        <v>0</v>
      </c>
      <c r="R2313" s="7">
        <v>0</v>
      </c>
      <c r="S2313" s="7">
        <v>0</v>
      </c>
      <c r="T2313" s="7">
        <v>0</v>
      </c>
      <c r="U2313" s="7">
        <v>0</v>
      </c>
      <c r="V2313" s="7">
        <f>SUM(P2313:U2313)</f>
        <v>19.824412347776832</v>
      </c>
      <c r="W2313" s="82">
        <v>10</v>
      </c>
      <c r="X2313" s="8" t="s">
        <v>759</v>
      </c>
    </row>
    <row r="2315" spans="2:24">
      <c r="B2315" s="1" t="s">
        <v>766</v>
      </c>
    </row>
    <row r="2316" spans="2:24">
      <c r="B2316" s="94" t="s">
        <v>0</v>
      </c>
      <c r="C2316" s="94" t="s">
        <v>121</v>
      </c>
      <c r="D2316" s="94" t="s">
        <v>97</v>
      </c>
      <c r="E2316" s="94" t="s">
        <v>98</v>
      </c>
      <c r="F2316" s="94" t="s">
        <v>99</v>
      </c>
      <c r="G2316" s="101" t="s">
        <v>100</v>
      </c>
      <c r="H2316" s="103" t="s">
        <v>8</v>
      </c>
      <c r="I2316" s="103"/>
      <c r="J2316" s="103"/>
      <c r="K2316" s="103"/>
      <c r="L2316" s="103"/>
      <c r="M2316" s="103"/>
      <c r="N2316" s="103"/>
      <c r="O2316" s="103"/>
    </row>
    <row r="2317" spans="2:24">
      <c r="B2317" s="95"/>
      <c r="C2317" s="95"/>
      <c r="D2317" s="95"/>
      <c r="E2317" s="95"/>
      <c r="F2317" s="95"/>
      <c r="G2317" s="102"/>
      <c r="H2317" s="103"/>
      <c r="I2317" s="103"/>
      <c r="J2317" s="103"/>
      <c r="K2317" s="103"/>
      <c r="L2317" s="103"/>
      <c r="M2317" s="103"/>
      <c r="N2317" s="103"/>
      <c r="O2317" s="103"/>
    </row>
    <row r="2318" spans="2:24">
      <c r="B2318" s="23" t="s">
        <v>15</v>
      </c>
      <c r="C2318" s="82" t="s">
        <v>127</v>
      </c>
      <c r="D2318" s="82" t="s">
        <v>127</v>
      </c>
      <c r="E2318" s="5">
        <v>0</v>
      </c>
      <c r="F2318" s="5">
        <v>0</v>
      </c>
      <c r="G2318" s="14">
        <v>0</v>
      </c>
      <c r="H2318" s="104" t="s">
        <v>755</v>
      </c>
      <c r="I2318" s="104"/>
      <c r="J2318" s="104"/>
      <c r="K2318" s="104"/>
      <c r="L2318" s="104"/>
      <c r="M2318" s="104"/>
      <c r="N2318" s="104"/>
      <c r="O2318" s="104"/>
    </row>
    <row r="2321" spans="2:24">
      <c r="B2321" s="1" t="s">
        <v>767</v>
      </c>
    </row>
    <row r="2322" spans="2:24">
      <c r="B2322" s="94" t="s">
        <v>0</v>
      </c>
      <c r="C2322" s="94" t="s">
        <v>1</v>
      </c>
      <c r="D2322" s="94" t="s">
        <v>2</v>
      </c>
      <c r="E2322" s="94" t="s">
        <v>3</v>
      </c>
      <c r="F2322" s="94" t="s">
        <v>93</v>
      </c>
      <c r="G2322" s="96" t="s">
        <v>5</v>
      </c>
      <c r="H2322" s="97"/>
      <c r="I2322" s="97"/>
      <c r="J2322" s="97"/>
      <c r="K2322" s="97"/>
      <c r="L2322" s="97"/>
      <c r="M2322" s="97"/>
      <c r="N2322" s="97"/>
      <c r="O2322" s="98"/>
      <c r="P2322" s="96" t="s">
        <v>6</v>
      </c>
      <c r="Q2322" s="97"/>
      <c r="R2322" s="97"/>
      <c r="S2322" s="97"/>
      <c r="T2322" s="97"/>
      <c r="U2322" s="97"/>
      <c r="V2322" s="98"/>
      <c r="W2322" s="99" t="s">
        <v>7</v>
      </c>
      <c r="X2322" s="94" t="s">
        <v>8</v>
      </c>
    </row>
    <row r="2323" spans="2:24">
      <c r="B2323" s="95"/>
      <c r="C2323" s="95"/>
      <c r="D2323" s="95"/>
      <c r="E2323" s="95"/>
      <c r="F2323" s="95"/>
      <c r="G2323" s="2" t="s">
        <v>9</v>
      </c>
      <c r="H2323" s="3" t="s">
        <v>10</v>
      </c>
      <c r="I2323" s="3" t="s">
        <v>23</v>
      </c>
      <c r="J2323" s="3" t="s">
        <v>22</v>
      </c>
      <c r="K2323" s="3" t="s">
        <v>21</v>
      </c>
      <c r="L2323" s="3" t="s">
        <v>25</v>
      </c>
      <c r="M2323" s="3" t="s">
        <v>11</v>
      </c>
      <c r="N2323" s="3" t="s">
        <v>24</v>
      </c>
      <c r="O2323" s="3" t="s">
        <v>12</v>
      </c>
      <c r="P2323" s="2" t="s">
        <v>9</v>
      </c>
      <c r="Q2323" s="3" t="s">
        <v>10</v>
      </c>
      <c r="R2323" s="3" t="s">
        <v>22</v>
      </c>
      <c r="S2323" s="3" t="s">
        <v>21</v>
      </c>
      <c r="T2323" s="3" t="s">
        <v>11</v>
      </c>
      <c r="U2323" s="3" t="s">
        <v>328</v>
      </c>
      <c r="V2323" s="3" t="s">
        <v>13</v>
      </c>
      <c r="W2323" s="100"/>
      <c r="X2323" s="95"/>
    </row>
    <row r="2324" spans="2:24">
      <c r="B2324" s="23" t="s">
        <v>14</v>
      </c>
      <c r="C2324" s="5">
        <v>14</v>
      </c>
      <c r="D2324" s="5">
        <v>8</v>
      </c>
      <c r="E2324" s="5">
        <f>C2324-D2324</f>
        <v>6</v>
      </c>
      <c r="F2324" s="12">
        <v>21</v>
      </c>
      <c r="G2324" s="7">
        <f>350*2/35.31</f>
        <v>19.824412347776832</v>
      </c>
      <c r="H2324" s="7">
        <f>350/35.31</f>
        <v>9.912206173888416</v>
      </c>
      <c r="I2324" s="7">
        <v>0</v>
      </c>
      <c r="J2324" s="7">
        <v>0</v>
      </c>
      <c r="K2324" s="7">
        <v>0</v>
      </c>
      <c r="L2324" s="7">
        <f>350*6/35.31</f>
        <v>59.473237043330499</v>
      </c>
      <c r="M2324" s="7">
        <f>350*1/35.31</f>
        <v>9.912206173888416</v>
      </c>
      <c r="N2324" s="7">
        <v>0</v>
      </c>
      <c r="O2324" s="7">
        <f>SUM(G2324:N2324)</f>
        <v>99.12206173888417</v>
      </c>
      <c r="P2324" s="7">
        <f>350*1/35.31</f>
        <v>9.912206173888416</v>
      </c>
      <c r="Q2324" s="7">
        <f>350*1/35.31</f>
        <v>9.912206173888416</v>
      </c>
      <c r="R2324" s="7">
        <v>0</v>
      </c>
      <c r="S2324" s="7">
        <v>0</v>
      </c>
      <c r="T2324" s="7">
        <f>350*3/35.31</f>
        <v>29.73661852166525</v>
      </c>
      <c r="U2324" s="7">
        <f>350*3/35.31</f>
        <v>29.73661852166525</v>
      </c>
      <c r="V2324" s="7">
        <f>SUM(P2324:U2324)</f>
        <v>79.297649391107328</v>
      </c>
      <c r="W2324" s="83">
        <v>425</v>
      </c>
      <c r="X2324" s="8" t="s">
        <v>768</v>
      </c>
    </row>
    <row r="2325" spans="2:24">
      <c r="B2325" s="23" t="s">
        <v>15</v>
      </c>
      <c r="C2325" s="83">
        <v>7</v>
      </c>
      <c r="D2325" s="83">
        <v>1</v>
      </c>
      <c r="E2325" s="5">
        <f>C2325-D2325</f>
        <v>6</v>
      </c>
      <c r="F2325" s="12"/>
      <c r="G2325" s="6">
        <f>350*5/35.31</f>
        <v>49.561030869442078</v>
      </c>
      <c r="H2325" s="6">
        <v>0</v>
      </c>
      <c r="I2325" s="6">
        <v>0</v>
      </c>
      <c r="J2325" s="6">
        <v>0</v>
      </c>
      <c r="K2325" s="6">
        <v>0</v>
      </c>
      <c r="L2325" s="6">
        <v>0</v>
      </c>
      <c r="M2325" s="6">
        <f>350*4/35.31</f>
        <v>39.648824695553664</v>
      </c>
      <c r="N2325" s="6">
        <f>350*6/35.31</f>
        <v>59.473237043330499</v>
      </c>
      <c r="O2325" s="7">
        <f t="shared" ref="O2325" si="365">SUM(G2325:N2325)</f>
        <v>148.68309260832623</v>
      </c>
      <c r="P2325" s="7">
        <v>0</v>
      </c>
      <c r="Q2325" s="7">
        <v>0</v>
      </c>
      <c r="R2325" s="7">
        <v>0</v>
      </c>
      <c r="S2325" s="7">
        <v>0</v>
      </c>
      <c r="T2325" s="7">
        <v>0</v>
      </c>
      <c r="U2325" s="7">
        <v>0</v>
      </c>
      <c r="V2325" s="7">
        <f>SUM(P2325:U2325)</f>
        <v>0</v>
      </c>
      <c r="W2325" s="83">
        <v>1165</v>
      </c>
      <c r="X2325" s="8"/>
    </row>
    <row r="2327" spans="2:24">
      <c r="B2327" s="1" t="s">
        <v>769</v>
      </c>
    </row>
    <row r="2328" spans="2:24">
      <c r="B2328" s="94" t="s">
        <v>0</v>
      </c>
      <c r="C2328" s="94" t="s">
        <v>121</v>
      </c>
      <c r="D2328" s="94" t="s">
        <v>97</v>
      </c>
      <c r="E2328" s="94" t="s">
        <v>98</v>
      </c>
      <c r="F2328" s="94" t="s">
        <v>99</v>
      </c>
      <c r="G2328" s="101" t="s">
        <v>100</v>
      </c>
      <c r="H2328" s="103" t="s">
        <v>8</v>
      </c>
      <c r="I2328" s="103"/>
      <c r="J2328" s="103"/>
      <c r="K2328" s="103"/>
      <c r="L2328" s="103"/>
      <c r="M2328" s="103"/>
      <c r="N2328" s="103"/>
      <c r="O2328" s="103"/>
    </row>
    <row r="2329" spans="2:24">
      <c r="B2329" s="95"/>
      <c r="C2329" s="95"/>
      <c r="D2329" s="95"/>
      <c r="E2329" s="95"/>
      <c r="F2329" s="95"/>
      <c r="G2329" s="102"/>
      <c r="H2329" s="103"/>
      <c r="I2329" s="103"/>
      <c r="J2329" s="103"/>
      <c r="K2329" s="103"/>
      <c r="L2329" s="103"/>
      <c r="M2329" s="103"/>
      <c r="N2329" s="103"/>
      <c r="O2329" s="103"/>
    </row>
    <row r="2330" spans="2:24">
      <c r="B2330" s="23" t="s">
        <v>15</v>
      </c>
      <c r="C2330" s="83" t="s">
        <v>101</v>
      </c>
      <c r="D2330" s="83" t="s">
        <v>127</v>
      </c>
      <c r="E2330" s="5">
        <v>0</v>
      </c>
      <c r="F2330" s="5">
        <v>13</v>
      </c>
      <c r="G2330" s="14">
        <v>0</v>
      </c>
      <c r="H2330" s="104" t="s">
        <v>770</v>
      </c>
      <c r="I2330" s="104"/>
      <c r="J2330" s="104"/>
      <c r="K2330" s="104"/>
      <c r="L2330" s="104"/>
      <c r="M2330" s="104"/>
      <c r="N2330" s="104"/>
      <c r="O2330" s="104"/>
    </row>
    <row r="2331" spans="2:24">
      <c r="B2331" s="4" t="s">
        <v>17</v>
      </c>
      <c r="C2331" s="83" t="s">
        <v>101</v>
      </c>
      <c r="D2331" s="83"/>
      <c r="E2331" s="5">
        <v>4.5</v>
      </c>
      <c r="F2331" s="5">
        <v>3</v>
      </c>
      <c r="G2331" s="14">
        <v>7</v>
      </c>
      <c r="H2331" s="104" t="s">
        <v>771</v>
      </c>
      <c r="I2331" s="104"/>
      <c r="J2331" s="104"/>
      <c r="K2331" s="104"/>
      <c r="L2331" s="104"/>
      <c r="M2331" s="104"/>
      <c r="N2331" s="104"/>
      <c r="O2331" s="104"/>
    </row>
    <row r="2334" spans="2:24">
      <c r="B2334" s="1" t="s">
        <v>772</v>
      </c>
    </row>
    <row r="2335" spans="2:24">
      <c r="B2335" s="94" t="s">
        <v>0</v>
      </c>
      <c r="C2335" s="94" t="s">
        <v>1</v>
      </c>
      <c r="D2335" s="94" t="s">
        <v>2</v>
      </c>
      <c r="E2335" s="94" t="s">
        <v>3</v>
      </c>
      <c r="F2335" s="94" t="s">
        <v>93</v>
      </c>
      <c r="G2335" s="96" t="s">
        <v>5</v>
      </c>
      <c r="H2335" s="97"/>
      <c r="I2335" s="97"/>
      <c r="J2335" s="97"/>
      <c r="K2335" s="97"/>
      <c r="L2335" s="97"/>
      <c r="M2335" s="97"/>
      <c r="N2335" s="97"/>
      <c r="O2335" s="98"/>
      <c r="P2335" s="96" t="s">
        <v>6</v>
      </c>
      <c r="Q2335" s="97"/>
      <c r="R2335" s="97"/>
      <c r="S2335" s="97"/>
      <c r="T2335" s="97"/>
      <c r="U2335" s="97"/>
      <c r="V2335" s="98"/>
      <c r="W2335" s="99" t="s">
        <v>7</v>
      </c>
      <c r="X2335" s="94" t="s">
        <v>8</v>
      </c>
    </row>
    <row r="2336" spans="2:24">
      <c r="B2336" s="95"/>
      <c r="C2336" s="95"/>
      <c r="D2336" s="95"/>
      <c r="E2336" s="95"/>
      <c r="F2336" s="95"/>
      <c r="G2336" s="2" t="s">
        <v>9</v>
      </c>
      <c r="H2336" s="3" t="s">
        <v>10</v>
      </c>
      <c r="I2336" s="3" t="s">
        <v>23</v>
      </c>
      <c r="J2336" s="3" t="s">
        <v>22</v>
      </c>
      <c r="K2336" s="3" t="s">
        <v>21</v>
      </c>
      <c r="L2336" s="3" t="s">
        <v>25</v>
      </c>
      <c r="M2336" s="3" t="s">
        <v>11</v>
      </c>
      <c r="N2336" s="3" t="s">
        <v>24</v>
      </c>
      <c r="O2336" s="3" t="s">
        <v>12</v>
      </c>
      <c r="P2336" s="2" t="s">
        <v>9</v>
      </c>
      <c r="Q2336" s="3" t="s">
        <v>10</v>
      </c>
      <c r="R2336" s="3" t="s">
        <v>22</v>
      </c>
      <c r="S2336" s="3" t="s">
        <v>21</v>
      </c>
      <c r="T2336" s="3" t="s">
        <v>11</v>
      </c>
      <c r="U2336" s="3" t="s">
        <v>328</v>
      </c>
      <c r="V2336" s="3" t="s">
        <v>13</v>
      </c>
      <c r="W2336" s="100"/>
      <c r="X2336" s="95"/>
    </row>
    <row r="2337" spans="2:24">
      <c r="B2337" s="23" t="s">
        <v>14</v>
      </c>
      <c r="C2337" s="5">
        <v>16</v>
      </c>
      <c r="D2337" s="5">
        <v>5</v>
      </c>
      <c r="E2337" s="5">
        <f>C2337-D2337</f>
        <v>11</v>
      </c>
      <c r="F2337" s="12">
        <v>11</v>
      </c>
      <c r="G2337" s="7">
        <f>350*4/35.31</f>
        <v>39.648824695553664</v>
      </c>
      <c r="H2337" s="7">
        <f>350*2/35.31</f>
        <v>19.824412347776832</v>
      </c>
      <c r="I2337" s="7">
        <v>0</v>
      </c>
      <c r="J2337" s="7">
        <v>0</v>
      </c>
      <c r="K2337" s="7">
        <v>0</v>
      </c>
      <c r="L2337" s="7">
        <f>350*9/35.31</f>
        <v>89.209855564995749</v>
      </c>
      <c r="M2337" s="7">
        <f>350*2/35.31</f>
        <v>19.824412347776832</v>
      </c>
      <c r="N2337" s="7">
        <v>0</v>
      </c>
      <c r="O2337" s="7">
        <f>SUM(G2337:N2337)</f>
        <v>168.50750495610311</v>
      </c>
      <c r="P2337" s="7">
        <f>350*2/35.31</f>
        <v>19.824412347776832</v>
      </c>
      <c r="Q2337" s="7">
        <f>350*3/35.31</f>
        <v>29.73661852166525</v>
      </c>
      <c r="R2337" s="7">
        <v>0</v>
      </c>
      <c r="S2337" s="7">
        <v>0</v>
      </c>
      <c r="T2337" s="7">
        <f>350*3/35.31</f>
        <v>29.73661852166525</v>
      </c>
      <c r="U2337" s="7">
        <f>350*3/35.31</f>
        <v>29.73661852166525</v>
      </c>
      <c r="V2337" s="7">
        <f>SUM(P2337:U2337)</f>
        <v>109.03426791277258</v>
      </c>
      <c r="W2337" s="84">
        <v>260</v>
      </c>
      <c r="X2337" s="8"/>
    </row>
    <row r="2338" spans="2:24">
      <c r="B2338" s="23" t="s">
        <v>15</v>
      </c>
      <c r="C2338" s="84">
        <v>8</v>
      </c>
      <c r="D2338" s="84">
        <v>1</v>
      </c>
      <c r="E2338" s="5">
        <f>C2338-D2338</f>
        <v>7</v>
      </c>
      <c r="F2338" s="12"/>
      <c r="G2338" s="6">
        <f>350*4/35.31</f>
        <v>39.648824695553664</v>
      </c>
      <c r="H2338" s="6">
        <v>0</v>
      </c>
      <c r="I2338" s="6">
        <v>0</v>
      </c>
      <c r="J2338" s="6">
        <v>0</v>
      </c>
      <c r="K2338" s="6">
        <v>0</v>
      </c>
      <c r="L2338" s="6">
        <v>0</v>
      </c>
      <c r="M2338" s="6">
        <f>350*4/35.31</f>
        <v>39.648824695553664</v>
      </c>
      <c r="N2338" s="6">
        <f>350*6/35.31</f>
        <v>59.473237043330499</v>
      </c>
      <c r="O2338" s="7">
        <f t="shared" ref="O2338" si="366">SUM(G2338:N2338)</f>
        <v>138.77088643443784</v>
      </c>
      <c r="P2338" s="7">
        <v>0</v>
      </c>
      <c r="Q2338" s="7">
        <v>0</v>
      </c>
      <c r="R2338" s="7">
        <v>0</v>
      </c>
      <c r="S2338" s="7">
        <v>0</v>
      </c>
      <c r="T2338" s="7">
        <v>0</v>
      </c>
      <c r="U2338" s="7">
        <v>0</v>
      </c>
      <c r="V2338" s="7">
        <f>SUM(P2338:U2338)</f>
        <v>0</v>
      </c>
      <c r="W2338" s="84">
        <v>980</v>
      </c>
      <c r="X2338" s="8"/>
    </row>
    <row r="2340" spans="2:24">
      <c r="B2340" s="1" t="s">
        <v>773</v>
      </c>
    </row>
    <row r="2341" spans="2:24">
      <c r="B2341" s="94" t="s">
        <v>0</v>
      </c>
      <c r="C2341" s="94" t="s">
        <v>121</v>
      </c>
      <c r="D2341" s="94" t="s">
        <v>97</v>
      </c>
      <c r="E2341" s="94" t="s">
        <v>98</v>
      </c>
      <c r="F2341" s="94" t="s">
        <v>99</v>
      </c>
      <c r="G2341" s="101" t="s">
        <v>100</v>
      </c>
      <c r="H2341" s="103" t="s">
        <v>8</v>
      </c>
      <c r="I2341" s="103"/>
      <c r="J2341" s="103"/>
      <c r="K2341" s="103"/>
      <c r="L2341" s="103"/>
      <c r="M2341" s="103"/>
      <c r="N2341" s="103"/>
      <c r="O2341" s="103"/>
    </row>
    <row r="2342" spans="2:24">
      <c r="B2342" s="95"/>
      <c r="C2342" s="95"/>
      <c r="D2342" s="95"/>
      <c r="E2342" s="95"/>
      <c r="F2342" s="95"/>
      <c r="G2342" s="102"/>
      <c r="H2342" s="103"/>
      <c r="I2342" s="103"/>
      <c r="J2342" s="103"/>
      <c r="K2342" s="103"/>
      <c r="L2342" s="103"/>
      <c r="M2342" s="103"/>
      <c r="N2342" s="103"/>
      <c r="O2342" s="103"/>
    </row>
    <row r="2343" spans="2:24">
      <c r="B2343" s="23" t="s">
        <v>15</v>
      </c>
      <c r="C2343" s="84" t="s">
        <v>101</v>
      </c>
      <c r="D2343" s="84" t="s">
        <v>127</v>
      </c>
      <c r="E2343" s="5">
        <v>1</v>
      </c>
      <c r="F2343" s="5">
        <v>4</v>
      </c>
      <c r="G2343" s="14">
        <v>0</v>
      </c>
      <c r="H2343" s="104" t="s">
        <v>774</v>
      </c>
      <c r="I2343" s="104"/>
      <c r="J2343" s="104"/>
      <c r="K2343" s="104"/>
      <c r="L2343" s="104"/>
      <c r="M2343" s="104"/>
      <c r="N2343" s="104"/>
      <c r="O2343" s="104"/>
    </row>
    <row r="2346" spans="2:24">
      <c r="B2346" s="1" t="s">
        <v>775</v>
      </c>
    </row>
    <row r="2347" spans="2:24">
      <c r="B2347" s="94" t="s">
        <v>0</v>
      </c>
      <c r="C2347" s="94" t="s">
        <v>1</v>
      </c>
      <c r="D2347" s="94" t="s">
        <v>2</v>
      </c>
      <c r="E2347" s="94" t="s">
        <v>3</v>
      </c>
      <c r="F2347" s="94" t="s">
        <v>93</v>
      </c>
      <c r="G2347" s="96" t="s">
        <v>5</v>
      </c>
      <c r="H2347" s="97"/>
      <c r="I2347" s="97"/>
      <c r="J2347" s="97"/>
      <c r="K2347" s="97"/>
      <c r="L2347" s="97"/>
      <c r="M2347" s="97"/>
      <c r="N2347" s="97"/>
      <c r="O2347" s="98"/>
      <c r="P2347" s="96" t="s">
        <v>6</v>
      </c>
      <c r="Q2347" s="97"/>
      <c r="R2347" s="97"/>
      <c r="S2347" s="97"/>
      <c r="T2347" s="97"/>
      <c r="U2347" s="97"/>
      <c r="V2347" s="98"/>
      <c r="W2347" s="99" t="s">
        <v>7</v>
      </c>
      <c r="X2347" s="94" t="s">
        <v>8</v>
      </c>
    </row>
    <row r="2348" spans="2:24">
      <c r="B2348" s="95"/>
      <c r="C2348" s="95"/>
      <c r="D2348" s="95"/>
      <c r="E2348" s="95"/>
      <c r="F2348" s="95"/>
      <c r="G2348" s="2" t="s">
        <v>9</v>
      </c>
      <c r="H2348" s="3" t="s">
        <v>10</v>
      </c>
      <c r="I2348" s="3" t="s">
        <v>23</v>
      </c>
      <c r="J2348" s="3" t="s">
        <v>22</v>
      </c>
      <c r="K2348" s="3" t="s">
        <v>21</v>
      </c>
      <c r="L2348" s="3" t="s">
        <v>25</v>
      </c>
      <c r="M2348" s="3" t="s">
        <v>11</v>
      </c>
      <c r="N2348" s="3" t="s">
        <v>24</v>
      </c>
      <c r="O2348" s="3" t="s">
        <v>12</v>
      </c>
      <c r="P2348" s="2" t="s">
        <v>9</v>
      </c>
      <c r="Q2348" s="3" t="s">
        <v>10</v>
      </c>
      <c r="R2348" s="3" t="s">
        <v>22</v>
      </c>
      <c r="S2348" s="3" t="s">
        <v>21</v>
      </c>
      <c r="T2348" s="3" t="s">
        <v>11</v>
      </c>
      <c r="U2348" s="3" t="s">
        <v>328</v>
      </c>
      <c r="V2348" s="3" t="s">
        <v>13</v>
      </c>
      <c r="W2348" s="100"/>
      <c r="X2348" s="95"/>
    </row>
    <row r="2349" spans="2:24">
      <c r="B2349" s="23" t="s">
        <v>14</v>
      </c>
      <c r="C2349" s="5">
        <v>16</v>
      </c>
      <c r="D2349" s="5">
        <v>4</v>
      </c>
      <c r="E2349" s="5">
        <f>C2349-D2349</f>
        <v>12</v>
      </c>
      <c r="F2349" s="12">
        <v>18</v>
      </c>
      <c r="G2349" s="7">
        <f>350*3/35.31</f>
        <v>29.73661852166525</v>
      </c>
      <c r="H2349" s="7">
        <f>350*2/35.31</f>
        <v>19.824412347776832</v>
      </c>
      <c r="I2349" s="7">
        <v>0</v>
      </c>
      <c r="J2349" s="7">
        <v>0</v>
      </c>
      <c r="K2349" s="7">
        <v>0</v>
      </c>
      <c r="L2349" s="7">
        <f>350*11/35.31</f>
        <v>109.03426791277258</v>
      </c>
      <c r="M2349" s="7">
        <f>350*2/35.31</f>
        <v>19.824412347776832</v>
      </c>
      <c r="N2349" s="7">
        <v>0</v>
      </c>
      <c r="O2349" s="7">
        <f>SUM(G2349:N2349)</f>
        <v>178.4197111299915</v>
      </c>
      <c r="P2349" s="7">
        <f>350*1/35.31</f>
        <v>9.912206173888416</v>
      </c>
      <c r="Q2349" s="7">
        <f>350*1/35.31</f>
        <v>9.912206173888416</v>
      </c>
      <c r="R2349" s="7">
        <v>0</v>
      </c>
      <c r="S2349" s="7">
        <v>0</v>
      </c>
      <c r="T2349" s="7">
        <f>350*3/35.31</f>
        <v>29.73661852166525</v>
      </c>
      <c r="U2349" s="7">
        <v>0</v>
      </c>
      <c r="V2349" s="7">
        <f>SUM(P2349:U2349)</f>
        <v>49.561030869442078</v>
      </c>
      <c r="W2349" s="85">
        <v>320</v>
      </c>
      <c r="X2349" s="8"/>
    </row>
    <row r="2350" spans="2:24">
      <c r="B2350" s="23" t="s">
        <v>15</v>
      </c>
      <c r="C2350" s="85">
        <v>8</v>
      </c>
      <c r="D2350" s="85">
        <v>0</v>
      </c>
      <c r="E2350" s="5">
        <f>C2350-D2350</f>
        <v>8</v>
      </c>
      <c r="F2350" s="12"/>
      <c r="G2350" s="6">
        <f>350*7/35.31</f>
        <v>69.385443217218921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f>350*6/35.31</f>
        <v>59.473237043330499</v>
      </c>
      <c r="N2350" s="6">
        <f>350*8/35.31</f>
        <v>79.297649391107328</v>
      </c>
      <c r="O2350" s="7">
        <f t="shared" ref="O2350" si="367">SUM(G2350:N2350)</f>
        <v>208.15632965165673</v>
      </c>
      <c r="P2350" s="7">
        <v>0</v>
      </c>
      <c r="Q2350" s="7">
        <v>0</v>
      </c>
      <c r="R2350" s="7">
        <v>0</v>
      </c>
      <c r="S2350" s="7">
        <v>0</v>
      </c>
      <c r="T2350" s="7">
        <v>0</v>
      </c>
      <c r="U2350" s="7">
        <v>0</v>
      </c>
      <c r="V2350" s="7">
        <f>SUM(P2350:U2350)</f>
        <v>0</v>
      </c>
      <c r="W2350" s="85">
        <v>1255</v>
      </c>
      <c r="X2350" s="8"/>
    </row>
    <row r="2352" spans="2:24">
      <c r="B2352" s="1" t="s">
        <v>776</v>
      </c>
    </row>
    <row r="2353" spans="2:24">
      <c r="B2353" s="94" t="s">
        <v>0</v>
      </c>
      <c r="C2353" s="94" t="s">
        <v>121</v>
      </c>
      <c r="D2353" s="94" t="s">
        <v>97</v>
      </c>
      <c r="E2353" s="94" t="s">
        <v>98</v>
      </c>
      <c r="F2353" s="94" t="s">
        <v>777</v>
      </c>
      <c r="G2353" s="101" t="s">
        <v>100</v>
      </c>
      <c r="H2353" s="103" t="s">
        <v>8</v>
      </c>
      <c r="I2353" s="103"/>
      <c r="J2353" s="103"/>
      <c r="K2353" s="103"/>
      <c r="L2353" s="103"/>
      <c r="M2353" s="103"/>
      <c r="N2353" s="103"/>
      <c r="O2353" s="103"/>
    </row>
    <row r="2354" spans="2:24">
      <c r="B2354" s="95"/>
      <c r="C2354" s="95"/>
      <c r="D2354" s="95"/>
      <c r="E2354" s="95"/>
      <c r="F2354" s="95"/>
      <c r="G2354" s="102"/>
      <c r="H2354" s="103"/>
      <c r="I2354" s="103"/>
      <c r="J2354" s="103"/>
      <c r="K2354" s="103"/>
      <c r="L2354" s="103"/>
      <c r="M2354" s="103"/>
      <c r="N2354" s="103"/>
      <c r="O2354" s="103"/>
    </row>
    <row r="2355" spans="2:24">
      <c r="B2355" s="23" t="s">
        <v>15</v>
      </c>
      <c r="C2355" s="85" t="s">
        <v>101</v>
      </c>
      <c r="D2355" s="85" t="s">
        <v>127</v>
      </c>
      <c r="E2355" s="5">
        <v>0</v>
      </c>
      <c r="F2355" s="5">
        <v>1</v>
      </c>
      <c r="G2355" s="14">
        <v>0</v>
      </c>
      <c r="H2355" s="104" t="s">
        <v>778</v>
      </c>
      <c r="I2355" s="104"/>
      <c r="J2355" s="104"/>
      <c r="K2355" s="104"/>
      <c r="L2355" s="104"/>
      <c r="M2355" s="104"/>
      <c r="N2355" s="104"/>
      <c r="O2355" s="104"/>
    </row>
    <row r="2358" spans="2:24">
      <c r="B2358" s="1" t="s">
        <v>779</v>
      </c>
    </row>
    <row r="2359" spans="2:24">
      <c r="B2359" s="94" t="s">
        <v>0</v>
      </c>
      <c r="C2359" s="94" t="s">
        <v>1</v>
      </c>
      <c r="D2359" s="94" t="s">
        <v>2</v>
      </c>
      <c r="E2359" s="94" t="s">
        <v>3</v>
      </c>
      <c r="F2359" s="94" t="s">
        <v>93</v>
      </c>
      <c r="G2359" s="96" t="s">
        <v>5</v>
      </c>
      <c r="H2359" s="97"/>
      <c r="I2359" s="97"/>
      <c r="J2359" s="97"/>
      <c r="K2359" s="97"/>
      <c r="L2359" s="97"/>
      <c r="M2359" s="97"/>
      <c r="N2359" s="97"/>
      <c r="O2359" s="98"/>
      <c r="P2359" s="96" t="s">
        <v>6</v>
      </c>
      <c r="Q2359" s="97"/>
      <c r="R2359" s="97"/>
      <c r="S2359" s="97"/>
      <c r="T2359" s="97"/>
      <c r="U2359" s="97"/>
      <c r="V2359" s="98"/>
      <c r="W2359" s="99" t="s">
        <v>7</v>
      </c>
      <c r="X2359" s="94" t="s">
        <v>8</v>
      </c>
    </row>
    <row r="2360" spans="2:24">
      <c r="B2360" s="95"/>
      <c r="C2360" s="95"/>
      <c r="D2360" s="95"/>
      <c r="E2360" s="95"/>
      <c r="F2360" s="95"/>
      <c r="G2360" s="2" t="s">
        <v>9</v>
      </c>
      <c r="H2360" s="3" t="s">
        <v>10</v>
      </c>
      <c r="I2360" s="3" t="s">
        <v>23</v>
      </c>
      <c r="J2360" s="3" t="s">
        <v>22</v>
      </c>
      <c r="K2360" s="3" t="s">
        <v>21</v>
      </c>
      <c r="L2360" s="3" t="s">
        <v>25</v>
      </c>
      <c r="M2360" s="3" t="s">
        <v>11</v>
      </c>
      <c r="N2360" s="3" t="s">
        <v>24</v>
      </c>
      <c r="O2360" s="3" t="s">
        <v>12</v>
      </c>
      <c r="P2360" s="2" t="s">
        <v>9</v>
      </c>
      <c r="Q2360" s="3" t="s">
        <v>10</v>
      </c>
      <c r="R2360" s="3" t="s">
        <v>22</v>
      </c>
      <c r="S2360" s="3" t="s">
        <v>21</v>
      </c>
      <c r="T2360" s="3" t="s">
        <v>11</v>
      </c>
      <c r="U2360" s="3" t="s">
        <v>328</v>
      </c>
      <c r="V2360" s="3" t="s">
        <v>13</v>
      </c>
      <c r="W2360" s="100"/>
      <c r="X2360" s="95"/>
    </row>
    <row r="2361" spans="2:24">
      <c r="B2361" s="23" t="s">
        <v>14</v>
      </c>
      <c r="C2361" s="5">
        <v>17</v>
      </c>
      <c r="D2361" s="5">
        <v>4</v>
      </c>
      <c r="E2361" s="5">
        <f>C2361-D2361</f>
        <v>13</v>
      </c>
      <c r="F2361" s="12"/>
      <c r="G2361" s="7">
        <f>350*5/35.31</f>
        <v>49.561030869442078</v>
      </c>
      <c r="H2361" s="7">
        <f>350*3/35.31</f>
        <v>29.73661852166525</v>
      </c>
      <c r="I2361" s="7">
        <v>0</v>
      </c>
      <c r="J2361" s="7">
        <v>0</v>
      </c>
      <c r="K2361" s="7">
        <v>0</v>
      </c>
      <c r="L2361" s="7">
        <f>350*12/35.31</f>
        <v>118.946474086661</v>
      </c>
      <c r="M2361" s="7">
        <f>350*2/35.31</f>
        <v>19.824412347776832</v>
      </c>
      <c r="N2361" s="7">
        <v>0</v>
      </c>
      <c r="O2361" s="7">
        <f>SUM(G2361:N2361)</f>
        <v>218.06853582554515</v>
      </c>
      <c r="P2361" s="7">
        <f>350*1/35.31</f>
        <v>9.912206173888416</v>
      </c>
      <c r="Q2361" s="7">
        <v>0</v>
      </c>
      <c r="R2361" s="7">
        <v>0</v>
      </c>
      <c r="S2361" s="7">
        <v>0</v>
      </c>
      <c r="T2361" s="7">
        <v>0</v>
      </c>
      <c r="U2361" s="7">
        <f>350*15/35.31</f>
        <v>148.68309260832623</v>
      </c>
      <c r="V2361" s="7">
        <f>SUM(P2361:U2361)</f>
        <v>158.59529878221466</v>
      </c>
      <c r="W2361" s="86">
        <v>480</v>
      </c>
      <c r="X2361" s="8"/>
    </row>
    <row r="2362" spans="2:24">
      <c r="B2362" s="23" t="s">
        <v>15</v>
      </c>
      <c r="C2362" s="86">
        <v>8</v>
      </c>
      <c r="D2362" s="86">
        <v>0</v>
      </c>
      <c r="E2362" s="5">
        <f>C2362-D2362</f>
        <v>8</v>
      </c>
      <c r="F2362" s="12">
        <v>18</v>
      </c>
      <c r="G2362" s="6">
        <f>350*8/35.31</f>
        <v>79.297649391107328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f>350*7/35.31</f>
        <v>69.385443217218921</v>
      </c>
      <c r="N2362" s="6">
        <f>350*10/35.31</f>
        <v>99.122061738884156</v>
      </c>
      <c r="O2362" s="7">
        <f t="shared" ref="O2362" si="368">SUM(G2362:N2362)</f>
        <v>247.80515434721042</v>
      </c>
      <c r="P2362" s="7">
        <v>0</v>
      </c>
      <c r="Q2362" s="7">
        <v>0</v>
      </c>
      <c r="R2362" s="7">
        <v>0</v>
      </c>
      <c r="S2362" s="7">
        <v>0</v>
      </c>
      <c r="T2362" s="7">
        <v>0</v>
      </c>
      <c r="U2362" s="7">
        <v>0</v>
      </c>
      <c r="V2362" s="7">
        <f>SUM(P2362:U2362)</f>
        <v>0</v>
      </c>
      <c r="W2362" s="86">
        <v>2042</v>
      </c>
      <c r="X2362" s="8"/>
    </row>
    <row r="2364" spans="2:24">
      <c r="B2364" s="1" t="s">
        <v>780</v>
      </c>
    </row>
    <row r="2365" spans="2:24">
      <c r="B2365" s="94" t="s">
        <v>0</v>
      </c>
      <c r="C2365" s="94" t="s">
        <v>121</v>
      </c>
      <c r="D2365" s="94" t="s">
        <v>97</v>
      </c>
      <c r="E2365" s="94" t="s">
        <v>98</v>
      </c>
      <c r="F2365" s="94" t="s">
        <v>99</v>
      </c>
      <c r="G2365" s="101" t="s">
        <v>100</v>
      </c>
      <c r="H2365" s="103" t="s">
        <v>8</v>
      </c>
      <c r="I2365" s="103"/>
      <c r="J2365" s="103"/>
      <c r="K2365" s="103"/>
      <c r="L2365" s="103"/>
      <c r="M2365" s="103"/>
      <c r="N2365" s="103"/>
      <c r="O2365" s="103"/>
    </row>
    <row r="2366" spans="2:24">
      <c r="B2366" s="95"/>
      <c r="C2366" s="95"/>
      <c r="D2366" s="95"/>
      <c r="E2366" s="95"/>
      <c r="F2366" s="95"/>
      <c r="G2366" s="102"/>
      <c r="H2366" s="103"/>
      <c r="I2366" s="103"/>
      <c r="J2366" s="103"/>
      <c r="K2366" s="103"/>
      <c r="L2366" s="103"/>
      <c r="M2366" s="103"/>
      <c r="N2366" s="103"/>
      <c r="O2366" s="103"/>
    </row>
    <row r="2367" spans="2:24">
      <c r="B2367" s="23" t="s">
        <v>15</v>
      </c>
      <c r="C2367" s="86" t="s">
        <v>101</v>
      </c>
      <c r="D2367" s="86" t="s">
        <v>127</v>
      </c>
      <c r="E2367" s="5">
        <v>0</v>
      </c>
      <c r="F2367" s="5">
        <v>12</v>
      </c>
      <c r="G2367" s="14">
        <v>0</v>
      </c>
      <c r="H2367" s="104" t="s">
        <v>781</v>
      </c>
      <c r="I2367" s="104"/>
      <c r="J2367" s="104"/>
      <c r="K2367" s="104"/>
      <c r="L2367" s="104"/>
      <c r="M2367" s="104"/>
      <c r="N2367" s="104"/>
      <c r="O2367" s="104"/>
    </row>
    <row r="2368" spans="2:24">
      <c r="B2368" s="4" t="s">
        <v>17</v>
      </c>
      <c r="C2368" s="86" t="s">
        <v>101</v>
      </c>
      <c r="D2368" s="86" t="s">
        <v>127</v>
      </c>
      <c r="E2368" s="5">
        <v>4.5</v>
      </c>
      <c r="F2368" s="5">
        <v>3.5</v>
      </c>
      <c r="G2368" s="14">
        <v>0</v>
      </c>
      <c r="H2368" s="104" t="s">
        <v>782</v>
      </c>
      <c r="I2368" s="104"/>
      <c r="J2368" s="104"/>
      <c r="K2368" s="104"/>
      <c r="L2368" s="104"/>
      <c r="M2368" s="104"/>
      <c r="N2368" s="104"/>
      <c r="O2368" s="104"/>
    </row>
    <row r="2371" spans="2:24">
      <c r="B2371" s="1" t="s">
        <v>783</v>
      </c>
    </row>
    <row r="2372" spans="2:24">
      <c r="B2372" s="94" t="s">
        <v>0</v>
      </c>
      <c r="C2372" s="94" t="s">
        <v>1</v>
      </c>
      <c r="D2372" s="94" t="s">
        <v>2</v>
      </c>
      <c r="E2372" s="94" t="s">
        <v>3</v>
      </c>
      <c r="F2372" s="94" t="s">
        <v>93</v>
      </c>
      <c r="G2372" s="96" t="s">
        <v>5</v>
      </c>
      <c r="H2372" s="97"/>
      <c r="I2372" s="97"/>
      <c r="J2372" s="97"/>
      <c r="K2372" s="97"/>
      <c r="L2372" s="97"/>
      <c r="M2372" s="97"/>
      <c r="N2372" s="97"/>
      <c r="O2372" s="98"/>
      <c r="P2372" s="96" t="s">
        <v>6</v>
      </c>
      <c r="Q2372" s="97"/>
      <c r="R2372" s="97"/>
      <c r="S2372" s="97"/>
      <c r="T2372" s="97"/>
      <c r="U2372" s="97"/>
      <c r="V2372" s="98"/>
      <c r="W2372" s="99" t="s">
        <v>7</v>
      </c>
      <c r="X2372" s="94" t="s">
        <v>8</v>
      </c>
    </row>
    <row r="2373" spans="2:24">
      <c r="B2373" s="95"/>
      <c r="C2373" s="95"/>
      <c r="D2373" s="95"/>
      <c r="E2373" s="95"/>
      <c r="F2373" s="95"/>
      <c r="G2373" s="2" t="s">
        <v>9</v>
      </c>
      <c r="H2373" s="3" t="s">
        <v>10</v>
      </c>
      <c r="I2373" s="3" t="s">
        <v>23</v>
      </c>
      <c r="J2373" s="3" t="s">
        <v>22</v>
      </c>
      <c r="K2373" s="3" t="s">
        <v>21</v>
      </c>
      <c r="L2373" s="3" t="s">
        <v>25</v>
      </c>
      <c r="M2373" s="3" t="s">
        <v>11</v>
      </c>
      <c r="N2373" s="3" t="s">
        <v>24</v>
      </c>
      <c r="O2373" s="3" t="s">
        <v>12</v>
      </c>
      <c r="P2373" s="2" t="s">
        <v>9</v>
      </c>
      <c r="Q2373" s="3" t="s">
        <v>10</v>
      </c>
      <c r="R2373" s="3" t="s">
        <v>22</v>
      </c>
      <c r="S2373" s="3" t="s">
        <v>21</v>
      </c>
      <c r="T2373" s="3" t="s">
        <v>11</v>
      </c>
      <c r="U2373" s="3" t="s">
        <v>328</v>
      </c>
      <c r="V2373" s="3" t="s">
        <v>13</v>
      </c>
      <c r="W2373" s="100"/>
      <c r="X2373" s="95"/>
    </row>
    <row r="2374" spans="2:24">
      <c r="B2374" s="23" t="s">
        <v>14</v>
      </c>
      <c r="C2374" s="5">
        <v>14</v>
      </c>
      <c r="D2374" s="5">
        <v>6</v>
      </c>
      <c r="E2374" s="5">
        <f>C2374-D2374</f>
        <v>8</v>
      </c>
      <c r="F2374" s="12">
        <v>11</v>
      </c>
      <c r="G2374" s="7">
        <f>350*3/35.31</f>
        <v>29.73661852166525</v>
      </c>
      <c r="H2374" s="7">
        <f>350*2/35.31</f>
        <v>19.824412347776832</v>
      </c>
      <c r="I2374" s="7">
        <v>0</v>
      </c>
      <c r="J2374" s="7">
        <v>0</v>
      </c>
      <c r="K2374" s="7">
        <f>350*8/35.31</f>
        <v>79.297649391107328</v>
      </c>
      <c r="L2374" s="7">
        <v>0</v>
      </c>
      <c r="M2374" s="7">
        <f>350*2/35.31</f>
        <v>19.824412347776832</v>
      </c>
      <c r="N2374" s="7">
        <v>0</v>
      </c>
      <c r="O2374" s="7">
        <f>SUM(G2374:N2374)</f>
        <v>148.68309260832626</v>
      </c>
      <c r="P2374" s="7">
        <v>0</v>
      </c>
      <c r="Q2374" s="7">
        <f>350*1/35.31</f>
        <v>9.912206173888416</v>
      </c>
      <c r="R2374" s="7">
        <v>0</v>
      </c>
      <c r="S2374" s="7">
        <v>0</v>
      </c>
      <c r="T2374" s="7">
        <v>0</v>
      </c>
      <c r="U2374" s="7">
        <f>350*16/35.31</f>
        <v>158.59529878221466</v>
      </c>
      <c r="V2374" s="7">
        <f>SUM(P2374:U2374)</f>
        <v>168.50750495610308</v>
      </c>
      <c r="W2374" s="87">
        <v>274</v>
      </c>
      <c r="X2374" s="8" t="s">
        <v>784</v>
      </c>
    </row>
    <row r="2375" spans="2:24">
      <c r="B2375" s="23" t="s">
        <v>15</v>
      </c>
      <c r="C2375" s="87">
        <v>7</v>
      </c>
      <c r="D2375" s="87">
        <v>0</v>
      </c>
      <c r="E2375" s="5">
        <f>C2375-D2375</f>
        <v>7</v>
      </c>
      <c r="F2375" s="12">
        <v>21</v>
      </c>
      <c r="G2375" s="6">
        <f>350*6/35.31</f>
        <v>59.473237043330499</v>
      </c>
      <c r="H2375" s="6">
        <v>0</v>
      </c>
      <c r="I2375" s="6">
        <v>0</v>
      </c>
      <c r="J2375" s="6">
        <v>0</v>
      </c>
      <c r="K2375" s="6">
        <v>0</v>
      </c>
      <c r="L2375" s="6">
        <v>0</v>
      </c>
      <c r="M2375" s="6">
        <f>350*5/35.31</f>
        <v>49.561030869442078</v>
      </c>
      <c r="N2375" s="6">
        <f>350*8/35.31</f>
        <v>79.297649391107328</v>
      </c>
      <c r="O2375" s="7">
        <f t="shared" ref="O2375" si="369">SUM(G2375:N2375)</f>
        <v>188.33191730387989</v>
      </c>
      <c r="P2375" s="7">
        <v>0</v>
      </c>
      <c r="Q2375" s="7">
        <v>0</v>
      </c>
      <c r="R2375" s="7">
        <v>0</v>
      </c>
      <c r="S2375" s="7">
        <v>0</v>
      </c>
      <c r="T2375" s="7">
        <v>0</v>
      </c>
      <c r="U2375" s="7">
        <v>0</v>
      </c>
      <c r="V2375" s="7">
        <f>SUM(P2375:U2375)</f>
        <v>0</v>
      </c>
      <c r="W2375" s="87">
        <v>1885</v>
      </c>
      <c r="X2375" s="8"/>
    </row>
    <row r="2377" spans="2:24">
      <c r="B2377" s="1" t="s">
        <v>785</v>
      </c>
    </row>
    <row r="2378" spans="2:24">
      <c r="B2378" s="94" t="s">
        <v>0</v>
      </c>
      <c r="C2378" s="94" t="s">
        <v>121</v>
      </c>
      <c r="D2378" s="94" t="s">
        <v>97</v>
      </c>
      <c r="E2378" s="94" t="s">
        <v>98</v>
      </c>
      <c r="F2378" s="94" t="s">
        <v>99</v>
      </c>
      <c r="G2378" s="101" t="s">
        <v>100</v>
      </c>
      <c r="H2378" s="103" t="s">
        <v>8</v>
      </c>
      <c r="I2378" s="103"/>
      <c r="J2378" s="103"/>
      <c r="K2378" s="103"/>
      <c r="L2378" s="103"/>
      <c r="M2378" s="103"/>
      <c r="N2378" s="103"/>
      <c r="O2378" s="103"/>
    </row>
    <row r="2379" spans="2:24">
      <c r="B2379" s="95"/>
      <c r="C2379" s="95"/>
      <c r="D2379" s="95"/>
      <c r="E2379" s="95"/>
      <c r="F2379" s="95"/>
      <c r="G2379" s="102"/>
      <c r="H2379" s="103"/>
      <c r="I2379" s="103"/>
      <c r="J2379" s="103"/>
      <c r="K2379" s="103"/>
      <c r="L2379" s="103"/>
      <c r="M2379" s="103"/>
      <c r="N2379" s="103"/>
      <c r="O2379" s="103"/>
    </row>
    <row r="2380" spans="2:24">
      <c r="B2380" s="23" t="s">
        <v>15</v>
      </c>
      <c r="C2380" s="87" t="s">
        <v>101</v>
      </c>
      <c r="D2380" s="87" t="s">
        <v>127</v>
      </c>
      <c r="E2380" s="5">
        <v>0</v>
      </c>
      <c r="F2380" s="5">
        <v>11</v>
      </c>
      <c r="G2380" s="14">
        <v>0</v>
      </c>
      <c r="H2380" s="104" t="s">
        <v>786</v>
      </c>
      <c r="I2380" s="104"/>
      <c r="J2380" s="104"/>
      <c r="K2380" s="104"/>
      <c r="L2380" s="104"/>
      <c r="M2380" s="104"/>
      <c r="N2380" s="104"/>
      <c r="O2380" s="104"/>
    </row>
    <row r="2383" spans="2:24">
      <c r="B2383" s="1" t="s">
        <v>787</v>
      </c>
    </row>
    <row r="2384" spans="2:24">
      <c r="B2384" s="94" t="s">
        <v>0</v>
      </c>
      <c r="C2384" s="94" t="s">
        <v>1</v>
      </c>
      <c r="D2384" s="94" t="s">
        <v>2</v>
      </c>
      <c r="E2384" s="94" t="s">
        <v>3</v>
      </c>
      <c r="F2384" s="94" t="s">
        <v>93</v>
      </c>
      <c r="G2384" s="96" t="s">
        <v>5</v>
      </c>
      <c r="H2384" s="97"/>
      <c r="I2384" s="97"/>
      <c r="J2384" s="97"/>
      <c r="K2384" s="97"/>
      <c r="L2384" s="97"/>
      <c r="M2384" s="97"/>
      <c r="N2384" s="97"/>
      <c r="O2384" s="98"/>
      <c r="P2384" s="96" t="s">
        <v>6</v>
      </c>
      <c r="Q2384" s="97"/>
      <c r="R2384" s="97"/>
      <c r="S2384" s="97"/>
      <c r="T2384" s="97"/>
      <c r="U2384" s="97"/>
      <c r="V2384" s="98"/>
      <c r="W2384" s="99" t="s">
        <v>7</v>
      </c>
      <c r="X2384" s="94" t="s">
        <v>8</v>
      </c>
    </row>
    <row r="2385" spans="2:24">
      <c r="B2385" s="95"/>
      <c r="C2385" s="95"/>
      <c r="D2385" s="95"/>
      <c r="E2385" s="95"/>
      <c r="F2385" s="95"/>
      <c r="G2385" s="2" t="s">
        <v>9</v>
      </c>
      <c r="H2385" s="3" t="s">
        <v>10</v>
      </c>
      <c r="I2385" s="3" t="s">
        <v>23</v>
      </c>
      <c r="J2385" s="3" t="s">
        <v>22</v>
      </c>
      <c r="K2385" s="3" t="s">
        <v>21</v>
      </c>
      <c r="L2385" s="3" t="s">
        <v>25</v>
      </c>
      <c r="M2385" s="3" t="s">
        <v>11</v>
      </c>
      <c r="N2385" s="3" t="s">
        <v>24</v>
      </c>
      <c r="O2385" s="3" t="s">
        <v>12</v>
      </c>
      <c r="P2385" s="2" t="s">
        <v>9</v>
      </c>
      <c r="Q2385" s="3" t="s">
        <v>10</v>
      </c>
      <c r="R2385" s="3" t="s">
        <v>22</v>
      </c>
      <c r="S2385" s="3" t="s">
        <v>21</v>
      </c>
      <c r="T2385" s="3" t="s">
        <v>11</v>
      </c>
      <c r="U2385" s="3" t="s">
        <v>328</v>
      </c>
      <c r="V2385" s="3" t="s">
        <v>13</v>
      </c>
      <c r="W2385" s="100"/>
      <c r="X2385" s="95"/>
    </row>
    <row r="2386" spans="2:24">
      <c r="B2386" s="23" t="s">
        <v>14</v>
      </c>
      <c r="C2386" s="5">
        <v>15</v>
      </c>
      <c r="D2386" s="5">
        <v>4</v>
      </c>
      <c r="E2386" s="5">
        <f>C2386-D2386</f>
        <v>11</v>
      </c>
      <c r="F2386" s="12">
        <v>37</v>
      </c>
      <c r="G2386" s="7">
        <f>350*3/35.31</f>
        <v>29.73661852166525</v>
      </c>
      <c r="H2386" s="7">
        <f>350*2/35.31</f>
        <v>19.824412347776832</v>
      </c>
      <c r="I2386" s="7">
        <v>0</v>
      </c>
      <c r="J2386" s="7">
        <v>0</v>
      </c>
      <c r="K2386" s="7">
        <f>350*8/35.31</f>
        <v>79.297649391107328</v>
      </c>
      <c r="L2386" s="7">
        <v>0</v>
      </c>
      <c r="M2386" s="7">
        <f>350*2/35.31</f>
        <v>19.824412347776832</v>
      </c>
      <c r="N2386" s="7">
        <v>0</v>
      </c>
      <c r="O2386" s="7">
        <f>SUM(G2386:N2386)</f>
        <v>148.68309260832626</v>
      </c>
      <c r="P2386" s="7">
        <v>0</v>
      </c>
      <c r="Q2386" s="7">
        <f>350*1/35.31</f>
        <v>9.912206173888416</v>
      </c>
      <c r="R2386" s="7">
        <v>0</v>
      </c>
      <c r="S2386" s="7">
        <v>0</v>
      </c>
      <c r="T2386" s="7">
        <v>0</v>
      </c>
      <c r="U2386" s="7">
        <f>350*12/35.31</f>
        <v>118.946474086661</v>
      </c>
      <c r="V2386" s="7">
        <f>SUM(P2386:U2386)</f>
        <v>128.85868026054942</v>
      </c>
      <c r="W2386" s="88">
        <v>366</v>
      </c>
      <c r="X2386" s="8"/>
    </row>
    <row r="2387" spans="2:24">
      <c r="B2387" s="23" t="s">
        <v>15</v>
      </c>
      <c r="C2387" s="88">
        <v>10</v>
      </c>
      <c r="D2387" s="88">
        <v>3</v>
      </c>
      <c r="E2387" s="5">
        <f>C2387-D2387</f>
        <v>7</v>
      </c>
      <c r="F2387" s="12">
        <v>15</v>
      </c>
      <c r="G2387" s="6">
        <f>350*6/35.31</f>
        <v>59.473237043330499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f>350*5/35.31</f>
        <v>49.561030869442078</v>
      </c>
      <c r="N2387" s="6">
        <f>350*8/35.31</f>
        <v>79.297649391107328</v>
      </c>
      <c r="O2387" s="7">
        <f t="shared" ref="O2387" si="370">SUM(G2387:N2387)</f>
        <v>188.33191730387989</v>
      </c>
      <c r="P2387" s="7">
        <v>0</v>
      </c>
      <c r="Q2387" s="7">
        <v>0</v>
      </c>
      <c r="R2387" s="7">
        <v>0</v>
      </c>
      <c r="S2387" s="7">
        <v>0</v>
      </c>
      <c r="T2387" s="7">
        <v>0</v>
      </c>
      <c r="U2387" s="7">
        <v>0</v>
      </c>
      <c r="V2387" s="7">
        <f>SUM(P2387:U2387)</f>
        <v>0</v>
      </c>
      <c r="W2387" s="88">
        <v>1995</v>
      </c>
      <c r="X2387" s="8"/>
    </row>
    <row r="2389" spans="2:24">
      <c r="B2389" s="1" t="s">
        <v>788</v>
      </c>
    </row>
    <row r="2390" spans="2:24">
      <c r="B2390" s="94" t="s">
        <v>0</v>
      </c>
      <c r="C2390" s="94" t="s">
        <v>121</v>
      </c>
      <c r="D2390" s="94" t="s">
        <v>97</v>
      </c>
      <c r="E2390" s="94" t="s">
        <v>98</v>
      </c>
      <c r="F2390" s="94" t="s">
        <v>99</v>
      </c>
      <c r="G2390" s="101" t="s">
        <v>100</v>
      </c>
      <c r="H2390" s="103" t="s">
        <v>8</v>
      </c>
      <c r="I2390" s="103"/>
      <c r="J2390" s="103"/>
      <c r="K2390" s="103"/>
      <c r="L2390" s="103"/>
      <c r="M2390" s="103"/>
      <c r="N2390" s="103"/>
      <c r="O2390" s="103"/>
    </row>
    <row r="2391" spans="2:24">
      <c r="B2391" s="95"/>
      <c r="C2391" s="95"/>
      <c r="D2391" s="95"/>
      <c r="E2391" s="95"/>
      <c r="F2391" s="95"/>
      <c r="G2391" s="102"/>
      <c r="H2391" s="103"/>
      <c r="I2391" s="103"/>
      <c r="J2391" s="103"/>
      <c r="K2391" s="103"/>
      <c r="L2391" s="103"/>
      <c r="M2391" s="103"/>
      <c r="N2391" s="103"/>
      <c r="O2391" s="103"/>
    </row>
    <row r="2392" spans="2:24" ht="49.5" customHeight="1">
      <c r="B2392" s="26" t="s">
        <v>15</v>
      </c>
      <c r="C2392" s="16" t="s">
        <v>101</v>
      </c>
      <c r="D2392" s="16" t="s">
        <v>127</v>
      </c>
      <c r="E2392" s="17">
        <v>6</v>
      </c>
      <c r="F2392" s="17">
        <v>6</v>
      </c>
      <c r="G2392" s="27">
        <v>0</v>
      </c>
      <c r="H2392" s="106" t="s">
        <v>789</v>
      </c>
      <c r="I2392" s="106"/>
      <c r="J2392" s="106"/>
      <c r="K2392" s="106"/>
      <c r="L2392" s="106"/>
      <c r="M2392" s="106"/>
      <c r="N2392" s="106"/>
      <c r="O2392" s="106"/>
    </row>
    <row r="2395" spans="2:24">
      <c r="B2395" s="1" t="s">
        <v>790</v>
      </c>
    </row>
    <row r="2396" spans="2:24">
      <c r="B2396" s="94" t="s">
        <v>0</v>
      </c>
      <c r="C2396" s="94" t="s">
        <v>1</v>
      </c>
      <c r="D2396" s="94" t="s">
        <v>2</v>
      </c>
      <c r="E2396" s="94" t="s">
        <v>3</v>
      </c>
      <c r="F2396" s="94" t="s">
        <v>93</v>
      </c>
      <c r="G2396" s="96" t="s">
        <v>5</v>
      </c>
      <c r="H2396" s="97"/>
      <c r="I2396" s="97"/>
      <c r="J2396" s="97"/>
      <c r="K2396" s="97"/>
      <c r="L2396" s="97"/>
      <c r="M2396" s="97"/>
      <c r="N2396" s="97"/>
      <c r="O2396" s="98"/>
      <c r="P2396" s="96" t="s">
        <v>6</v>
      </c>
      <c r="Q2396" s="97"/>
      <c r="R2396" s="97"/>
      <c r="S2396" s="97"/>
      <c r="T2396" s="97"/>
      <c r="U2396" s="97"/>
      <c r="V2396" s="98"/>
      <c r="W2396" s="99" t="s">
        <v>7</v>
      </c>
      <c r="X2396" s="94" t="s">
        <v>8</v>
      </c>
    </row>
    <row r="2397" spans="2:24">
      <c r="B2397" s="95"/>
      <c r="C2397" s="95"/>
      <c r="D2397" s="95"/>
      <c r="E2397" s="95"/>
      <c r="F2397" s="95"/>
      <c r="G2397" s="2" t="s">
        <v>9</v>
      </c>
      <c r="H2397" s="3" t="s">
        <v>10</v>
      </c>
      <c r="I2397" s="3" t="s">
        <v>23</v>
      </c>
      <c r="J2397" s="3" t="s">
        <v>22</v>
      </c>
      <c r="K2397" s="3" t="s">
        <v>21</v>
      </c>
      <c r="L2397" s="3" t="s">
        <v>25</v>
      </c>
      <c r="M2397" s="3" t="s">
        <v>11</v>
      </c>
      <c r="N2397" s="3" t="s">
        <v>24</v>
      </c>
      <c r="O2397" s="3" t="s">
        <v>12</v>
      </c>
      <c r="P2397" s="2" t="s">
        <v>9</v>
      </c>
      <c r="Q2397" s="3" t="s">
        <v>10</v>
      </c>
      <c r="R2397" s="3" t="s">
        <v>22</v>
      </c>
      <c r="S2397" s="3" t="s">
        <v>21</v>
      </c>
      <c r="T2397" s="3" t="s">
        <v>11</v>
      </c>
      <c r="U2397" s="3" t="s">
        <v>328</v>
      </c>
      <c r="V2397" s="3" t="s">
        <v>13</v>
      </c>
      <c r="W2397" s="100"/>
      <c r="X2397" s="95"/>
    </row>
    <row r="2398" spans="2:24">
      <c r="B2398" s="23" t="s">
        <v>14</v>
      </c>
      <c r="C2398" s="5">
        <v>16</v>
      </c>
      <c r="D2398" s="5">
        <v>4</v>
      </c>
      <c r="E2398" s="5">
        <f>C2398-D2398</f>
        <v>12</v>
      </c>
      <c r="F2398" s="12">
        <v>24</v>
      </c>
      <c r="G2398" s="7">
        <f>350*4/35.31</f>
        <v>39.648824695553664</v>
      </c>
      <c r="H2398" s="7">
        <f>350*3/35.31</f>
        <v>29.73661852166525</v>
      </c>
      <c r="I2398" s="7">
        <v>0</v>
      </c>
      <c r="J2398" s="7">
        <v>0</v>
      </c>
      <c r="K2398" s="7">
        <f>350*9/35.31</f>
        <v>89.209855564995749</v>
      </c>
      <c r="L2398" s="7">
        <v>0</v>
      </c>
      <c r="M2398" s="7">
        <f>350*3/35.31</f>
        <v>29.73661852166525</v>
      </c>
      <c r="N2398" s="7">
        <v>0</v>
      </c>
      <c r="O2398" s="7">
        <f>SUM(G2398:N2398)</f>
        <v>188.33191730387995</v>
      </c>
      <c r="P2398" s="7">
        <v>0</v>
      </c>
      <c r="Q2398" s="7">
        <f>350*3/35.31</f>
        <v>29.73661852166525</v>
      </c>
      <c r="R2398" s="7">
        <v>0</v>
      </c>
      <c r="S2398" s="7">
        <v>0</v>
      </c>
      <c r="T2398" s="7">
        <f>350*5/35.31</f>
        <v>49.561030869442078</v>
      </c>
      <c r="U2398" s="7">
        <f>350*13/35.31</f>
        <v>128.85868026054942</v>
      </c>
      <c r="V2398" s="7">
        <f>SUM(P2398:U2398)</f>
        <v>208.15632965165673</v>
      </c>
      <c r="W2398" s="89">
        <v>438</v>
      </c>
      <c r="X2398" s="8" t="s">
        <v>791</v>
      </c>
    </row>
    <row r="2399" spans="2:24">
      <c r="B2399" s="23" t="s">
        <v>15</v>
      </c>
      <c r="C2399" s="89">
        <v>12</v>
      </c>
      <c r="D2399" s="89">
        <v>8</v>
      </c>
      <c r="E2399" s="5">
        <f>C2399-D2399</f>
        <v>4</v>
      </c>
      <c r="F2399" s="12">
        <v>18</v>
      </c>
      <c r="G2399" s="6">
        <f>350*2/35.31</f>
        <v>19.824412347776832</v>
      </c>
      <c r="H2399" s="6">
        <f>350*2/35.31</f>
        <v>19.824412347776832</v>
      </c>
      <c r="I2399" s="6">
        <v>0</v>
      </c>
      <c r="J2399" s="6">
        <v>0</v>
      </c>
      <c r="K2399" s="6">
        <v>0</v>
      </c>
      <c r="L2399" s="6">
        <v>0</v>
      </c>
      <c r="M2399" s="6">
        <f>350*2/35.31</f>
        <v>19.824412347776832</v>
      </c>
      <c r="N2399" s="6">
        <f>350*5/35.31</f>
        <v>49.561030869442078</v>
      </c>
      <c r="O2399" s="7">
        <f t="shared" ref="O2399" si="371">SUM(G2399:N2399)</f>
        <v>109.03426791277258</v>
      </c>
      <c r="P2399" s="7">
        <v>0</v>
      </c>
      <c r="Q2399" s="7">
        <v>0</v>
      </c>
      <c r="R2399" s="7">
        <v>0</v>
      </c>
      <c r="S2399" s="7">
        <v>0</v>
      </c>
      <c r="T2399" s="7">
        <v>0</v>
      </c>
      <c r="U2399" s="7">
        <v>0</v>
      </c>
      <c r="V2399" s="7">
        <f>SUM(P2399:U2399)</f>
        <v>0</v>
      </c>
      <c r="W2399" s="89">
        <v>1503</v>
      </c>
      <c r="X2399" s="8" t="s">
        <v>792</v>
      </c>
    </row>
    <row r="2401" spans="2:24">
      <c r="B2401" s="1" t="s">
        <v>793</v>
      </c>
    </row>
    <row r="2402" spans="2:24">
      <c r="B2402" s="94" t="s">
        <v>0</v>
      </c>
      <c r="C2402" s="94" t="s">
        <v>121</v>
      </c>
      <c r="D2402" s="94" t="s">
        <v>97</v>
      </c>
      <c r="E2402" s="94" t="s">
        <v>98</v>
      </c>
      <c r="F2402" s="94" t="s">
        <v>99</v>
      </c>
      <c r="G2402" s="101" t="s">
        <v>100</v>
      </c>
      <c r="H2402" s="103" t="s">
        <v>8</v>
      </c>
      <c r="I2402" s="103"/>
      <c r="J2402" s="103"/>
      <c r="K2402" s="103"/>
      <c r="L2402" s="103"/>
      <c r="M2402" s="103"/>
      <c r="N2402" s="103"/>
      <c r="O2402" s="103"/>
    </row>
    <row r="2403" spans="2:24">
      <c r="B2403" s="95"/>
      <c r="C2403" s="95"/>
      <c r="D2403" s="95"/>
      <c r="E2403" s="95"/>
      <c r="F2403" s="95"/>
      <c r="G2403" s="102"/>
      <c r="H2403" s="103"/>
      <c r="I2403" s="103"/>
      <c r="J2403" s="103"/>
      <c r="K2403" s="103"/>
      <c r="L2403" s="103"/>
      <c r="M2403" s="103"/>
      <c r="N2403" s="103"/>
      <c r="O2403" s="103"/>
    </row>
    <row r="2404" spans="2:24" ht="48.75" customHeight="1">
      <c r="B2404" s="26" t="s">
        <v>15</v>
      </c>
      <c r="C2404" s="16" t="s">
        <v>101</v>
      </c>
      <c r="D2404" s="16" t="s">
        <v>127</v>
      </c>
      <c r="E2404" s="17">
        <v>3</v>
      </c>
      <c r="F2404" s="17">
        <v>7</v>
      </c>
      <c r="G2404" s="27">
        <v>0</v>
      </c>
      <c r="H2404" s="105" t="s">
        <v>794</v>
      </c>
      <c r="I2404" s="105"/>
      <c r="J2404" s="105"/>
      <c r="K2404" s="105"/>
      <c r="L2404" s="105"/>
      <c r="M2404" s="105"/>
      <c r="N2404" s="105"/>
      <c r="O2404" s="105"/>
    </row>
    <row r="2407" spans="2:24">
      <c r="B2407" s="1" t="s">
        <v>795</v>
      </c>
    </row>
    <row r="2408" spans="2:24">
      <c r="B2408" s="94" t="s">
        <v>0</v>
      </c>
      <c r="C2408" s="94" t="s">
        <v>1</v>
      </c>
      <c r="D2408" s="94" t="s">
        <v>2</v>
      </c>
      <c r="E2408" s="94" t="s">
        <v>3</v>
      </c>
      <c r="F2408" s="94" t="s">
        <v>93</v>
      </c>
      <c r="G2408" s="96" t="s">
        <v>5</v>
      </c>
      <c r="H2408" s="97"/>
      <c r="I2408" s="97"/>
      <c r="J2408" s="97"/>
      <c r="K2408" s="97"/>
      <c r="L2408" s="97"/>
      <c r="M2408" s="97"/>
      <c r="N2408" s="97"/>
      <c r="O2408" s="98"/>
      <c r="P2408" s="96" t="s">
        <v>6</v>
      </c>
      <c r="Q2408" s="97"/>
      <c r="R2408" s="97"/>
      <c r="S2408" s="97"/>
      <c r="T2408" s="97"/>
      <c r="U2408" s="97"/>
      <c r="V2408" s="98"/>
      <c r="W2408" s="99" t="s">
        <v>7</v>
      </c>
      <c r="X2408" s="94" t="s">
        <v>8</v>
      </c>
    </row>
    <row r="2409" spans="2:24">
      <c r="B2409" s="95"/>
      <c r="C2409" s="95"/>
      <c r="D2409" s="95"/>
      <c r="E2409" s="95"/>
      <c r="F2409" s="95"/>
      <c r="G2409" s="2" t="s">
        <v>9</v>
      </c>
      <c r="H2409" s="3" t="s">
        <v>10</v>
      </c>
      <c r="I2409" s="3" t="s">
        <v>23</v>
      </c>
      <c r="J2409" s="3" t="s">
        <v>22</v>
      </c>
      <c r="K2409" s="3" t="s">
        <v>21</v>
      </c>
      <c r="L2409" s="3" t="s">
        <v>25</v>
      </c>
      <c r="M2409" s="3" t="s">
        <v>11</v>
      </c>
      <c r="N2409" s="3" t="s">
        <v>24</v>
      </c>
      <c r="O2409" s="3" t="s">
        <v>12</v>
      </c>
      <c r="P2409" s="2" t="s">
        <v>9</v>
      </c>
      <c r="Q2409" s="3" t="s">
        <v>10</v>
      </c>
      <c r="R2409" s="3" t="s">
        <v>22</v>
      </c>
      <c r="S2409" s="3" t="s">
        <v>21</v>
      </c>
      <c r="T2409" s="3" t="s">
        <v>11</v>
      </c>
      <c r="U2409" s="3" t="s">
        <v>328</v>
      </c>
      <c r="V2409" s="3" t="s">
        <v>13</v>
      </c>
      <c r="W2409" s="100"/>
      <c r="X2409" s="95"/>
    </row>
    <row r="2410" spans="2:24">
      <c r="B2410" s="23" t="s">
        <v>14</v>
      </c>
      <c r="C2410" s="5">
        <v>3</v>
      </c>
      <c r="D2410" s="5">
        <v>0</v>
      </c>
      <c r="E2410" s="5">
        <f>C2410-D2410</f>
        <v>3</v>
      </c>
      <c r="F2410" s="12">
        <v>30</v>
      </c>
      <c r="G2410" s="7">
        <f>350*2/35.31</f>
        <v>19.824412347776832</v>
      </c>
      <c r="H2410" s="7">
        <f>350*1/35.31</f>
        <v>9.912206173888416</v>
      </c>
      <c r="I2410" s="7">
        <v>0</v>
      </c>
      <c r="J2410" s="7">
        <v>0</v>
      </c>
      <c r="K2410" s="7">
        <f>350*4/35.31</f>
        <v>39.648824695553664</v>
      </c>
      <c r="L2410" s="7">
        <v>0</v>
      </c>
      <c r="M2410" s="7">
        <f>350*1/35.31</f>
        <v>9.912206173888416</v>
      </c>
      <c r="N2410" s="7">
        <v>0</v>
      </c>
      <c r="O2410" s="7">
        <f>SUM(G2410:N2410)</f>
        <v>79.297649391107342</v>
      </c>
      <c r="P2410" s="7">
        <v>0</v>
      </c>
      <c r="Q2410" s="7">
        <f>350*1/35.31</f>
        <v>9.912206173888416</v>
      </c>
      <c r="R2410" s="7">
        <v>0</v>
      </c>
      <c r="S2410" s="7">
        <v>0</v>
      </c>
      <c r="T2410" s="7">
        <f>350*2/35.31</f>
        <v>19.824412347776832</v>
      </c>
      <c r="U2410" s="7">
        <f>350*7/35.31</f>
        <v>69.385443217218921</v>
      </c>
      <c r="V2410" s="7">
        <f>SUM(P2410:U2410)</f>
        <v>99.12206173888417</v>
      </c>
      <c r="W2410" s="90">
        <v>559</v>
      </c>
      <c r="X2410" s="8" t="s">
        <v>796</v>
      </c>
    </row>
    <row r="2411" spans="2:24">
      <c r="B2411" s="23" t="s">
        <v>15</v>
      </c>
      <c r="C2411" s="90">
        <v>7</v>
      </c>
      <c r="D2411" s="90">
        <v>0</v>
      </c>
      <c r="E2411" s="5">
        <f>C2411-D2411</f>
        <v>7</v>
      </c>
      <c r="F2411" s="12">
        <v>20</v>
      </c>
      <c r="G2411" s="6">
        <f>350*4/35.31</f>
        <v>39.648824695553664</v>
      </c>
      <c r="H2411" s="6">
        <f>350*4/35.31</f>
        <v>39.648824695553664</v>
      </c>
      <c r="I2411" s="6">
        <v>0</v>
      </c>
      <c r="J2411" s="6">
        <v>0</v>
      </c>
      <c r="K2411" s="6">
        <v>0</v>
      </c>
      <c r="L2411" s="6">
        <v>0</v>
      </c>
      <c r="M2411" s="6">
        <f>350*3/35.31</f>
        <v>29.73661852166525</v>
      </c>
      <c r="N2411" s="6">
        <f>350*6/35.31</f>
        <v>59.473237043330499</v>
      </c>
      <c r="O2411" s="7">
        <f t="shared" ref="O2411" si="372">SUM(G2411:N2411)</f>
        <v>168.50750495610308</v>
      </c>
      <c r="P2411" s="7">
        <v>0</v>
      </c>
      <c r="Q2411" s="7">
        <f>350*3/35.31</f>
        <v>29.73661852166525</v>
      </c>
      <c r="R2411" s="7">
        <v>0</v>
      </c>
      <c r="S2411" s="7">
        <v>0</v>
      </c>
      <c r="T2411" s="7">
        <f>350*9/35.31</f>
        <v>89.209855564995749</v>
      </c>
      <c r="U2411" s="7">
        <v>0</v>
      </c>
      <c r="V2411" s="7">
        <f>SUM(P2411:U2411)</f>
        <v>118.946474086661</v>
      </c>
      <c r="W2411" s="90">
        <v>1160</v>
      </c>
      <c r="X2411" s="8"/>
    </row>
    <row r="2413" spans="2:24">
      <c r="B2413" s="1" t="s">
        <v>797</v>
      </c>
    </row>
    <row r="2414" spans="2:24">
      <c r="B2414" s="94" t="s">
        <v>0</v>
      </c>
      <c r="C2414" s="94" t="s">
        <v>121</v>
      </c>
      <c r="D2414" s="94" t="s">
        <v>97</v>
      </c>
      <c r="E2414" s="94" t="s">
        <v>98</v>
      </c>
      <c r="F2414" s="94" t="s">
        <v>99</v>
      </c>
      <c r="G2414" s="101" t="s">
        <v>100</v>
      </c>
      <c r="H2414" s="103" t="s">
        <v>8</v>
      </c>
      <c r="I2414" s="103"/>
      <c r="J2414" s="103"/>
      <c r="K2414" s="103"/>
      <c r="L2414" s="103"/>
      <c r="M2414" s="103"/>
      <c r="N2414" s="103"/>
      <c r="O2414" s="103"/>
    </row>
    <row r="2415" spans="2:24">
      <c r="B2415" s="95"/>
      <c r="C2415" s="95"/>
      <c r="D2415" s="95"/>
      <c r="E2415" s="95"/>
      <c r="F2415" s="95"/>
      <c r="G2415" s="102"/>
      <c r="H2415" s="103"/>
      <c r="I2415" s="103"/>
      <c r="J2415" s="103"/>
      <c r="K2415" s="103"/>
      <c r="L2415" s="103"/>
      <c r="M2415" s="103"/>
      <c r="N2415" s="103"/>
      <c r="O2415" s="103"/>
    </row>
    <row r="2416" spans="2:24">
      <c r="B2416" s="23" t="s">
        <v>15</v>
      </c>
      <c r="C2416" s="90" t="s">
        <v>127</v>
      </c>
      <c r="D2416" s="90" t="s">
        <v>127</v>
      </c>
      <c r="E2416" s="5">
        <v>0</v>
      </c>
      <c r="F2416" s="5">
        <v>0</v>
      </c>
      <c r="G2416" s="14">
        <v>0</v>
      </c>
      <c r="H2416" s="104"/>
      <c r="I2416" s="104"/>
      <c r="J2416" s="104"/>
      <c r="K2416" s="104"/>
      <c r="L2416" s="104"/>
      <c r="M2416" s="104"/>
      <c r="N2416" s="104"/>
      <c r="O2416" s="104"/>
    </row>
    <row r="2417" spans="2:24">
      <c r="B2417" s="4" t="s">
        <v>17</v>
      </c>
      <c r="C2417" s="90" t="s">
        <v>101</v>
      </c>
      <c r="D2417" s="90" t="s">
        <v>101</v>
      </c>
      <c r="E2417" s="5">
        <v>7</v>
      </c>
      <c r="F2417" s="5">
        <v>4</v>
      </c>
      <c r="G2417" s="14">
        <v>8</v>
      </c>
      <c r="H2417" s="104" t="s">
        <v>798</v>
      </c>
      <c r="I2417" s="104"/>
      <c r="J2417" s="104"/>
      <c r="K2417" s="104"/>
      <c r="L2417" s="104"/>
      <c r="M2417" s="104"/>
      <c r="N2417" s="104"/>
      <c r="O2417" s="104"/>
    </row>
    <row r="2420" spans="2:24">
      <c r="B2420" s="1" t="s">
        <v>799</v>
      </c>
    </row>
    <row r="2421" spans="2:24">
      <c r="B2421" s="94" t="s">
        <v>0</v>
      </c>
      <c r="C2421" s="94" t="s">
        <v>1</v>
      </c>
      <c r="D2421" s="94" t="s">
        <v>2</v>
      </c>
      <c r="E2421" s="94" t="s">
        <v>3</v>
      </c>
      <c r="F2421" s="94" t="s">
        <v>93</v>
      </c>
      <c r="G2421" s="96" t="s">
        <v>5</v>
      </c>
      <c r="H2421" s="97"/>
      <c r="I2421" s="97"/>
      <c r="J2421" s="97"/>
      <c r="K2421" s="97"/>
      <c r="L2421" s="97"/>
      <c r="M2421" s="97"/>
      <c r="N2421" s="97"/>
      <c r="O2421" s="98"/>
      <c r="P2421" s="96" t="s">
        <v>6</v>
      </c>
      <c r="Q2421" s="97"/>
      <c r="R2421" s="97"/>
      <c r="S2421" s="97"/>
      <c r="T2421" s="97"/>
      <c r="U2421" s="97"/>
      <c r="V2421" s="98"/>
      <c r="W2421" s="99" t="s">
        <v>7</v>
      </c>
      <c r="X2421" s="94" t="s">
        <v>8</v>
      </c>
    </row>
    <row r="2422" spans="2:24">
      <c r="B2422" s="95"/>
      <c r="C2422" s="95"/>
      <c r="D2422" s="95"/>
      <c r="E2422" s="95"/>
      <c r="F2422" s="95"/>
      <c r="G2422" s="2" t="s">
        <v>9</v>
      </c>
      <c r="H2422" s="3" t="s">
        <v>10</v>
      </c>
      <c r="I2422" s="3" t="s">
        <v>23</v>
      </c>
      <c r="J2422" s="3" t="s">
        <v>22</v>
      </c>
      <c r="K2422" s="3" t="s">
        <v>21</v>
      </c>
      <c r="L2422" s="3" t="s">
        <v>25</v>
      </c>
      <c r="M2422" s="3" t="s">
        <v>11</v>
      </c>
      <c r="N2422" s="3" t="s">
        <v>24</v>
      </c>
      <c r="O2422" s="3" t="s">
        <v>12</v>
      </c>
      <c r="P2422" s="2" t="s">
        <v>9</v>
      </c>
      <c r="Q2422" s="3" t="s">
        <v>10</v>
      </c>
      <c r="R2422" s="3" t="s">
        <v>22</v>
      </c>
      <c r="S2422" s="3" t="s">
        <v>21</v>
      </c>
      <c r="T2422" s="3" t="s">
        <v>11</v>
      </c>
      <c r="U2422" s="3" t="s">
        <v>328</v>
      </c>
      <c r="V2422" s="3" t="s">
        <v>13</v>
      </c>
      <c r="W2422" s="100"/>
      <c r="X2422" s="95"/>
    </row>
    <row r="2423" spans="2:24">
      <c r="B2423" s="23" t="s">
        <v>14</v>
      </c>
      <c r="C2423" s="5">
        <v>10</v>
      </c>
      <c r="D2423" s="5">
        <v>4</v>
      </c>
      <c r="E2423" s="5">
        <f>C2423-D2423</f>
        <v>6</v>
      </c>
      <c r="F2423" s="12"/>
      <c r="G2423" s="7">
        <f>350*7/35.31</f>
        <v>69.385443217218921</v>
      </c>
      <c r="H2423" s="7">
        <f>350*3/35.31</f>
        <v>29.73661852166525</v>
      </c>
      <c r="I2423" s="7">
        <v>0</v>
      </c>
      <c r="J2423" s="7">
        <v>0</v>
      </c>
      <c r="K2423" s="7">
        <f>350*4/35.31</f>
        <v>39.648824695553664</v>
      </c>
      <c r="L2423" s="7">
        <v>0</v>
      </c>
      <c r="M2423" s="7">
        <f>350*2/35.31</f>
        <v>19.824412347776832</v>
      </c>
      <c r="N2423" s="7">
        <v>0</v>
      </c>
      <c r="O2423" s="7">
        <f>SUM(G2423:N2423)</f>
        <v>158.59529878221468</v>
      </c>
      <c r="P2423" s="7">
        <f>350*1/35.31</f>
        <v>9.912206173888416</v>
      </c>
      <c r="Q2423" s="7">
        <f>350*3/35.31</f>
        <v>29.73661852166525</v>
      </c>
      <c r="R2423" s="7">
        <v>0</v>
      </c>
      <c r="S2423" s="7">
        <v>0</v>
      </c>
      <c r="T2423" s="7">
        <f>350*3/35.31</f>
        <v>29.73661852166525</v>
      </c>
      <c r="U2423" s="7">
        <v>0</v>
      </c>
      <c r="V2423" s="7">
        <f>SUM(P2423:U2423)</f>
        <v>69.385443217218921</v>
      </c>
      <c r="W2423" s="91"/>
      <c r="X2423" s="8"/>
    </row>
    <row r="2424" spans="2:24">
      <c r="B2424" s="23" t="s">
        <v>15</v>
      </c>
      <c r="C2424" s="91">
        <v>10</v>
      </c>
      <c r="D2424" s="91">
        <v>1</v>
      </c>
      <c r="E2424" s="5">
        <f>C2424-D2424</f>
        <v>9</v>
      </c>
      <c r="F2424" s="12">
        <v>29</v>
      </c>
      <c r="G2424" s="6">
        <f>350*4/35.31</f>
        <v>39.648824695553664</v>
      </c>
      <c r="H2424" s="6">
        <f>350*4/35.31</f>
        <v>39.648824695553664</v>
      </c>
      <c r="I2424" s="6">
        <v>0</v>
      </c>
      <c r="J2424" s="6">
        <v>0</v>
      </c>
      <c r="K2424" s="6">
        <v>0</v>
      </c>
      <c r="L2424" s="6">
        <v>0</v>
      </c>
      <c r="M2424" s="6">
        <f>350*5/35.31</f>
        <v>49.561030869442078</v>
      </c>
      <c r="N2424" s="6">
        <f>350*7/35.31</f>
        <v>69.385443217218921</v>
      </c>
      <c r="O2424" s="7">
        <f t="shared" ref="O2424" si="373">SUM(G2424:N2424)</f>
        <v>198.24412347776834</v>
      </c>
      <c r="P2424" s="7">
        <v>0</v>
      </c>
      <c r="Q2424" s="7">
        <v>0</v>
      </c>
      <c r="R2424" s="7">
        <v>0</v>
      </c>
      <c r="S2424" s="7">
        <v>0</v>
      </c>
      <c r="T2424" s="7">
        <v>0</v>
      </c>
      <c r="U2424" s="7">
        <v>0</v>
      </c>
      <c r="V2424" s="7">
        <f>SUM(P2424:U2424)</f>
        <v>0</v>
      </c>
      <c r="W2424" s="91">
        <v>1053</v>
      </c>
      <c r="X2424" s="8"/>
    </row>
    <row r="2426" spans="2:24">
      <c r="B2426" s="1" t="s">
        <v>800</v>
      </c>
    </row>
    <row r="2427" spans="2:24">
      <c r="B2427" s="94" t="s">
        <v>0</v>
      </c>
      <c r="C2427" s="94" t="s">
        <v>121</v>
      </c>
      <c r="D2427" s="94" t="s">
        <v>97</v>
      </c>
      <c r="E2427" s="94" t="s">
        <v>98</v>
      </c>
      <c r="F2427" s="94" t="s">
        <v>99</v>
      </c>
      <c r="G2427" s="101" t="s">
        <v>100</v>
      </c>
      <c r="H2427" s="103" t="s">
        <v>8</v>
      </c>
      <c r="I2427" s="103"/>
      <c r="J2427" s="103"/>
      <c r="K2427" s="103"/>
      <c r="L2427" s="103"/>
      <c r="M2427" s="103"/>
      <c r="N2427" s="103"/>
      <c r="O2427" s="103"/>
    </row>
    <row r="2428" spans="2:24">
      <c r="B2428" s="95"/>
      <c r="C2428" s="95"/>
      <c r="D2428" s="95"/>
      <c r="E2428" s="95"/>
      <c r="F2428" s="95"/>
      <c r="G2428" s="102"/>
      <c r="H2428" s="103"/>
      <c r="I2428" s="103"/>
      <c r="J2428" s="103"/>
      <c r="K2428" s="103"/>
      <c r="L2428" s="103"/>
      <c r="M2428" s="103"/>
      <c r="N2428" s="103"/>
      <c r="O2428" s="103"/>
    </row>
    <row r="2429" spans="2:24">
      <c r="B2429" s="23" t="s">
        <v>15</v>
      </c>
      <c r="C2429" s="91" t="s">
        <v>101</v>
      </c>
      <c r="D2429" s="91" t="s">
        <v>127</v>
      </c>
      <c r="E2429" s="5">
        <v>11</v>
      </c>
      <c r="F2429" s="5">
        <v>0</v>
      </c>
      <c r="G2429" s="14">
        <v>0</v>
      </c>
      <c r="H2429" s="104" t="s">
        <v>801</v>
      </c>
      <c r="I2429" s="104"/>
      <c r="J2429" s="104"/>
      <c r="K2429" s="104"/>
      <c r="L2429" s="104"/>
      <c r="M2429" s="104"/>
      <c r="N2429" s="104"/>
      <c r="O2429" s="104"/>
    </row>
    <row r="2432" spans="2:24">
      <c r="B2432" s="1" t="s">
        <v>802</v>
      </c>
    </row>
    <row r="2433" spans="2:24">
      <c r="B2433" s="94" t="s">
        <v>0</v>
      </c>
      <c r="C2433" s="94" t="s">
        <v>1</v>
      </c>
      <c r="D2433" s="94" t="s">
        <v>2</v>
      </c>
      <c r="E2433" s="94" t="s">
        <v>3</v>
      </c>
      <c r="F2433" s="94" t="s">
        <v>93</v>
      </c>
      <c r="G2433" s="96" t="s">
        <v>5</v>
      </c>
      <c r="H2433" s="97"/>
      <c r="I2433" s="97"/>
      <c r="J2433" s="97"/>
      <c r="K2433" s="97"/>
      <c r="L2433" s="97"/>
      <c r="M2433" s="97"/>
      <c r="N2433" s="97"/>
      <c r="O2433" s="98"/>
      <c r="P2433" s="96" t="s">
        <v>6</v>
      </c>
      <c r="Q2433" s="97"/>
      <c r="R2433" s="97"/>
      <c r="S2433" s="97"/>
      <c r="T2433" s="97"/>
      <c r="U2433" s="97"/>
      <c r="V2433" s="98"/>
      <c r="W2433" s="99" t="s">
        <v>7</v>
      </c>
      <c r="X2433" s="94" t="s">
        <v>8</v>
      </c>
    </row>
    <row r="2434" spans="2:24">
      <c r="B2434" s="95"/>
      <c r="C2434" s="95"/>
      <c r="D2434" s="95"/>
      <c r="E2434" s="95"/>
      <c r="F2434" s="95"/>
      <c r="G2434" s="2" t="s">
        <v>9</v>
      </c>
      <c r="H2434" s="3" t="s">
        <v>10</v>
      </c>
      <c r="I2434" s="3" t="s">
        <v>23</v>
      </c>
      <c r="J2434" s="3" t="s">
        <v>22</v>
      </c>
      <c r="K2434" s="3" t="s">
        <v>21</v>
      </c>
      <c r="L2434" s="3" t="s">
        <v>25</v>
      </c>
      <c r="M2434" s="3" t="s">
        <v>11</v>
      </c>
      <c r="N2434" s="3" t="s">
        <v>24</v>
      </c>
      <c r="O2434" s="3" t="s">
        <v>12</v>
      </c>
      <c r="P2434" s="2" t="s">
        <v>9</v>
      </c>
      <c r="Q2434" s="3" t="s">
        <v>10</v>
      </c>
      <c r="R2434" s="3" t="s">
        <v>22</v>
      </c>
      <c r="S2434" s="3" t="s">
        <v>21</v>
      </c>
      <c r="T2434" s="3" t="s">
        <v>11</v>
      </c>
      <c r="U2434" s="3" t="s">
        <v>328</v>
      </c>
      <c r="V2434" s="3" t="s">
        <v>13</v>
      </c>
      <c r="W2434" s="100"/>
      <c r="X2434" s="95"/>
    </row>
    <row r="2435" spans="2:24">
      <c r="B2435" s="23" t="s">
        <v>14</v>
      </c>
      <c r="C2435" s="5">
        <v>16</v>
      </c>
      <c r="D2435" s="5">
        <v>3</v>
      </c>
      <c r="E2435" s="5">
        <f>C2435-D2435</f>
        <v>13</v>
      </c>
      <c r="F2435" s="12"/>
      <c r="G2435" s="7">
        <f>350*9/35.31</f>
        <v>89.209855564995749</v>
      </c>
      <c r="H2435" s="7">
        <f>350*5/35.31</f>
        <v>49.561030869442078</v>
      </c>
      <c r="I2435" s="7">
        <v>0</v>
      </c>
      <c r="J2435" s="7">
        <v>0</v>
      </c>
      <c r="K2435" s="7">
        <v>0</v>
      </c>
      <c r="L2435" s="7">
        <v>0</v>
      </c>
      <c r="M2435" s="7">
        <f>350*2/35.31</f>
        <v>19.824412347776832</v>
      </c>
      <c r="N2435" s="7">
        <v>0</v>
      </c>
      <c r="O2435" s="7">
        <f>SUM(G2435:N2435)</f>
        <v>158.59529878221468</v>
      </c>
      <c r="P2435" s="7">
        <f>350*2/35.31</f>
        <v>19.824412347776832</v>
      </c>
      <c r="Q2435" s="7">
        <f>350*2/35.31</f>
        <v>19.824412347776832</v>
      </c>
      <c r="R2435" s="7">
        <v>0</v>
      </c>
      <c r="S2435" s="7">
        <v>0</v>
      </c>
      <c r="T2435" s="7">
        <f>350*4/35.31</f>
        <v>39.648824695553664</v>
      </c>
      <c r="U2435" s="7">
        <f>350*8/35.31</f>
        <v>79.297649391107328</v>
      </c>
      <c r="V2435" s="7">
        <f>SUM(P2435:U2435)</f>
        <v>158.59529878221466</v>
      </c>
      <c r="W2435" s="92">
        <v>255</v>
      </c>
      <c r="X2435" s="8"/>
    </row>
    <row r="2436" spans="2:24">
      <c r="B2436" s="23" t="s">
        <v>15</v>
      </c>
      <c r="C2436" s="92">
        <v>13</v>
      </c>
      <c r="D2436" s="92">
        <v>2</v>
      </c>
      <c r="E2436" s="5">
        <f>C2436-D2436</f>
        <v>11</v>
      </c>
      <c r="F2436" s="12">
        <v>35</v>
      </c>
      <c r="G2436" s="6">
        <f>350*3/35.31</f>
        <v>29.73661852166525</v>
      </c>
      <c r="H2436" s="6">
        <f>350*4/35.31</f>
        <v>39.648824695553664</v>
      </c>
      <c r="I2436" s="6">
        <v>0</v>
      </c>
      <c r="J2436" s="6">
        <v>0</v>
      </c>
      <c r="K2436" s="6">
        <v>0</v>
      </c>
      <c r="L2436" s="6">
        <v>0</v>
      </c>
      <c r="M2436" s="6">
        <f>350*4/35.31</f>
        <v>39.648824695553664</v>
      </c>
      <c r="N2436" s="6">
        <f>350*6/35.31</f>
        <v>59.473237043330499</v>
      </c>
      <c r="O2436" s="7">
        <f t="shared" ref="O2436" si="374">SUM(G2436:N2436)</f>
        <v>168.50750495610308</v>
      </c>
      <c r="P2436" s="7">
        <v>0</v>
      </c>
      <c r="Q2436" s="7">
        <v>0</v>
      </c>
      <c r="R2436" s="7">
        <v>0</v>
      </c>
      <c r="S2436" s="7">
        <v>0</v>
      </c>
      <c r="T2436" s="7">
        <f>350/35.31</f>
        <v>9.912206173888416</v>
      </c>
      <c r="U2436" s="7">
        <v>0</v>
      </c>
      <c r="V2436" s="7">
        <f>SUM(P2436:U2436)</f>
        <v>9.912206173888416</v>
      </c>
      <c r="W2436" s="92">
        <v>975</v>
      </c>
      <c r="X2436" s="8"/>
    </row>
    <row r="2438" spans="2:24">
      <c r="B2438" s="1" t="s">
        <v>803</v>
      </c>
    </row>
    <row r="2439" spans="2:24">
      <c r="B2439" s="94" t="s">
        <v>0</v>
      </c>
      <c r="C2439" s="94" t="s">
        <v>121</v>
      </c>
      <c r="D2439" s="94" t="s">
        <v>97</v>
      </c>
      <c r="E2439" s="94" t="s">
        <v>98</v>
      </c>
      <c r="F2439" s="94" t="s">
        <v>99</v>
      </c>
      <c r="G2439" s="101" t="s">
        <v>100</v>
      </c>
      <c r="H2439" s="103" t="s">
        <v>8</v>
      </c>
      <c r="I2439" s="103"/>
      <c r="J2439" s="103"/>
      <c r="K2439" s="103"/>
      <c r="L2439" s="103"/>
      <c r="M2439" s="103"/>
      <c r="N2439" s="103"/>
      <c r="O2439" s="103"/>
    </row>
    <row r="2440" spans="2:24">
      <c r="B2440" s="95"/>
      <c r="C2440" s="95"/>
      <c r="D2440" s="95"/>
      <c r="E2440" s="95"/>
      <c r="F2440" s="95"/>
      <c r="G2440" s="102"/>
      <c r="H2440" s="103"/>
      <c r="I2440" s="103"/>
      <c r="J2440" s="103"/>
      <c r="K2440" s="103"/>
      <c r="L2440" s="103"/>
      <c r="M2440" s="103"/>
      <c r="N2440" s="103"/>
      <c r="O2440" s="103"/>
    </row>
    <row r="2441" spans="2:24">
      <c r="B2441" s="23" t="s">
        <v>15</v>
      </c>
      <c r="C2441" s="92" t="s">
        <v>101</v>
      </c>
      <c r="D2441" s="92" t="s">
        <v>127</v>
      </c>
      <c r="E2441" s="5">
        <v>6</v>
      </c>
      <c r="F2441" s="5">
        <v>0</v>
      </c>
      <c r="G2441" s="14">
        <v>0</v>
      </c>
      <c r="H2441" s="104" t="s">
        <v>804</v>
      </c>
      <c r="I2441" s="104"/>
      <c r="J2441" s="104"/>
      <c r="K2441" s="104"/>
      <c r="L2441" s="104"/>
      <c r="M2441" s="104"/>
      <c r="N2441" s="104"/>
      <c r="O2441" s="104"/>
    </row>
    <row r="2444" spans="2:24">
      <c r="B2444" s="1" t="s">
        <v>805</v>
      </c>
    </row>
    <row r="2445" spans="2:24">
      <c r="B2445" s="94" t="s">
        <v>0</v>
      </c>
      <c r="C2445" s="94" t="s">
        <v>1</v>
      </c>
      <c r="D2445" s="94" t="s">
        <v>2</v>
      </c>
      <c r="E2445" s="94" t="s">
        <v>3</v>
      </c>
      <c r="F2445" s="94" t="s">
        <v>93</v>
      </c>
      <c r="G2445" s="96" t="s">
        <v>5</v>
      </c>
      <c r="H2445" s="97"/>
      <c r="I2445" s="97"/>
      <c r="J2445" s="97"/>
      <c r="K2445" s="97"/>
      <c r="L2445" s="97"/>
      <c r="M2445" s="97"/>
      <c r="N2445" s="97"/>
      <c r="O2445" s="98"/>
      <c r="P2445" s="96" t="s">
        <v>6</v>
      </c>
      <c r="Q2445" s="97"/>
      <c r="R2445" s="97"/>
      <c r="S2445" s="97"/>
      <c r="T2445" s="97"/>
      <c r="U2445" s="97"/>
      <c r="V2445" s="98"/>
      <c r="W2445" s="99" t="s">
        <v>7</v>
      </c>
      <c r="X2445" s="94" t="s">
        <v>8</v>
      </c>
    </row>
    <row r="2446" spans="2:24">
      <c r="B2446" s="95"/>
      <c r="C2446" s="95"/>
      <c r="D2446" s="95"/>
      <c r="E2446" s="95"/>
      <c r="F2446" s="95"/>
      <c r="G2446" s="2" t="s">
        <v>9</v>
      </c>
      <c r="H2446" s="3" t="s">
        <v>10</v>
      </c>
      <c r="I2446" s="3" t="s">
        <v>23</v>
      </c>
      <c r="J2446" s="3" t="s">
        <v>22</v>
      </c>
      <c r="K2446" s="3" t="s">
        <v>21</v>
      </c>
      <c r="L2446" s="3" t="s">
        <v>25</v>
      </c>
      <c r="M2446" s="3" t="s">
        <v>11</v>
      </c>
      <c r="N2446" s="3" t="s">
        <v>24</v>
      </c>
      <c r="O2446" s="3" t="s">
        <v>12</v>
      </c>
      <c r="P2446" s="2" t="s">
        <v>9</v>
      </c>
      <c r="Q2446" s="3" t="s">
        <v>10</v>
      </c>
      <c r="R2446" s="3" t="s">
        <v>22</v>
      </c>
      <c r="S2446" s="3" t="s">
        <v>21</v>
      </c>
      <c r="T2446" s="3" t="s">
        <v>11</v>
      </c>
      <c r="U2446" s="3" t="s">
        <v>328</v>
      </c>
      <c r="V2446" s="3" t="s">
        <v>13</v>
      </c>
      <c r="W2446" s="100"/>
      <c r="X2446" s="95"/>
    </row>
    <row r="2447" spans="2:24">
      <c r="B2447" s="23" t="s">
        <v>14</v>
      </c>
      <c r="C2447" s="5">
        <v>6</v>
      </c>
      <c r="D2447" s="5">
        <v>0</v>
      </c>
      <c r="E2447" s="5">
        <f>C2447-D2447</f>
        <v>6</v>
      </c>
      <c r="F2447" s="12">
        <v>4</v>
      </c>
      <c r="G2447" s="7">
        <f>350*3/35.31</f>
        <v>29.73661852166525</v>
      </c>
      <c r="H2447" s="7">
        <f>350*1/35.31</f>
        <v>9.912206173888416</v>
      </c>
      <c r="I2447" s="7">
        <v>0</v>
      </c>
      <c r="J2447" s="7">
        <v>0</v>
      </c>
      <c r="K2447" s="7">
        <v>0</v>
      </c>
      <c r="L2447" s="7">
        <v>0</v>
      </c>
      <c r="M2447" s="7">
        <f>350*1/35.31</f>
        <v>9.912206173888416</v>
      </c>
      <c r="N2447" s="7">
        <v>0</v>
      </c>
      <c r="O2447" s="7">
        <f>SUM(G2447:N2447)</f>
        <v>49.561030869442078</v>
      </c>
      <c r="P2447" s="7">
        <v>0</v>
      </c>
      <c r="Q2447" s="7">
        <f>350*4/35.31</f>
        <v>39.648824695553664</v>
      </c>
      <c r="R2447" s="7">
        <v>0</v>
      </c>
      <c r="S2447" s="7">
        <v>0</v>
      </c>
      <c r="T2447" s="7">
        <f>350*1/35.31</f>
        <v>9.912206173888416</v>
      </c>
      <c r="U2447" s="7">
        <v>0</v>
      </c>
      <c r="V2447" s="7">
        <f>SUM(P2447:U2447)</f>
        <v>49.561030869442078</v>
      </c>
      <c r="W2447" s="93">
        <v>194</v>
      </c>
      <c r="X2447" s="8"/>
    </row>
    <row r="2448" spans="2:24">
      <c r="B2448" s="23" t="s">
        <v>15</v>
      </c>
      <c r="C2448" s="93">
        <v>6</v>
      </c>
      <c r="D2448" s="93">
        <v>1</v>
      </c>
      <c r="E2448" s="5">
        <f>C2448-D2448</f>
        <v>5</v>
      </c>
      <c r="F2448" s="12">
        <v>29</v>
      </c>
      <c r="G2448" s="6">
        <f>350*2/35.31</f>
        <v>19.824412347776832</v>
      </c>
      <c r="H2448" s="6">
        <f>350*2/35.31</f>
        <v>19.824412347776832</v>
      </c>
      <c r="I2448" s="6">
        <v>0</v>
      </c>
      <c r="J2448" s="6">
        <v>0</v>
      </c>
      <c r="K2448" s="6">
        <v>0</v>
      </c>
      <c r="L2448" s="6">
        <v>0</v>
      </c>
      <c r="M2448" s="6">
        <f>350*2/35.31</f>
        <v>19.824412347776832</v>
      </c>
      <c r="N2448" s="6">
        <f>350*4/35.31</f>
        <v>39.648824695553664</v>
      </c>
      <c r="O2448" s="7">
        <f t="shared" ref="O2448" si="375">SUM(G2448:N2448)</f>
        <v>99.122061738884156</v>
      </c>
      <c r="P2448" s="7">
        <v>0</v>
      </c>
      <c r="Q2448" s="7">
        <v>0</v>
      </c>
      <c r="R2448" s="7">
        <v>0</v>
      </c>
      <c r="S2448" s="7">
        <v>0</v>
      </c>
      <c r="T2448" s="7">
        <f>350*2/35.31</f>
        <v>19.824412347776832</v>
      </c>
      <c r="U2448" s="7">
        <v>0</v>
      </c>
      <c r="V2448" s="7">
        <f>SUM(P2448:U2448)</f>
        <v>19.824412347776832</v>
      </c>
      <c r="W2448" s="93">
        <v>1233</v>
      </c>
      <c r="X2448" s="8"/>
    </row>
    <row r="2450" spans="2:24">
      <c r="B2450" s="1" t="s">
        <v>806</v>
      </c>
    </row>
    <row r="2451" spans="2:24">
      <c r="B2451" s="94" t="s">
        <v>0</v>
      </c>
      <c r="C2451" s="94" t="s">
        <v>121</v>
      </c>
      <c r="D2451" s="94" t="s">
        <v>97</v>
      </c>
      <c r="E2451" s="94" t="s">
        <v>98</v>
      </c>
      <c r="F2451" s="94" t="s">
        <v>99</v>
      </c>
      <c r="G2451" s="101" t="s">
        <v>100</v>
      </c>
      <c r="H2451" s="103" t="s">
        <v>8</v>
      </c>
      <c r="I2451" s="103"/>
      <c r="J2451" s="103"/>
      <c r="K2451" s="103"/>
      <c r="L2451" s="103"/>
      <c r="M2451" s="103"/>
      <c r="N2451" s="103"/>
      <c r="O2451" s="103"/>
    </row>
    <row r="2452" spans="2:24">
      <c r="B2452" s="95"/>
      <c r="C2452" s="95"/>
      <c r="D2452" s="95"/>
      <c r="E2452" s="95"/>
      <c r="F2452" s="95"/>
      <c r="G2452" s="102"/>
      <c r="H2452" s="103"/>
      <c r="I2452" s="103"/>
      <c r="J2452" s="103"/>
      <c r="K2452" s="103"/>
      <c r="L2452" s="103"/>
      <c r="M2452" s="103"/>
      <c r="N2452" s="103"/>
      <c r="O2452" s="103"/>
    </row>
    <row r="2453" spans="2:24">
      <c r="B2453" s="23" t="s">
        <v>15</v>
      </c>
      <c r="C2453" s="93" t="s">
        <v>101</v>
      </c>
      <c r="D2453" s="93" t="s">
        <v>127</v>
      </c>
      <c r="E2453" s="5">
        <v>0</v>
      </c>
      <c r="F2453" s="5">
        <v>2</v>
      </c>
      <c r="G2453" s="14">
        <v>0</v>
      </c>
      <c r="H2453" s="104" t="s">
        <v>807</v>
      </c>
      <c r="I2453" s="104"/>
      <c r="J2453" s="104"/>
      <c r="K2453" s="104"/>
      <c r="L2453" s="104"/>
      <c r="M2453" s="104"/>
      <c r="N2453" s="104"/>
      <c r="O2453" s="104"/>
    </row>
    <row r="2456" spans="2:24">
      <c r="B2456" s="1" t="s">
        <v>808</v>
      </c>
    </row>
    <row r="2457" spans="2:24">
      <c r="B2457" s="94" t="s">
        <v>0</v>
      </c>
      <c r="C2457" s="94" t="s">
        <v>1</v>
      </c>
      <c r="D2457" s="94" t="s">
        <v>2</v>
      </c>
      <c r="E2457" s="94" t="s">
        <v>3</v>
      </c>
      <c r="F2457" s="94" t="s">
        <v>93</v>
      </c>
      <c r="G2457" s="96" t="s">
        <v>5</v>
      </c>
      <c r="H2457" s="97"/>
      <c r="I2457" s="97"/>
      <c r="J2457" s="97"/>
      <c r="K2457" s="97"/>
      <c r="L2457" s="97"/>
      <c r="M2457" s="97"/>
      <c r="N2457" s="97"/>
      <c r="O2457" s="98"/>
      <c r="P2457" s="96" t="s">
        <v>6</v>
      </c>
      <c r="Q2457" s="97"/>
      <c r="R2457" s="97"/>
      <c r="S2457" s="97"/>
      <c r="T2457" s="97"/>
      <c r="U2457" s="97"/>
      <c r="V2457" s="98"/>
      <c r="W2457" s="99" t="s">
        <v>7</v>
      </c>
      <c r="X2457" s="94" t="s">
        <v>8</v>
      </c>
    </row>
    <row r="2458" spans="2:24">
      <c r="B2458" s="95"/>
      <c r="C2458" s="95"/>
      <c r="D2458" s="95"/>
      <c r="E2458" s="95"/>
      <c r="F2458" s="95"/>
      <c r="G2458" s="2" t="s">
        <v>9</v>
      </c>
      <c r="H2458" s="3" t="s">
        <v>10</v>
      </c>
      <c r="I2458" s="3" t="s">
        <v>23</v>
      </c>
      <c r="J2458" s="3" t="s">
        <v>22</v>
      </c>
      <c r="K2458" s="3" t="s">
        <v>21</v>
      </c>
      <c r="L2458" s="3" t="s">
        <v>25</v>
      </c>
      <c r="M2458" s="3" t="s">
        <v>11</v>
      </c>
      <c r="N2458" s="3" t="s">
        <v>24</v>
      </c>
      <c r="O2458" s="3" t="s">
        <v>12</v>
      </c>
      <c r="P2458" s="2" t="s">
        <v>9</v>
      </c>
      <c r="Q2458" s="3" t="s">
        <v>10</v>
      </c>
      <c r="R2458" s="3" t="s">
        <v>22</v>
      </c>
      <c r="S2458" s="3" t="s">
        <v>21</v>
      </c>
      <c r="T2458" s="3" t="s">
        <v>11</v>
      </c>
      <c r="U2458" s="3" t="s">
        <v>328</v>
      </c>
      <c r="V2458" s="3" t="s">
        <v>13</v>
      </c>
      <c r="W2458" s="100"/>
      <c r="X2458" s="95"/>
    </row>
    <row r="2459" spans="2:24">
      <c r="B2459" s="23" t="s">
        <v>14</v>
      </c>
      <c r="C2459" s="5">
        <v>0</v>
      </c>
      <c r="D2459" s="5">
        <v>0</v>
      </c>
      <c r="E2459" s="5">
        <f>C2459-D2459</f>
        <v>0</v>
      </c>
      <c r="F2459" s="12"/>
      <c r="G2459" s="7">
        <v>0</v>
      </c>
      <c r="H2459" s="7">
        <v>0</v>
      </c>
      <c r="I2459" s="7">
        <v>0</v>
      </c>
      <c r="J2459" s="7">
        <v>0</v>
      </c>
      <c r="K2459" s="7">
        <v>0</v>
      </c>
      <c r="L2459" s="7">
        <v>0</v>
      </c>
      <c r="M2459" s="7">
        <v>0</v>
      </c>
      <c r="N2459" s="7">
        <v>0</v>
      </c>
      <c r="O2459" s="7">
        <f>SUM(G2459:N2459)</f>
        <v>0</v>
      </c>
      <c r="P2459" s="7">
        <v>0</v>
      </c>
      <c r="Q2459" s="7">
        <v>0</v>
      </c>
      <c r="R2459" s="7">
        <v>0</v>
      </c>
      <c r="S2459" s="7">
        <v>0</v>
      </c>
      <c r="T2459" s="7">
        <v>0</v>
      </c>
      <c r="U2459" s="7">
        <v>0</v>
      </c>
      <c r="V2459" s="7">
        <f>SUM(P2459:U2459)</f>
        <v>0</v>
      </c>
      <c r="W2459" s="93"/>
      <c r="X2459" s="8" t="s">
        <v>809</v>
      </c>
    </row>
    <row r="2460" spans="2:24">
      <c r="B2460" s="23" t="s">
        <v>15</v>
      </c>
      <c r="C2460" s="93">
        <v>0</v>
      </c>
      <c r="D2460" s="93">
        <v>0</v>
      </c>
      <c r="E2460" s="5">
        <f>C2460-D2460</f>
        <v>0</v>
      </c>
      <c r="F2460" s="12"/>
      <c r="G2460" s="6">
        <v>0</v>
      </c>
      <c r="H2460" s="6">
        <v>0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7">
        <f t="shared" ref="O2460" si="376">SUM(G2460:N2460)</f>
        <v>0</v>
      </c>
      <c r="P2460" s="7">
        <v>0</v>
      </c>
      <c r="Q2460" s="7">
        <v>0</v>
      </c>
      <c r="R2460" s="7">
        <v>0</v>
      </c>
      <c r="S2460" s="7">
        <v>0</v>
      </c>
      <c r="T2460" s="7">
        <v>0</v>
      </c>
      <c r="U2460" s="7">
        <v>0</v>
      </c>
      <c r="V2460" s="7">
        <f>SUM(P2460:U2460)</f>
        <v>0</v>
      </c>
      <c r="W2460" s="93"/>
      <c r="X2460" s="8" t="s">
        <v>809</v>
      </c>
    </row>
    <row r="2462" spans="2:24">
      <c r="B2462" s="1" t="s">
        <v>810</v>
      </c>
    </row>
    <row r="2463" spans="2:24">
      <c r="B2463" s="94" t="s">
        <v>0</v>
      </c>
      <c r="C2463" s="94" t="s">
        <v>121</v>
      </c>
      <c r="D2463" s="94" t="s">
        <v>97</v>
      </c>
      <c r="E2463" s="94" t="s">
        <v>98</v>
      </c>
      <c r="F2463" s="94" t="s">
        <v>99</v>
      </c>
      <c r="G2463" s="101" t="s">
        <v>100</v>
      </c>
      <c r="H2463" s="103" t="s">
        <v>8</v>
      </c>
      <c r="I2463" s="103"/>
      <c r="J2463" s="103"/>
      <c r="K2463" s="103"/>
      <c r="L2463" s="103"/>
      <c r="M2463" s="103"/>
      <c r="N2463" s="103"/>
      <c r="O2463" s="103"/>
    </row>
    <row r="2464" spans="2:24">
      <c r="B2464" s="95"/>
      <c r="C2464" s="95"/>
      <c r="D2464" s="95"/>
      <c r="E2464" s="95"/>
      <c r="F2464" s="95"/>
      <c r="G2464" s="102"/>
      <c r="H2464" s="103"/>
      <c r="I2464" s="103"/>
      <c r="J2464" s="103"/>
      <c r="K2464" s="103"/>
      <c r="L2464" s="103"/>
      <c r="M2464" s="103"/>
      <c r="N2464" s="103"/>
      <c r="O2464" s="103"/>
    </row>
    <row r="2465" spans="2:15">
      <c r="B2465" s="23" t="s">
        <v>15</v>
      </c>
      <c r="C2465" s="93" t="s">
        <v>127</v>
      </c>
      <c r="D2465" s="93" t="s">
        <v>127</v>
      </c>
      <c r="E2465" s="5">
        <v>0</v>
      </c>
      <c r="F2465" s="5">
        <v>0</v>
      </c>
      <c r="G2465" s="14">
        <v>0</v>
      </c>
      <c r="H2465" s="104" t="s">
        <v>809</v>
      </c>
      <c r="I2465" s="104"/>
      <c r="J2465" s="104"/>
      <c r="K2465" s="104"/>
      <c r="L2465" s="104"/>
      <c r="M2465" s="104"/>
      <c r="N2465" s="104"/>
      <c r="O2465" s="104"/>
    </row>
  </sheetData>
  <mergeCells count="2617">
    <mergeCell ref="B2433:B2434"/>
    <mergeCell ref="C2433:C2434"/>
    <mergeCell ref="D2433:D2434"/>
    <mergeCell ref="E2433:E2434"/>
    <mergeCell ref="F2433:F2434"/>
    <mergeCell ref="G2433:O2433"/>
    <mergeCell ref="P2433:V2433"/>
    <mergeCell ref="W2433:W2434"/>
    <mergeCell ref="X2433:X2434"/>
    <mergeCell ref="B2439:B2440"/>
    <mergeCell ref="C2439:C2440"/>
    <mergeCell ref="D2439:D2440"/>
    <mergeCell ref="E2439:E2440"/>
    <mergeCell ref="F2439:F2440"/>
    <mergeCell ref="G2439:G2440"/>
    <mergeCell ref="H2439:O2440"/>
    <mergeCell ref="H2441:O2441"/>
    <mergeCell ref="B2421:B2422"/>
    <mergeCell ref="C2421:C2422"/>
    <mergeCell ref="D2421:D2422"/>
    <mergeCell ref="E2421:E2422"/>
    <mergeCell ref="F2421:F2422"/>
    <mergeCell ref="G2421:O2421"/>
    <mergeCell ref="P2421:V2421"/>
    <mergeCell ref="W2421:W2422"/>
    <mergeCell ref="X2421:X2422"/>
    <mergeCell ref="B2427:B2428"/>
    <mergeCell ref="C2427:C2428"/>
    <mergeCell ref="D2427:D2428"/>
    <mergeCell ref="E2427:E2428"/>
    <mergeCell ref="F2427:F2428"/>
    <mergeCell ref="G2427:G2428"/>
    <mergeCell ref="H2427:O2428"/>
    <mergeCell ref="H2429:O2429"/>
    <mergeCell ref="H2414:O2415"/>
    <mergeCell ref="H2417:O2417"/>
    <mergeCell ref="H2416:O2416"/>
    <mergeCell ref="B2408:B2409"/>
    <mergeCell ref="C2408:C2409"/>
    <mergeCell ref="D2408:D2409"/>
    <mergeCell ref="E2408:E2409"/>
    <mergeCell ref="F2408:F2409"/>
    <mergeCell ref="G2408:O2408"/>
    <mergeCell ref="P2408:V2408"/>
    <mergeCell ref="W2408:W2409"/>
    <mergeCell ref="X2408:X2409"/>
    <mergeCell ref="B2414:B2415"/>
    <mergeCell ref="C2414:C2415"/>
    <mergeCell ref="D2414:D2415"/>
    <mergeCell ref="E2414:E2415"/>
    <mergeCell ref="F2414:F2415"/>
    <mergeCell ref="G2414:G2415"/>
    <mergeCell ref="B2335:B2336"/>
    <mergeCell ref="C2335:C2336"/>
    <mergeCell ref="D2335:D2336"/>
    <mergeCell ref="E2335:E2336"/>
    <mergeCell ref="F2335:F2336"/>
    <mergeCell ref="G2335:O2335"/>
    <mergeCell ref="P2335:V2335"/>
    <mergeCell ref="W2335:W2336"/>
    <mergeCell ref="X2335:X2336"/>
    <mergeCell ref="B2341:B2342"/>
    <mergeCell ref="C2341:C2342"/>
    <mergeCell ref="D2341:D2342"/>
    <mergeCell ref="E2341:E2342"/>
    <mergeCell ref="F2341:F2342"/>
    <mergeCell ref="G2341:G2342"/>
    <mergeCell ref="H2341:O2342"/>
    <mergeCell ref="H2343:O2343"/>
    <mergeCell ref="H2328:O2329"/>
    <mergeCell ref="H2330:O2330"/>
    <mergeCell ref="H2331:O2331"/>
    <mergeCell ref="B2322:B2323"/>
    <mergeCell ref="C2322:C2323"/>
    <mergeCell ref="D2322:D2323"/>
    <mergeCell ref="E2322:E2323"/>
    <mergeCell ref="F2322:F2323"/>
    <mergeCell ref="G2322:O2322"/>
    <mergeCell ref="P2322:V2322"/>
    <mergeCell ref="W2322:W2323"/>
    <mergeCell ref="X2322:X2323"/>
    <mergeCell ref="B2328:B2329"/>
    <mergeCell ref="C2328:C2329"/>
    <mergeCell ref="D2328:D2329"/>
    <mergeCell ref="E2328:E2329"/>
    <mergeCell ref="F2328:F2329"/>
    <mergeCell ref="G2328:G2329"/>
    <mergeCell ref="B2283:B2284"/>
    <mergeCell ref="C2283:C2284"/>
    <mergeCell ref="D2283:D2284"/>
    <mergeCell ref="E2283:E2284"/>
    <mergeCell ref="F2283:F2284"/>
    <mergeCell ref="G2283:O2283"/>
    <mergeCell ref="P2283:V2283"/>
    <mergeCell ref="W2283:W2284"/>
    <mergeCell ref="X2283:X2284"/>
    <mergeCell ref="B2290:B2291"/>
    <mergeCell ref="C2290:C2291"/>
    <mergeCell ref="D2290:D2291"/>
    <mergeCell ref="E2290:E2291"/>
    <mergeCell ref="F2290:F2291"/>
    <mergeCell ref="G2290:G2291"/>
    <mergeCell ref="H2290:O2291"/>
    <mergeCell ref="H2292:O2292"/>
    <mergeCell ref="H2276:O2277"/>
    <mergeCell ref="H2278:O2278"/>
    <mergeCell ref="H2279:O2279"/>
    <mergeCell ref="B2269:B2270"/>
    <mergeCell ref="C2269:C2270"/>
    <mergeCell ref="D2269:D2270"/>
    <mergeCell ref="E2269:E2270"/>
    <mergeCell ref="F2269:F2270"/>
    <mergeCell ref="G2269:O2269"/>
    <mergeCell ref="P2269:V2269"/>
    <mergeCell ref="W2269:W2270"/>
    <mergeCell ref="X2269:X2270"/>
    <mergeCell ref="B2276:B2277"/>
    <mergeCell ref="C2276:C2277"/>
    <mergeCell ref="D2276:D2277"/>
    <mergeCell ref="E2276:E2277"/>
    <mergeCell ref="F2276:F2277"/>
    <mergeCell ref="G2276:G2277"/>
    <mergeCell ref="H2221:O2222"/>
    <mergeCell ref="H2223:O2223"/>
    <mergeCell ref="H2224:O2224"/>
    <mergeCell ref="B2214:B2215"/>
    <mergeCell ref="C2214:C2215"/>
    <mergeCell ref="D2214:D2215"/>
    <mergeCell ref="E2214:E2215"/>
    <mergeCell ref="F2214:F2215"/>
    <mergeCell ref="G2214:O2214"/>
    <mergeCell ref="P2214:V2214"/>
    <mergeCell ref="W2214:W2215"/>
    <mergeCell ref="X2214:X2215"/>
    <mergeCell ref="B2221:B2222"/>
    <mergeCell ref="C2221:C2222"/>
    <mergeCell ref="D2221:D2222"/>
    <mergeCell ref="E2221:E2222"/>
    <mergeCell ref="F2221:F2222"/>
    <mergeCell ref="G2221:G2222"/>
    <mergeCell ref="H2206:O2207"/>
    <mergeCell ref="H2208:O2208"/>
    <mergeCell ref="H2209:O2209"/>
    <mergeCell ref="H2210:O2210"/>
    <mergeCell ref="B2199:B2200"/>
    <mergeCell ref="C2199:C2200"/>
    <mergeCell ref="D2199:D2200"/>
    <mergeCell ref="E2199:E2200"/>
    <mergeCell ref="F2199:F2200"/>
    <mergeCell ref="G2199:O2199"/>
    <mergeCell ref="P2199:V2199"/>
    <mergeCell ref="W2199:W2200"/>
    <mergeCell ref="X2199:X2200"/>
    <mergeCell ref="B2206:B2207"/>
    <mergeCell ref="C2206:C2207"/>
    <mergeCell ref="D2206:D2207"/>
    <mergeCell ref="E2206:E2207"/>
    <mergeCell ref="F2206:F2207"/>
    <mergeCell ref="G2206:G2207"/>
    <mergeCell ref="H2163:O2164"/>
    <mergeCell ref="H2165:O2165"/>
    <mergeCell ref="H2166:O2166"/>
    <mergeCell ref="B2156:B2157"/>
    <mergeCell ref="C2156:C2157"/>
    <mergeCell ref="D2156:D2157"/>
    <mergeCell ref="E2156:E2157"/>
    <mergeCell ref="F2156:F2157"/>
    <mergeCell ref="G2156:O2156"/>
    <mergeCell ref="P2156:V2156"/>
    <mergeCell ref="W2156:W2157"/>
    <mergeCell ref="X2156:X2157"/>
    <mergeCell ref="B2163:B2164"/>
    <mergeCell ref="C2163:C2164"/>
    <mergeCell ref="D2163:D2164"/>
    <mergeCell ref="E2163:E2164"/>
    <mergeCell ref="F2163:F2164"/>
    <mergeCell ref="G2163:G2164"/>
    <mergeCell ref="B2106:B2107"/>
    <mergeCell ref="C2106:C2107"/>
    <mergeCell ref="D2106:D2107"/>
    <mergeCell ref="E2106:E2107"/>
    <mergeCell ref="F2106:F2107"/>
    <mergeCell ref="B2120:B2121"/>
    <mergeCell ref="C2120:C2121"/>
    <mergeCell ref="D2120:D2121"/>
    <mergeCell ref="E2120:E2121"/>
    <mergeCell ref="F2120:F2121"/>
    <mergeCell ref="G2120:G2121"/>
    <mergeCell ref="H2106:O2107"/>
    <mergeCell ref="H2108:O2108"/>
    <mergeCell ref="H2109:O2109"/>
    <mergeCell ref="H2120:O2121"/>
    <mergeCell ref="H2122:O2122"/>
    <mergeCell ref="H2123:O2123"/>
    <mergeCell ref="B2113:B2114"/>
    <mergeCell ref="C2113:C2114"/>
    <mergeCell ref="D2113:D2114"/>
    <mergeCell ref="E2113:E2114"/>
    <mergeCell ref="F2113:F2114"/>
    <mergeCell ref="C2063:C2064"/>
    <mergeCell ref="D2063:D2064"/>
    <mergeCell ref="E2063:E2064"/>
    <mergeCell ref="F2063:F2064"/>
    <mergeCell ref="G2063:G2064"/>
    <mergeCell ref="H2078:O2079"/>
    <mergeCell ref="H2080:O2080"/>
    <mergeCell ref="H2081:O2081"/>
    <mergeCell ref="B2071:B2072"/>
    <mergeCell ref="C2071:C2072"/>
    <mergeCell ref="D2071:D2072"/>
    <mergeCell ref="E2071:E2072"/>
    <mergeCell ref="F2071:F2072"/>
    <mergeCell ref="G2071:O2071"/>
    <mergeCell ref="P2071:V2071"/>
    <mergeCell ref="W2071:W2072"/>
    <mergeCell ref="X2071:X2072"/>
    <mergeCell ref="B2078:B2079"/>
    <mergeCell ref="C2078:C2079"/>
    <mergeCell ref="D2078:D2079"/>
    <mergeCell ref="E2078:E2079"/>
    <mergeCell ref="F2078:F2079"/>
    <mergeCell ref="G2078:G2079"/>
    <mergeCell ref="H2020:O2021"/>
    <mergeCell ref="H2022:O2022"/>
    <mergeCell ref="H2023:O2023"/>
    <mergeCell ref="B2013:B2014"/>
    <mergeCell ref="C2013:C2014"/>
    <mergeCell ref="D2013:D2014"/>
    <mergeCell ref="E2013:E2014"/>
    <mergeCell ref="F2013:F2014"/>
    <mergeCell ref="G2013:O2013"/>
    <mergeCell ref="P2013:V2013"/>
    <mergeCell ref="W2013:W2014"/>
    <mergeCell ref="X2013:X2014"/>
    <mergeCell ref="B2020:B2021"/>
    <mergeCell ref="C2020:C2021"/>
    <mergeCell ref="D2020:D2021"/>
    <mergeCell ref="E2020:E2021"/>
    <mergeCell ref="F2020:F2021"/>
    <mergeCell ref="G2020:G2021"/>
    <mergeCell ref="X1981:X1982"/>
    <mergeCell ref="B1989:B1990"/>
    <mergeCell ref="C1989:C1990"/>
    <mergeCell ref="D1989:D1990"/>
    <mergeCell ref="E1989:E1990"/>
    <mergeCell ref="F1989:F1990"/>
    <mergeCell ref="G1989:G1990"/>
    <mergeCell ref="H2005:O2006"/>
    <mergeCell ref="H2007:O2007"/>
    <mergeCell ref="H2008:O2008"/>
    <mergeCell ref="H2009:O2009"/>
    <mergeCell ref="B1997:B1998"/>
    <mergeCell ref="C1997:C1998"/>
    <mergeCell ref="D1997:D1998"/>
    <mergeCell ref="E1997:E1998"/>
    <mergeCell ref="F1997:F1998"/>
    <mergeCell ref="G1997:O1997"/>
    <mergeCell ref="P1997:V1997"/>
    <mergeCell ref="W1997:W1998"/>
    <mergeCell ref="X1997:X1998"/>
    <mergeCell ref="B2005:B2006"/>
    <mergeCell ref="C2005:C2006"/>
    <mergeCell ref="D2005:D2006"/>
    <mergeCell ref="E2005:E2006"/>
    <mergeCell ref="F2005:F2006"/>
    <mergeCell ref="G2005:G2006"/>
    <mergeCell ref="H1955:O1956"/>
    <mergeCell ref="H1957:O1957"/>
    <mergeCell ref="H1958:O1958"/>
    <mergeCell ref="H1959:O1959"/>
    <mergeCell ref="H1960:O1960"/>
    <mergeCell ref="B1947:B1948"/>
    <mergeCell ref="C1947:C1948"/>
    <mergeCell ref="D1947:D1948"/>
    <mergeCell ref="E1947:E1948"/>
    <mergeCell ref="F1947:F1948"/>
    <mergeCell ref="G1947:O1947"/>
    <mergeCell ref="P1947:V1947"/>
    <mergeCell ref="W1947:W1948"/>
    <mergeCell ref="X1947:X1948"/>
    <mergeCell ref="B1955:B1956"/>
    <mergeCell ref="C1955:C1956"/>
    <mergeCell ref="D1955:D1956"/>
    <mergeCell ref="E1955:E1956"/>
    <mergeCell ref="F1955:F1956"/>
    <mergeCell ref="G1955:G1956"/>
    <mergeCell ref="H1938:O1939"/>
    <mergeCell ref="H1940:O1940"/>
    <mergeCell ref="H1941:O1941"/>
    <mergeCell ref="H1942:O1942"/>
    <mergeCell ref="H1943:O1943"/>
    <mergeCell ref="B1930:B1931"/>
    <mergeCell ref="C1930:C1931"/>
    <mergeCell ref="D1930:D1931"/>
    <mergeCell ref="E1930:E1931"/>
    <mergeCell ref="F1930:F1931"/>
    <mergeCell ref="G1930:O1930"/>
    <mergeCell ref="P1930:V1930"/>
    <mergeCell ref="W1930:W1931"/>
    <mergeCell ref="X1930:X1931"/>
    <mergeCell ref="B1938:B1939"/>
    <mergeCell ref="C1938:C1939"/>
    <mergeCell ref="D1938:D1939"/>
    <mergeCell ref="E1938:E1939"/>
    <mergeCell ref="F1938:F1939"/>
    <mergeCell ref="G1938:G1939"/>
    <mergeCell ref="B1905:B1906"/>
    <mergeCell ref="C1905:C1906"/>
    <mergeCell ref="D1905:D1906"/>
    <mergeCell ref="E1905:E1906"/>
    <mergeCell ref="F1905:F1906"/>
    <mergeCell ref="G1905:G1906"/>
    <mergeCell ref="H1905:O1906"/>
    <mergeCell ref="H1907:O1907"/>
    <mergeCell ref="H1908:O1908"/>
    <mergeCell ref="H1909:O1909"/>
    <mergeCell ref="X1881:X1882"/>
    <mergeCell ref="B1889:B1890"/>
    <mergeCell ref="C1889:C1890"/>
    <mergeCell ref="D1889:D1890"/>
    <mergeCell ref="E1889:E1890"/>
    <mergeCell ref="F1889:F1890"/>
    <mergeCell ref="G1889:G1890"/>
    <mergeCell ref="H1889:M1890"/>
    <mergeCell ref="H1891:M1891"/>
    <mergeCell ref="B1897:B1898"/>
    <mergeCell ref="C1897:C1898"/>
    <mergeCell ref="D1897:D1898"/>
    <mergeCell ref="E1897:E1898"/>
    <mergeCell ref="F1897:F1898"/>
    <mergeCell ref="G1897:O1897"/>
    <mergeCell ref="P1897:V1897"/>
    <mergeCell ref="W1897:W1898"/>
    <mergeCell ref="X1897:X1898"/>
    <mergeCell ref="B1872:B1873"/>
    <mergeCell ref="H1856:O1857"/>
    <mergeCell ref="H1874:M1874"/>
    <mergeCell ref="H1892:M1892"/>
    <mergeCell ref="H1893:M1893"/>
    <mergeCell ref="B1881:B1882"/>
    <mergeCell ref="C1881:C1882"/>
    <mergeCell ref="D1881:D1882"/>
    <mergeCell ref="E1881:E1882"/>
    <mergeCell ref="F1881:F1882"/>
    <mergeCell ref="G1881:O1881"/>
    <mergeCell ref="P1881:V1881"/>
    <mergeCell ref="W1881:W1882"/>
    <mergeCell ref="H1875:M1875"/>
    <mergeCell ref="H1876:M1876"/>
    <mergeCell ref="H1877:M1877"/>
    <mergeCell ref="B1856:B1857"/>
    <mergeCell ref="C1856:C1857"/>
    <mergeCell ref="D1856:D1857"/>
    <mergeCell ref="E1856:E1857"/>
    <mergeCell ref="F1856:F1857"/>
    <mergeCell ref="G1856:G1857"/>
    <mergeCell ref="C1872:C1873"/>
    <mergeCell ref="D1872:D1873"/>
    <mergeCell ref="E1872:E1873"/>
    <mergeCell ref="F1872:F1873"/>
    <mergeCell ref="G1872:G1873"/>
    <mergeCell ref="H1872:M1873"/>
    <mergeCell ref="B1864:B1865"/>
    <mergeCell ref="C1864:C1865"/>
    <mergeCell ref="D1864:D1865"/>
    <mergeCell ref="E1864:E1865"/>
    <mergeCell ref="F1864:F1865"/>
    <mergeCell ref="G1864:O1864"/>
    <mergeCell ref="W1833:W1834"/>
    <mergeCell ref="X1833:X1834"/>
    <mergeCell ref="B1841:B1842"/>
    <mergeCell ref="C1841:C1842"/>
    <mergeCell ref="D1841:D1842"/>
    <mergeCell ref="E1841:E1842"/>
    <mergeCell ref="F1841:F1842"/>
    <mergeCell ref="G1841:G1842"/>
    <mergeCell ref="H1841:M1842"/>
    <mergeCell ref="H1843:M1843"/>
    <mergeCell ref="B1848:B1849"/>
    <mergeCell ref="C1848:C1849"/>
    <mergeCell ref="D1848:D1849"/>
    <mergeCell ref="E1848:E1849"/>
    <mergeCell ref="F1848:F1849"/>
    <mergeCell ref="G1848:O1848"/>
    <mergeCell ref="P1848:V1848"/>
    <mergeCell ref="W1848:W1849"/>
    <mergeCell ref="X1848:X1849"/>
    <mergeCell ref="P1864:V1864"/>
    <mergeCell ref="W1864:W1865"/>
    <mergeCell ref="X1864:X1865"/>
    <mergeCell ref="B1810:B1811"/>
    <mergeCell ref="C1810:C1811"/>
    <mergeCell ref="D1810:D1811"/>
    <mergeCell ref="E1810:E1811"/>
    <mergeCell ref="F1810:F1811"/>
    <mergeCell ref="G1810:G1811"/>
    <mergeCell ref="H1828:O1828"/>
    <mergeCell ref="H1829:O1829"/>
    <mergeCell ref="B1818:B1819"/>
    <mergeCell ref="C1818:C1819"/>
    <mergeCell ref="D1818:D1819"/>
    <mergeCell ref="E1818:E1819"/>
    <mergeCell ref="F1818:F1819"/>
    <mergeCell ref="G1818:O1818"/>
    <mergeCell ref="P1818:V1818"/>
    <mergeCell ref="H1844:M1844"/>
    <mergeCell ref="B1833:B1834"/>
    <mergeCell ref="C1833:C1834"/>
    <mergeCell ref="D1833:D1834"/>
    <mergeCell ref="E1833:E1834"/>
    <mergeCell ref="F1833:F1834"/>
    <mergeCell ref="G1833:O1833"/>
    <mergeCell ref="P1833:V1833"/>
    <mergeCell ref="P1622:V1622"/>
    <mergeCell ref="W1622:W1623"/>
    <mergeCell ref="X1622:X1623"/>
    <mergeCell ref="H1794:O1795"/>
    <mergeCell ref="H1796:O1796"/>
    <mergeCell ref="H1797:O1797"/>
    <mergeCell ref="H1798:O1798"/>
    <mergeCell ref="B1786:B1787"/>
    <mergeCell ref="C1786:C1787"/>
    <mergeCell ref="D1786:D1787"/>
    <mergeCell ref="E1786:E1787"/>
    <mergeCell ref="F1786:F1787"/>
    <mergeCell ref="G1786:O1786"/>
    <mergeCell ref="P1786:V1786"/>
    <mergeCell ref="W1786:W1787"/>
    <mergeCell ref="X1786:X1787"/>
    <mergeCell ref="B1794:B1795"/>
    <mergeCell ref="C1794:C1795"/>
    <mergeCell ref="D1794:D1795"/>
    <mergeCell ref="E1794:E1795"/>
    <mergeCell ref="F1794:F1795"/>
    <mergeCell ref="G1794:G1795"/>
    <mergeCell ref="X1637:X1638"/>
    <mergeCell ref="B1630:B1631"/>
    <mergeCell ref="C1630:C1631"/>
    <mergeCell ref="D1630:D1631"/>
    <mergeCell ref="E1630:E1631"/>
    <mergeCell ref="F1630:F1631"/>
    <mergeCell ref="G1630:G1631"/>
    <mergeCell ref="C1637:C1638"/>
    <mergeCell ref="D1637:D1638"/>
    <mergeCell ref="F1637:F1638"/>
    <mergeCell ref="X1535:X1536"/>
    <mergeCell ref="B1545:B1546"/>
    <mergeCell ref="C1545:C1546"/>
    <mergeCell ref="D1545:D1546"/>
    <mergeCell ref="E1545:E1546"/>
    <mergeCell ref="F1545:F1546"/>
    <mergeCell ref="G1545:G1546"/>
    <mergeCell ref="H1545:M1546"/>
    <mergeCell ref="W1591:W1592"/>
    <mergeCell ref="X1591:X1592"/>
    <mergeCell ref="B1600:B1601"/>
    <mergeCell ref="C1600:C1601"/>
    <mergeCell ref="D1600:D1601"/>
    <mergeCell ref="E1600:E1601"/>
    <mergeCell ref="F1600:F1601"/>
    <mergeCell ref="G1600:G1601"/>
    <mergeCell ref="W1535:W1536"/>
    <mergeCell ref="H1564:O1564"/>
    <mergeCell ref="H1565:O1565"/>
    <mergeCell ref="H1566:O1566"/>
    <mergeCell ref="H1567:O1567"/>
    <mergeCell ref="H1568:O1568"/>
    <mergeCell ref="H1582:O1583"/>
    <mergeCell ref="F1562:F1563"/>
    <mergeCell ref="G1562:G1563"/>
    <mergeCell ref="H1562:O1563"/>
    <mergeCell ref="X1572:X1573"/>
    <mergeCell ref="F1552:F1553"/>
    <mergeCell ref="G1552:O1552"/>
    <mergeCell ref="P1552:V1552"/>
    <mergeCell ref="W1552:W1553"/>
    <mergeCell ref="X1552:X1553"/>
    <mergeCell ref="W1607:W1608"/>
    <mergeCell ref="E1527:E1528"/>
    <mergeCell ref="F1527:F1528"/>
    <mergeCell ref="G1527:G1528"/>
    <mergeCell ref="H1527:M1528"/>
    <mergeCell ref="H1529:M1529"/>
    <mergeCell ref="H1547:M1547"/>
    <mergeCell ref="H1548:M1548"/>
    <mergeCell ref="H1530:M1530"/>
    <mergeCell ref="H1531:M1531"/>
    <mergeCell ref="B1535:B1536"/>
    <mergeCell ref="C1535:C1536"/>
    <mergeCell ref="D1535:D1536"/>
    <mergeCell ref="E1535:E1536"/>
    <mergeCell ref="F1535:F1536"/>
    <mergeCell ref="G1535:O1535"/>
    <mergeCell ref="P1535:V1535"/>
    <mergeCell ref="E1591:E1592"/>
    <mergeCell ref="F1591:F1592"/>
    <mergeCell ref="G1591:O1591"/>
    <mergeCell ref="P1591:V1591"/>
    <mergeCell ref="W1572:W1573"/>
    <mergeCell ref="B1582:B1583"/>
    <mergeCell ref="C1582:C1583"/>
    <mergeCell ref="D1582:D1583"/>
    <mergeCell ref="E1582:E1583"/>
    <mergeCell ref="F1582:F1583"/>
    <mergeCell ref="G1582:G1583"/>
    <mergeCell ref="B1552:B1553"/>
    <mergeCell ref="C1552:C1553"/>
    <mergeCell ref="D1552:D1553"/>
    <mergeCell ref="E1552:E1553"/>
    <mergeCell ref="X1607:X1608"/>
    <mergeCell ref="B1615:B1616"/>
    <mergeCell ref="C1615:C1616"/>
    <mergeCell ref="D1615:D1616"/>
    <mergeCell ref="E1615:E1616"/>
    <mergeCell ref="F1615:F1616"/>
    <mergeCell ref="G1615:G1616"/>
    <mergeCell ref="B1622:B1623"/>
    <mergeCell ref="W1496:W1497"/>
    <mergeCell ref="X1496:X1497"/>
    <mergeCell ref="B1507:B1508"/>
    <mergeCell ref="C1507:C1508"/>
    <mergeCell ref="D1507:D1508"/>
    <mergeCell ref="E1507:E1508"/>
    <mergeCell ref="F1507:F1508"/>
    <mergeCell ref="G1507:G1508"/>
    <mergeCell ref="B1516:B1517"/>
    <mergeCell ref="C1516:C1517"/>
    <mergeCell ref="D1516:D1517"/>
    <mergeCell ref="E1516:E1517"/>
    <mergeCell ref="F1516:F1517"/>
    <mergeCell ref="G1516:O1516"/>
    <mergeCell ref="P1516:V1516"/>
    <mergeCell ref="W1516:W1517"/>
    <mergeCell ref="X1516:X1517"/>
    <mergeCell ref="B1527:B1528"/>
    <mergeCell ref="C1527:C1528"/>
    <mergeCell ref="D1527:D1528"/>
    <mergeCell ref="H1603:O1603"/>
    <mergeCell ref="B1591:B1592"/>
    <mergeCell ref="C1591:C1592"/>
    <mergeCell ref="D1591:D1592"/>
    <mergeCell ref="H1408:O1408"/>
    <mergeCell ref="H1409:O1409"/>
    <mergeCell ref="B1391:B1392"/>
    <mergeCell ref="C1391:C1392"/>
    <mergeCell ref="D1391:D1392"/>
    <mergeCell ref="E1391:E1392"/>
    <mergeCell ref="F1391:F1392"/>
    <mergeCell ref="G1391:O1391"/>
    <mergeCell ref="P1391:V1391"/>
    <mergeCell ref="W1391:W1392"/>
    <mergeCell ref="G1370:O1370"/>
    <mergeCell ref="P1370:V1370"/>
    <mergeCell ref="W1370:W1371"/>
    <mergeCell ref="X1370:X1371"/>
    <mergeCell ref="B1382:B1383"/>
    <mergeCell ref="C1382:C1383"/>
    <mergeCell ref="D1382:D1383"/>
    <mergeCell ref="E1382:E1383"/>
    <mergeCell ref="F1382:F1383"/>
    <mergeCell ref="G1382:G1383"/>
    <mergeCell ref="H1382:O1383"/>
    <mergeCell ref="H1385:O1385"/>
    <mergeCell ref="H1386:O1386"/>
    <mergeCell ref="H1387:O1387"/>
    <mergeCell ref="H1403:O1404"/>
    <mergeCell ref="H1406:O1406"/>
    <mergeCell ref="H1407:O1407"/>
    <mergeCell ref="H1229:K1229"/>
    <mergeCell ref="H1230:K1230"/>
    <mergeCell ref="H1231:K1231"/>
    <mergeCell ref="H1232:K1232"/>
    <mergeCell ref="B1214:B1215"/>
    <mergeCell ref="C1214:C1215"/>
    <mergeCell ref="D1214:D1215"/>
    <mergeCell ref="E1214:E1215"/>
    <mergeCell ref="F1214:F1215"/>
    <mergeCell ref="G1214:O1214"/>
    <mergeCell ref="P1214:V1214"/>
    <mergeCell ref="W1214:W1215"/>
    <mergeCell ref="X1214:X1215"/>
    <mergeCell ref="B1226:B1227"/>
    <mergeCell ref="C1226:C1227"/>
    <mergeCell ref="D1226:D1227"/>
    <mergeCell ref="E1226:E1227"/>
    <mergeCell ref="F1226:F1227"/>
    <mergeCell ref="G1226:G1227"/>
    <mergeCell ref="H1226:K1227"/>
    <mergeCell ref="H1228:K1228"/>
    <mergeCell ref="H1205:K1205"/>
    <mergeCell ref="H1206:K1206"/>
    <mergeCell ref="H1207:K1207"/>
    <mergeCell ref="H1208:K1208"/>
    <mergeCell ref="H1209:K1209"/>
    <mergeCell ref="H1210:K1210"/>
    <mergeCell ref="H1183:K1183"/>
    <mergeCell ref="H1184:K1184"/>
    <mergeCell ref="H1185:K1185"/>
    <mergeCell ref="H1186:K1186"/>
    <mergeCell ref="H1187:K1187"/>
    <mergeCell ref="B1191:B1192"/>
    <mergeCell ref="C1191:C1192"/>
    <mergeCell ref="D1191:D1192"/>
    <mergeCell ref="E1191:E1192"/>
    <mergeCell ref="F1191:F1192"/>
    <mergeCell ref="G1191:O1191"/>
    <mergeCell ref="P1191:V1191"/>
    <mergeCell ref="W1191:W1192"/>
    <mergeCell ref="X1191:X1192"/>
    <mergeCell ref="B1203:B1204"/>
    <mergeCell ref="C1203:C1204"/>
    <mergeCell ref="D1203:D1204"/>
    <mergeCell ref="E1203:E1204"/>
    <mergeCell ref="F1203:F1204"/>
    <mergeCell ref="G1203:G1204"/>
    <mergeCell ref="H1203:K1204"/>
    <mergeCell ref="B1168:B1169"/>
    <mergeCell ref="C1168:C1169"/>
    <mergeCell ref="D1168:D1169"/>
    <mergeCell ref="E1168:E1169"/>
    <mergeCell ref="F1168:F1169"/>
    <mergeCell ref="G1168:O1168"/>
    <mergeCell ref="P1168:V1168"/>
    <mergeCell ref="W1168:W1169"/>
    <mergeCell ref="X1168:X1169"/>
    <mergeCell ref="B1180:B1181"/>
    <mergeCell ref="C1180:C1181"/>
    <mergeCell ref="D1180:D1181"/>
    <mergeCell ref="E1180:E1181"/>
    <mergeCell ref="F1180:F1181"/>
    <mergeCell ref="G1180:G1181"/>
    <mergeCell ref="H1180:K1181"/>
    <mergeCell ref="H1182:K1182"/>
    <mergeCell ref="H1160:K1160"/>
    <mergeCell ref="H1161:K1161"/>
    <mergeCell ref="H1162:K1162"/>
    <mergeCell ref="H1163:K1163"/>
    <mergeCell ref="H1164:K1164"/>
    <mergeCell ref="B1145:B1146"/>
    <mergeCell ref="C1145:C1146"/>
    <mergeCell ref="D1145:D1146"/>
    <mergeCell ref="E1145:E1146"/>
    <mergeCell ref="F1145:F1146"/>
    <mergeCell ref="G1145:O1145"/>
    <mergeCell ref="P1145:V1145"/>
    <mergeCell ref="W1145:W1146"/>
    <mergeCell ref="X1145:X1146"/>
    <mergeCell ref="B1157:B1158"/>
    <mergeCell ref="C1157:C1158"/>
    <mergeCell ref="D1157:D1158"/>
    <mergeCell ref="E1157:E1158"/>
    <mergeCell ref="F1157:F1158"/>
    <mergeCell ref="G1157:G1158"/>
    <mergeCell ref="H1157:K1158"/>
    <mergeCell ref="H1159:K1159"/>
    <mergeCell ref="H1114:K1114"/>
    <mergeCell ref="H1115:K1115"/>
    <mergeCell ref="H1116:K1116"/>
    <mergeCell ref="H1117:K1117"/>
    <mergeCell ref="H1118:K1118"/>
    <mergeCell ref="B1099:B1100"/>
    <mergeCell ref="C1099:C1100"/>
    <mergeCell ref="D1099:D1100"/>
    <mergeCell ref="E1099:E1100"/>
    <mergeCell ref="F1099:F1100"/>
    <mergeCell ref="G1099:O1099"/>
    <mergeCell ref="P1099:V1099"/>
    <mergeCell ref="W1099:W1100"/>
    <mergeCell ref="X1099:X1100"/>
    <mergeCell ref="B1111:B1112"/>
    <mergeCell ref="C1111:C1112"/>
    <mergeCell ref="D1111:D1112"/>
    <mergeCell ref="E1111:E1112"/>
    <mergeCell ref="F1111:F1112"/>
    <mergeCell ref="G1111:G1112"/>
    <mergeCell ref="H1111:K1112"/>
    <mergeCell ref="H1113:K1113"/>
    <mergeCell ref="X986:X987"/>
    <mergeCell ref="H1003:K1003"/>
    <mergeCell ref="H1004:K1004"/>
    <mergeCell ref="H1005:K1005"/>
    <mergeCell ref="H1006:K1006"/>
    <mergeCell ref="B999:B1000"/>
    <mergeCell ref="C999:C1000"/>
    <mergeCell ref="D999:D1000"/>
    <mergeCell ref="E999:E1000"/>
    <mergeCell ref="F999:F1000"/>
    <mergeCell ref="G999:G1000"/>
    <mergeCell ref="H999:K1000"/>
    <mergeCell ref="H1001:K1001"/>
    <mergeCell ref="H1002:K1002"/>
    <mergeCell ref="H979:K979"/>
    <mergeCell ref="H980:K980"/>
    <mergeCell ref="H981:K981"/>
    <mergeCell ref="H982:K982"/>
    <mergeCell ref="B975:B976"/>
    <mergeCell ref="C975:C976"/>
    <mergeCell ref="D975:D976"/>
    <mergeCell ref="E975:E976"/>
    <mergeCell ref="F975:F976"/>
    <mergeCell ref="G975:G976"/>
    <mergeCell ref="H975:K976"/>
    <mergeCell ref="H977:K977"/>
    <mergeCell ref="H978:K978"/>
    <mergeCell ref="B986:B987"/>
    <mergeCell ref="C986:C987"/>
    <mergeCell ref="D986:D987"/>
    <mergeCell ref="E986:E987"/>
    <mergeCell ref="F986:F987"/>
    <mergeCell ref="G986:O986"/>
    <mergeCell ref="P940:V940"/>
    <mergeCell ref="W940:W941"/>
    <mergeCell ref="P986:V986"/>
    <mergeCell ref="W986:W987"/>
    <mergeCell ref="X940:X941"/>
    <mergeCell ref="H956:K956"/>
    <mergeCell ref="H957:K957"/>
    <mergeCell ref="H958:K958"/>
    <mergeCell ref="B952:B953"/>
    <mergeCell ref="C952:C953"/>
    <mergeCell ref="D952:D953"/>
    <mergeCell ref="E952:E953"/>
    <mergeCell ref="F952:F953"/>
    <mergeCell ref="G952:G953"/>
    <mergeCell ref="H952:K953"/>
    <mergeCell ref="H954:K954"/>
    <mergeCell ref="H955:K955"/>
    <mergeCell ref="B962:B963"/>
    <mergeCell ref="C962:C963"/>
    <mergeCell ref="D962:D963"/>
    <mergeCell ref="E962:E963"/>
    <mergeCell ref="F962:F963"/>
    <mergeCell ref="G962:O962"/>
    <mergeCell ref="P962:V962"/>
    <mergeCell ref="W962:W963"/>
    <mergeCell ref="X962:X963"/>
    <mergeCell ref="H934:K934"/>
    <mergeCell ref="H935:K935"/>
    <mergeCell ref="H936:K936"/>
    <mergeCell ref="B930:B931"/>
    <mergeCell ref="C930:C931"/>
    <mergeCell ref="D930:D931"/>
    <mergeCell ref="E930:E931"/>
    <mergeCell ref="F930:F931"/>
    <mergeCell ref="G930:G931"/>
    <mergeCell ref="H930:K931"/>
    <mergeCell ref="H932:K932"/>
    <mergeCell ref="H933:K933"/>
    <mergeCell ref="B940:B941"/>
    <mergeCell ref="C940:C941"/>
    <mergeCell ref="D940:D941"/>
    <mergeCell ref="E940:E941"/>
    <mergeCell ref="F940:F941"/>
    <mergeCell ref="G940:O940"/>
    <mergeCell ref="B835:B836"/>
    <mergeCell ref="C835:C836"/>
    <mergeCell ref="D835:D836"/>
    <mergeCell ref="E835:E836"/>
    <mergeCell ref="F835:F836"/>
    <mergeCell ref="G835:O835"/>
    <mergeCell ref="P835:V835"/>
    <mergeCell ref="W835:W836"/>
    <mergeCell ref="X835:X836"/>
    <mergeCell ref="H851:K851"/>
    <mergeCell ref="H852:K852"/>
    <mergeCell ref="B847:B848"/>
    <mergeCell ref="C847:C848"/>
    <mergeCell ref="D847:D848"/>
    <mergeCell ref="E847:E848"/>
    <mergeCell ref="F847:F848"/>
    <mergeCell ref="G847:G848"/>
    <mergeCell ref="H847:K848"/>
    <mergeCell ref="H849:K849"/>
    <mergeCell ref="H850:K850"/>
    <mergeCell ref="B773:B774"/>
    <mergeCell ref="C773:C774"/>
    <mergeCell ref="D773:D774"/>
    <mergeCell ref="E773:E774"/>
    <mergeCell ref="F773:F774"/>
    <mergeCell ref="G773:O773"/>
    <mergeCell ref="P773:V773"/>
    <mergeCell ref="W773:W774"/>
    <mergeCell ref="X773:X774"/>
    <mergeCell ref="H788:K788"/>
    <mergeCell ref="H789:K789"/>
    <mergeCell ref="B784:B785"/>
    <mergeCell ref="C784:C785"/>
    <mergeCell ref="D784:D785"/>
    <mergeCell ref="E784:E785"/>
    <mergeCell ref="F784:F785"/>
    <mergeCell ref="G784:G785"/>
    <mergeCell ref="H784:K785"/>
    <mergeCell ref="H786:K786"/>
    <mergeCell ref="H787:K787"/>
    <mergeCell ref="B713:B714"/>
    <mergeCell ref="C713:C714"/>
    <mergeCell ref="D713:D714"/>
    <mergeCell ref="E713:E714"/>
    <mergeCell ref="F713:F714"/>
    <mergeCell ref="G713:O713"/>
    <mergeCell ref="P713:V713"/>
    <mergeCell ref="W713:W714"/>
    <mergeCell ref="X713:X714"/>
    <mergeCell ref="H728:K728"/>
    <mergeCell ref="H729:K729"/>
    <mergeCell ref="B724:B725"/>
    <mergeCell ref="C724:C725"/>
    <mergeCell ref="D724:D725"/>
    <mergeCell ref="E724:E725"/>
    <mergeCell ref="F724:F725"/>
    <mergeCell ref="G724:G725"/>
    <mergeCell ref="H724:K725"/>
    <mergeCell ref="H726:K726"/>
    <mergeCell ref="H727:K727"/>
    <mergeCell ref="B693:B694"/>
    <mergeCell ref="C693:C694"/>
    <mergeCell ref="D693:D694"/>
    <mergeCell ref="E693:E694"/>
    <mergeCell ref="F693:F694"/>
    <mergeCell ref="G693:O693"/>
    <mergeCell ref="P693:V693"/>
    <mergeCell ref="W693:W694"/>
    <mergeCell ref="X693:X694"/>
    <mergeCell ref="H708:K708"/>
    <mergeCell ref="H709:K709"/>
    <mergeCell ref="B704:B705"/>
    <mergeCell ref="C704:C705"/>
    <mergeCell ref="D704:D705"/>
    <mergeCell ref="E704:E705"/>
    <mergeCell ref="F704:F705"/>
    <mergeCell ref="G704:G705"/>
    <mergeCell ref="H704:K705"/>
    <mergeCell ref="H706:K706"/>
    <mergeCell ref="H707:K707"/>
    <mergeCell ref="B673:B674"/>
    <mergeCell ref="C673:C674"/>
    <mergeCell ref="D673:D674"/>
    <mergeCell ref="E673:E674"/>
    <mergeCell ref="F673:F674"/>
    <mergeCell ref="G673:O673"/>
    <mergeCell ref="P673:V673"/>
    <mergeCell ref="W673:W674"/>
    <mergeCell ref="X673:X674"/>
    <mergeCell ref="H688:K688"/>
    <mergeCell ref="H689:K689"/>
    <mergeCell ref="B684:B685"/>
    <mergeCell ref="C684:C685"/>
    <mergeCell ref="D684:D685"/>
    <mergeCell ref="E684:E685"/>
    <mergeCell ref="F684:F685"/>
    <mergeCell ref="G684:G685"/>
    <mergeCell ref="H684:K685"/>
    <mergeCell ref="H686:K686"/>
    <mergeCell ref="H687:K687"/>
    <mergeCell ref="B653:B654"/>
    <mergeCell ref="C653:C654"/>
    <mergeCell ref="D653:D654"/>
    <mergeCell ref="E653:E654"/>
    <mergeCell ref="F653:F654"/>
    <mergeCell ref="G653:O653"/>
    <mergeCell ref="P653:V653"/>
    <mergeCell ref="W653:W654"/>
    <mergeCell ref="X653:X654"/>
    <mergeCell ref="H668:K668"/>
    <mergeCell ref="H669:K669"/>
    <mergeCell ref="B664:B665"/>
    <mergeCell ref="C664:C665"/>
    <mergeCell ref="D664:D665"/>
    <mergeCell ref="E664:E665"/>
    <mergeCell ref="F664:F665"/>
    <mergeCell ref="G664:G665"/>
    <mergeCell ref="H664:K665"/>
    <mergeCell ref="H666:K666"/>
    <mergeCell ref="H667:K667"/>
    <mergeCell ref="B633:B634"/>
    <mergeCell ref="C633:C634"/>
    <mergeCell ref="D633:D634"/>
    <mergeCell ref="E633:E634"/>
    <mergeCell ref="F633:F634"/>
    <mergeCell ref="G633:O633"/>
    <mergeCell ref="P633:V633"/>
    <mergeCell ref="W633:W634"/>
    <mergeCell ref="X633:X634"/>
    <mergeCell ref="H648:K648"/>
    <mergeCell ref="H649:K649"/>
    <mergeCell ref="B644:B645"/>
    <mergeCell ref="C644:C645"/>
    <mergeCell ref="D644:D645"/>
    <mergeCell ref="E644:E645"/>
    <mergeCell ref="F644:F645"/>
    <mergeCell ref="G644:G645"/>
    <mergeCell ref="H644:K645"/>
    <mergeCell ref="H646:K646"/>
    <mergeCell ref="H647:K647"/>
    <mergeCell ref="B573:B574"/>
    <mergeCell ref="C573:C574"/>
    <mergeCell ref="D573:D574"/>
    <mergeCell ref="E573:E574"/>
    <mergeCell ref="F573:F574"/>
    <mergeCell ref="G573:O573"/>
    <mergeCell ref="P573:V573"/>
    <mergeCell ref="W573:W574"/>
    <mergeCell ref="X573:X574"/>
    <mergeCell ref="H588:K588"/>
    <mergeCell ref="H589:K589"/>
    <mergeCell ref="B584:B585"/>
    <mergeCell ref="C584:C585"/>
    <mergeCell ref="D584:D585"/>
    <mergeCell ref="E584:E585"/>
    <mergeCell ref="F584:F585"/>
    <mergeCell ref="G584:G585"/>
    <mergeCell ref="H584:K585"/>
    <mergeCell ref="H586:K586"/>
    <mergeCell ref="H587:K587"/>
    <mergeCell ref="B553:B554"/>
    <mergeCell ref="C553:C554"/>
    <mergeCell ref="D553:D554"/>
    <mergeCell ref="E553:E554"/>
    <mergeCell ref="F553:F554"/>
    <mergeCell ref="G553:O553"/>
    <mergeCell ref="P553:V553"/>
    <mergeCell ref="W553:W554"/>
    <mergeCell ref="X553:X554"/>
    <mergeCell ref="H568:K568"/>
    <mergeCell ref="H569:K569"/>
    <mergeCell ref="B564:B565"/>
    <mergeCell ref="C564:C565"/>
    <mergeCell ref="D564:D565"/>
    <mergeCell ref="E564:E565"/>
    <mergeCell ref="F564:F565"/>
    <mergeCell ref="G564:G565"/>
    <mergeCell ref="H564:K565"/>
    <mergeCell ref="H566:K566"/>
    <mergeCell ref="H567:K567"/>
    <mergeCell ref="H508:K508"/>
    <mergeCell ref="H509:K509"/>
    <mergeCell ref="H484:K485"/>
    <mergeCell ref="H486:K486"/>
    <mergeCell ref="H487:K487"/>
    <mergeCell ref="H488:K488"/>
    <mergeCell ref="H489:K489"/>
    <mergeCell ref="B504:B505"/>
    <mergeCell ref="C504:C505"/>
    <mergeCell ref="D504:D505"/>
    <mergeCell ref="E504:E505"/>
    <mergeCell ref="F504:F505"/>
    <mergeCell ref="G504:G505"/>
    <mergeCell ref="H504:K505"/>
    <mergeCell ref="H506:K506"/>
    <mergeCell ref="H507:K507"/>
    <mergeCell ref="B493:B494"/>
    <mergeCell ref="C493:C494"/>
    <mergeCell ref="D493:D494"/>
    <mergeCell ref="E493:E494"/>
    <mergeCell ref="F493:F494"/>
    <mergeCell ref="G493:O493"/>
    <mergeCell ref="C484:C485"/>
    <mergeCell ref="D484:D485"/>
    <mergeCell ref="P493:V493"/>
    <mergeCell ref="W493:W494"/>
    <mergeCell ref="X493:X494"/>
    <mergeCell ref="H468:K468"/>
    <mergeCell ref="H469:K469"/>
    <mergeCell ref="B464:B465"/>
    <mergeCell ref="C464:C465"/>
    <mergeCell ref="D464:D465"/>
    <mergeCell ref="E464:E465"/>
    <mergeCell ref="F464:F465"/>
    <mergeCell ref="G464:G465"/>
    <mergeCell ref="H464:K465"/>
    <mergeCell ref="H466:K466"/>
    <mergeCell ref="H467:K467"/>
    <mergeCell ref="B473:B474"/>
    <mergeCell ref="C473:C474"/>
    <mergeCell ref="D473:D474"/>
    <mergeCell ref="E473:E474"/>
    <mergeCell ref="F473:F474"/>
    <mergeCell ref="G473:O473"/>
    <mergeCell ref="P473:V473"/>
    <mergeCell ref="W473:W474"/>
    <mergeCell ref="X473:X474"/>
    <mergeCell ref="B484:B485"/>
    <mergeCell ref="E484:E485"/>
    <mergeCell ref="F484:F485"/>
    <mergeCell ref="G484:G485"/>
    <mergeCell ref="H446:K446"/>
    <mergeCell ref="H447:K447"/>
    <mergeCell ref="H448:K448"/>
    <mergeCell ref="H449:K449"/>
    <mergeCell ref="P433:V433"/>
    <mergeCell ref="W433:W434"/>
    <mergeCell ref="X433:X434"/>
    <mergeCell ref="B444:B445"/>
    <mergeCell ref="C444:C445"/>
    <mergeCell ref="D444:D445"/>
    <mergeCell ref="E444:E445"/>
    <mergeCell ref="F444:F445"/>
    <mergeCell ref="G444:G445"/>
    <mergeCell ref="H444:K445"/>
    <mergeCell ref="B453:B454"/>
    <mergeCell ref="C453:C454"/>
    <mergeCell ref="D453:D454"/>
    <mergeCell ref="E453:E454"/>
    <mergeCell ref="F453:F454"/>
    <mergeCell ref="G453:O453"/>
    <mergeCell ref="P453:V453"/>
    <mergeCell ref="W453:W454"/>
    <mergeCell ref="X453:X454"/>
    <mergeCell ref="B424:B425"/>
    <mergeCell ref="C424:C425"/>
    <mergeCell ref="D424:D425"/>
    <mergeCell ref="E424:E425"/>
    <mergeCell ref="F424:F425"/>
    <mergeCell ref="G424:G425"/>
    <mergeCell ref="H424:K425"/>
    <mergeCell ref="H426:K426"/>
    <mergeCell ref="H427:K427"/>
    <mergeCell ref="H428:K428"/>
    <mergeCell ref="H429:K429"/>
    <mergeCell ref="B433:B434"/>
    <mergeCell ref="C433:C434"/>
    <mergeCell ref="D433:D434"/>
    <mergeCell ref="E433:E434"/>
    <mergeCell ref="F433:F434"/>
    <mergeCell ref="G433:O433"/>
    <mergeCell ref="P393:V393"/>
    <mergeCell ref="W393:W394"/>
    <mergeCell ref="X393:X394"/>
    <mergeCell ref="B404:B405"/>
    <mergeCell ref="C404:C405"/>
    <mergeCell ref="D404:D405"/>
    <mergeCell ref="E404:E405"/>
    <mergeCell ref="F404:F405"/>
    <mergeCell ref="G404:G405"/>
    <mergeCell ref="H404:K405"/>
    <mergeCell ref="H406:K406"/>
    <mergeCell ref="H407:K407"/>
    <mergeCell ref="H408:K408"/>
    <mergeCell ref="H409:K409"/>
    <mergeCell ref="B413:B414"/>
    <mergeCell ref="C413:C414"/>
    <mergeCell ref="D413:D414"/>
    <mergeCell ref="E413:E414"/>
    <mergeCell ref="F413:F414"/>
    <mergeCell ref="G413:O413"/>
    <mergeCell ref="P413:V413"/>
    <mergeCell ref="W413:W414"/>
    <mergeCell ref="X413:X414"/>
    <mergeCell ref="B384:B385"/>
    <mergeCell ref="C384:C385"/>
    <mergeCell ref="D384:D385"/>
    <mergeCell ref="E384:E385"/>
    <mergeCell ref="F384:F385"/>
    <mergeCell ref="G384:G385"/>
    <mergeCell ref="H384:K385"/>
    <mergeCell ref="H386:K386"/>
    <mergeCell ref="H387:K387"/>
    <mergeCell ref="H388:K388"/>
    <mergeCell ref="H389:K389"/>
    <mergeCell ref="B393:B394"/>
    <mergeCell ref="C393:C394"/>
    <mergeCell ref="D393:D394"/>
    <mergeCell ref="E393:E394"/>
    <mergeCell ref="F393:F394"/>
    <mergeCell ref="G393:O393"/>
    <mergeCell ref="W354:W355"/>
    <mergeCell ref="X354:X355"/>
    <mergeCell ref="B365:B366"/>
    <mergeCell ref="C365:C366"/>
    <mergeCell ref="D365:D366"/>
    <mergeCell ref="E365:E366"/>
    <mergeCell ref="F365:F366"/>
    <mergeCell ref="G365:G366"/>
    <mergeCell ref="H365:K366"/>
    <mergeCell ref="P354:V354"/>
    <mergeCell ref="H367:K367"/>
    <mergeCell ref="H368:K368"/>
    <mergeCell ref="H369:K369"/>
    <mergeCell ref="H370:K370"/>
    <mergeCell ref="B373:B374"/>
    <mergeCell ref="C373:C374"/>
    <mergeCell ref="D373:D374"/>
    <mergeCell ref="E373:E374"/>
    <mergeCell ref="F373:F374"/>
    <mergeCell ref="G373:O373"/>
    <mergeCell ref="P373:V373"/>
    <mergeCell ref="W373:W374"/>
    <mergeCell ref="X373:X374"/>
    <mergeCell ref="B327:B328"/>
    <mergeCell ref="C327:C328"/>
    <mergeCell ref="D327:D328"/>
    <mergeCell ref="E327:E328"/>
    <mergeCell ref="F327:F328"/>
    <mergeCell ref="G327:G328"/>
    <mergeCell ref="H327:K328"/>
    <mergeCell ref="H329:K329"/>
    <mergeCell ref="H330:K330"/>
    <mergeCell ref="H331:K331"/>
    <mergeCell ref="H332:K332"/>
    <mergeCell ref="G335:O335"/>
    <mergeCell ref="P335:V335"/>
    <mergeCell ref="W335:W336"/>
    <mergeCell ref="X335:X336"/>
    <mergeCell ref="B346:B347"/>
    <mergeCell ref="C346:C347"/>
    <mergeCell ref="D346:D347"/>
    <mergeCell ref="E346:E347"/>
    <mergeCell ref="F346:F347"/>
    <mergeCell ref="G346:G347"/>
    <mergeCell ref="H346:K347"/>
    <mergeCell ref="B335:B336"/>
    <mergeCell ref="C335:C336"/>
    <mergeCell ref="D335:D336"/>
    <mergeCell ref="E335:E336"/>
    <mergeCell ref="F335:F336"/>
    <mergeCell ref="P297:V297"/>
    <mergeCell ref="W297:W298"/>
    <mergeCell ref="X297:X298"/>
    <mergeCell ref="B308:B309"/>
    <mergeCell ref="C308:C309"/>
    <mergeCell ref="D308:D309"/>
    <mergeCell ref="E308:E309"/>
    <mergeCell ref="F308:F309"/>
    <mergeCell ref="G308:G309"/>
    <mergeCell ref="H308:K309"/>
    <mergeCell ref="H310:K310"/>
    <mergeCell ref="H311:K311"/>
    <mergeCell ref="H312:K312"/>
    <mergeCell ref="H313:K313"/>
    <mergeCell ref="B316:B317"/>
    <mergeCell ref="C316:C317"/>
    <mergeCell ref="D316:D317"/>
    <mergeCell ref="E316:E317"/>
    <mergeCell ref="F316:F317"/>
    <mergeCell ref="G316:O316"/>
    <mergeCell ref="P316:V316"/>
    <mergeCell ref="W316:W317"/>
    <mergeCell ref="X316:X317"/>
    <mergeCell ref="H268:J269"/>
    <mergeCell ref="B288:B289"/>
    <mergeCell ref="C288:C289"/>
    <mergeCell ref="D288:D289"/>
    <mergeCell ref="E288:E289"/>
    <mergeCell ref="F288:F289"/>
    <mergeCell ref="G288:G289"/>
    <mergeCell ref="H288:K289"/>
    <mergeCell ref="H290:K290"/>
    <mergeCell ref="H291:K291"/>
    <mergeCell ref="H292:K292"/>
    <mergeCell ref="H293:K293"/>
    <mergeCell ref="B297:B298"/>
    <mergeCell ref="C297:C298"/>
    <mergeCell ref="D297:D298"/>
    <mergeCell ref="E297:E298"/>
    <mergeCell ref="F297:F298"/>
    <mergeCell ref="G297:O297"/>
    <mergeCell ref="P226:V226"/>
    <mergeCell ref="W226:W227"/>
    <mergeCell ref="X226:X227"/>
    <mergeCell ref="B237:B238"/>
    <mergeCell ref="C237:C238"/>
    <mergeCell ref="D237:D238"/>
    <mergeCell ref="E237:E238"/>
    <mergeCell ref="F237:F238"/>
    <mergeCell ref="G237:O237"/>
    <mergeCell ref="P237:V237"/>
    <mergeCell ref="W237:W238"/>
    <mergeCell ref="X237:X238"/>
    <mergeCell ref="B257:B258"/>
    <mergeCell ref="C257:C258"/>
    <mergeCell ref="D257:D258"/>
    <mergeCell ref="E257:E258"/>
    <mergeCell ref="F257:F258"/>
    <mergeCell ref="G257:O257"/>
    <mergeCell ref="P257:V257"/>
    <mergeCell ref="W257:W258"/>
    <mergeCell ref="X257:X258"/>
    <mergeCell ref="P203:V203"/>
    <mergeCell ref="W203:W204"/>
    <mergeCell ref="X203:X204"/>
    <mergeCell ref="B214:B215"/>
    <mergeCell ref="C214:C215"/>
    <mergeCell ref="D214:D215"/>
    <mergeCell ref="E214:E215"/>
    <mergeCell ref="F214:F215"/>
    <mergeCell ref="G214:O214"/>
    <mergeCell ref="P214:V214"/>
    <mergeCell ref="W214:W215"/>
    <mergeCell ref="X214:X215"/>
    <mergeCell ref="B203:B204"/>
    <mergeCell ref="C203:C204"/>
    <mergeCell ref="D203:D204"/>
    <mergeCell ref="E203:E204"/>
    <mergeCell ref="F203:F204"/>
    <mergeCell ref="G203:O203"/>
    <mergeCell ref="P180:V180"/>
    <mergeCell ref="W180:W181"/>
    <mergeCell ref="X180:X181"/>
    <mergeCell ref="B192:B193"/>
    <mergeCell ref="C192:C193"/>
    <mergeCell ref="D192:D193"/>
    <mergeCell ref="E192:E193"/>
    <mergeCell ref="F192:F193"/>
    <mergeCell ref="G192:O192"/>
    <mergeCell ref="P192:V192"/>
    <mergeCell ref="W192:W193"/>
    <mergeCell ref="X192:X193"/>
    <mergeCell ref="B180:B181"/>
    <mergeCell ref="C180:C181"/>
    <mergeCell ref="D180:D181"/>
    <mergeCell ref="E180:E181"/>
    <mergeCell ref="F180:F181"/>
    <mergeCell ref="G180:O180"/>
    <mergeCell ref="P132:V132"/>
    <mergeCell ref="W132:W133"/>
    <mergeCell ref="X132:X133"/>
    <mergeCell ref="B144:B145"/>
    <mergeCell ref="C144:C145"/>
    <mergeCell ref="D144:D145"/>
    <mergeCell ref="E144:E145"/>
    <mergeCell ref="F144:F145"/>
    <mergeCell ref="G144:O144"/>
    <mergeCell ref="P144:V144"/>
    <mergeCell ref="W144:W145"/>
    <mergeCell ref="X144:X145"/>
    <mergeCell ref="B132:B133"/>
    <mergeCell ref="C132:C133"/>
    <mergeCell ref="D132:D133"/>
    <mergeCell ref="E132:E133"/>
    <mergeCell ref="F132:F133"/>
    <mergeCell ref="G132:O132"/>
    <mergeCell ref="P109:V109"/>
    <mergeCell ref="W109:W110"/>
    <mergeCell ref="X109:X110"/>
    <mergeCell ref="B121:B122"/>
    <mergeCell ref="C121:C122"/>
    <mergeCell ref="D121:D122"/>
    <mergeCell ref="E121:E122"/>
    <mergeCell ref="F121:F122"/>
    <mergeCell ref="G121:O121"/>
    <mergeCell ref="P121:V121"/>
    <mergeCell ref="W121:W122"/>
    <mergeCell ref="X121:X122"/>
    <mergeCell ref="B109:B110"/>
    <mergeCell ref="C109:C110"/>
    <mergeCell ref="D109:D110"/>
    <mergeCell ref="E109:E110"/>
    <mergeCell ref="F109:F110"/>
    <mergeCell ref="G109:O109"/>
    <mergeCell ref="P85:V85"/>
    <mergeCell ref="W85:W86"/>
    <mergeCell ref="X85:X86"/>
    <mergeCell ref="B97:B98"/>
    <mergeCell ref="C97:C98"/>
    <mergeCell ref="D97:D98"/>
    <mergeCell ref="E97:E98"/>
    <mergeCell ref="F97:F98"/>
    <mergeCell ref="G97:O97"/>
    <mergeCell ref="P97:V97"/>
    <mergeCell ref="W97:W98"/>
    <mergeCell ref="X97:X98"/>
    <mergeCell ref="B85:B86"/>
    <mergeCell ref="C85:C86"/>
    <mergeCell ref="D85:D86"/>
    <mergeCell ref="E85:E86"/>
    <mergeCell ref="F85:F86"/>
    <mergeCell ref="G85:O85"/>
    <mergeCell ref="B50:B51"/>
    <mergeCell ref="C50:C51"/>
    <mergeCell ref="D50:D51"/>
    <mergeCell ref="E50:E51"/>
    <mergeCell ref="F50:F51"/>
    <mergeCell ref="G50:O50"/>
    <mergeCell ref="P50:V50"/>
    <mergeCell ref="W50:W51"/>
    <mergeCell ref="X50:X51"/>
    <mergeCell ref="P62:V62"/>
    <mergeCell ref="W62:W63"/>
    <mergeCell ref="X62:X63"/>
    <mergeCell ref="B73:B74"/>
    <mergeCell ref="C73:C74"/>
    <mergeCell ref="D73:D74"/>
    <mergeCell ref="E73:E74"/>
    <mergeCell ref="F73:F74"/>
    <mergeCell ref="G73:O73"/>
    <mergeCell ref="P73:V73"/>
    <mergeCell ref="W73:W74"/>
    <mergeCell ref="X73:X74"/>
    <mergeCell ref="B62:B63"/>
    <mergeCell ref="C62:C63"/>
    <mergeCell ref="D62:D63"/>
    <mergeCell ref="E62:E63"/>
    <mergeCell ref="F62:F63"/>
    <mergeCell ref="G62:O62"/>
    <mergeCell ref="B27:B28"/>
    <mergeCell ref="C27:C28"/>
    <mergeCell ref="D27:D28"/>
    <mergeCell ref="E27:E28"/>
    <mergeCell ref="F27:F28"/>
    <mergeCell ref="G27:O27"/>
    <mergeCell ref="P27:V27"/>
    <mergeCell ref="W27:W28"/>
    <mergeCell ref="X27:X28"/>
    <mergeCell ref="B39:B40"/>
    <mergeCell ref="C39:C40"/>
    <mergeCell ref="D39:D40"/>
    <mergeCell ref="E39:E40"/>
    <mergeCell ref="F39:F40"/>
    <mergeCell ref="G39:O39"/>
    <mergeCell ref="P39:V39"/>
    <mergeCell ref="W39:W40"/>
    <mergeCell ref="X39:X40"/>
    <mergeCell ref="B3:B4"/>
    <mergeCell ref="C3:C4"/>
    <mergeCell ref="D3:D4"/>
    <mergeCell ref="E3:E4"/>
    <mergeCell ref="F3:F4"/>
    <mergeCell ref="G3:O3"/>
    <mergeCell ref="P3:V3"/>
    <mergeCell ref="W3:W4"/>
    <mergeCell ref="X3:X4"/>
    <mergeCell ref="B15:B16"/>
    <mergeCell ref="C15:C16"/>
    <mergeCell ref="D15:D16"/>
    <mergeCell ref="E15:E16"/>
    <mergeCell ref="F15:F16"/>
    <mergeCell ref="G15:O15"/>
    <mergeCell ref="P15:V15"/>
    <mergeCell ref="W15:W16"/>
    <mergeCell ref="X15:X16"/>
    <mergeCell ref="P156:V156"/>
    <mergeCell ref="W156:W157"/>
    <mergeCell ref="X156:X157"/>
    <mergeCell ref="B168:B169"/>
    <mergeCell ref="C168:C169"/>
    <mergeCell ref="D168:D169"/>
    <mergeCell ref="E168:E169"/>
    <mergeCell ref="F168:F169"/>
    <mergeCell ref="G168:O168"/>
    <mergeCell ref="P168:V168"/>
    <mergeCell ref="W168:W169"/>
    <mergeCell ref="X168:X169"/>
    <mergeCell ref="P277:V277"/>
    <mergeCell ref="W277:W278"/>
    <mergeCell ref="X277:X278"/>
    <mergeCell ref="B248:B249"/>
    <mergeCell ref="C248:C249"/>
    <mergeCell ref="D248:D249"/>
    <mergeCell ref="E248:E249"/>
    <mergeCell ref="F248:F249"/>
    <mergeCell ref="G248:G249"/>
    <mergeCell ref="H248:J249"/>
    <mergeCell ref="B277:B278"/>
    <mergeCell ref="C277:C278"/>
    <mergeCell ref="D277:D278"/>
    <mergeCell ref="E277:E278"/>
    <mergeCell ref="F277:F278"/>
    <mergeCell ref="H270:J270"/>
    <mergeCell ref="H271:J271"/>
    <mergeCell ref="H272:J272"/>
    <mergeCell ref="H273:J273"/>
    <mergeCell ref="G277:O277"/>
    <mergeCell ref="B156:B157"/>
    <mergeCell ref="C156:C157"/>
    <mergeCell ref="D156:D157"/>
    <mergeCell ref="E156:E157"/>
    <mergeCell ref="F156:F157"/>
    <mergeCell ref="G156:O156"/>
    <mergeCell ref="H348:K348"/>
    <mergeCell ref="H349:K349"/>
    <mergeCell ref="H350:K350"/>
    <mergeCell ref="H351:K351"/>
    <mergeCell ref="B354:B355"/>
    <mergeCell ref="C354:C355"/>
    <mergeCell ref="D354:D355"/>
    <mergeCell ref="E354:E355"/>
    <mergeCell ref="F354:F355"/>
    <mergeCell ref="G354:O354"/>
    <mergeCell ref="B226:B227"/>
    <mergeCell ref="C226:C227"/>
    <mergeCell ref="D226:D227"/>
    <mergeCell ref="E226:E227"/>
    <mergeCell ref="F226:F227"/>
    <mergeCell ref="H250:J250"/>
    <mergeCell ref="H251:J251"/>
    <mergeCell ref="H252:J252"/>
    <mergeCell ref="H253:J253"/>
    <mergeCell ref="G226:O226"/>
    <mergeCell ref="B268:B269"/>
    <mergeCell ref="C268:C269"/>
    <mergeCell ref="D268:D269"/>
    <mergeCell ref="E268:E269"/>
    <mergeCell ref="F268:F269"/>
    <mergeCell ref="G268:G269"/>
    <mergeCell ref="P533:V533"/>
    <mergeCell ref="W533:W534"/>
    <mergeCell ref="X533:X534"/>
    <mergeCell ref="H528:K528"/>
    <mergeCell ref="H529:K529"/>
    <mergeCell ref="B524:B525"/>
    <mergeCell ref="C524:C525"/>
    <mergeCell ref="D524:D525"/>
    <mergeCell ref="E524:E525"/>
    <mergeCell ref="F524:F525"/>
    <mergeCell ref="G524:G525"/>
    <mergeCell ref="H524:K525"/>
    <mergeCell ref="H526:K526"/>
    <mergeCell ref="H527:K527"/>
    <mergeCell ref="B513:B514"/>
    <mergeCell ref="C513:C514"/>
    <mergeCell ref="D513:D514"/>
    <mergeCell ref="E513:E514"/>
    <mergeCell ref="F513:F514"/>
    <mergeCell ref="G513:O513"/>
    <mergeCell ref="P513:V513"/>
    <mergeCell ref="W513:W514"/>
    <mergeCell ref="X513:X514"/>
    <mergeCell ref="H548:K548"/>
    <mergeCell ref="H549:K549"/>
    <mergeCell ref="B544:B545"/>
    <mergeCell ref="C544:C545"/>
    <mergeCell ref="D544:D545"/>
    <mergeCell ref="E544:E545"/>
    <mergeCell ref="F544:F545"/>
    <mergeCell ref="G544:G545"/>
    <mergeCell ref="H544:K545"/>
    <mergeCell ref="H546:K546"/>
    <mergeCell ref="H547:K547"/>
    <mergeCell ref="B533:B534"/>
    <mergeCell ref="C533:C534"/>
    <mergeCell ref="D533:D534"/>
    <mergeCell ref="E533:E534"/>
    <mergeCell ref="F533:F534"/>
    <mergeCell ref="G533:O533"/>
    <mergeCell ref="P613:V613"/>
    <mergeCell ref="W613:W614"/>
    <mergeCell ref="X613:X614"/>
    <mergeCell ref="H608:K608"/>
    <mergeCell ref="H609:K609"/>
    <mergeCell ref="B604:B605"/>
    <mergeCell ref="C604:C605"/>
    <mergeCell ref="D604:D605"/>
    <mergeCell ref="E604:E605"/>
    <mergeCell ref="F604:F605"/>
    <mergeCell ref="G604:G605"/>
    <mergeCell ref="H604:K605"/>
    <mergeCell ref="H606:K606"/>
    <mergeCell ref="H607:K607"/>
    <mergeCell ref="B593:B594"/>
    <mergeCell ref="C593:C594"/>
    <mergeCell ref="D593:D594"/>
    <mergeCell ref="E593:E594"/>
    <mergeCell ref="F593:F594"/>
    <mergeCell ref="G593:O593"/>
    <mergeCell ref="P593:V593"/>
    <mergeCell ref="W593:W594"/>
    <mergeCell ref="X593:X594"/>
    <mergeCell ref="H628:K628"/>
    <mergeCell ref="H629:K629"/>
    <mergeCell ref="B624:B625"/>
    <mergeCell ref="C624:C625"/>
    <mergeCell ref="D624:D625"/>
    <mergeCell ref="E624:E625"/>
    <mergeCell ref="F624:F625"/>
    <mergeCell ref="G624:G625"/>
    <mergeCell ref="H624:K625"/>
    <mergeCell ref="H626:K626"/>
    <mergeCell ref="H627:K627"/>
    <mergeCell ref="B613:B614"/>
    <mergeCell ref="C613:C614"/>
    <mergeCell ref="D613:D614"/>
    <mergeCell ref="E613:E614"/>
    <mergeCell ref="F613:F614"/>
    <mergeCell ref="G613:O613"/>
    <mergeCell ref="P753:V753"/>
    <mergeCell ref="W753:W754"/>
    <mergeCell ref="X753:X754"/>
    <mergeCell ref="H748:K748"/>
    <mergeCell ref="H749:K749"/>
    <mergeCell ref="B744:B745"/>
    <mergeCell ref="C744:C745"/>
    <mergeCell ref="D744:D745"/>
    <mergeCell ref="E744:E745"/>
    <mergeCell ref="F744:F745"/>
    <mergeCell ref="G744:G745"/>
    <mergeCell ref="H744:K745"/>
    <mergeCell ref="H746:K746"/>
    <mergeCell ref="H747:K747"/>
    <mergeCell ref="B733:B734"/>
    <mergeCell ref="C733:C734"/>
    <mergeCell ref="D733:D734"/>
    <mergeCell ref="E733:E734"/>
    <mergeCell ref="F733:F734"/>
    <mergeCell ref="G733:O733"/>
    <mergeCell ref="P733:V733"/>
    <mergeCell ref="W733:W734"/>
    <mergeCell ref="X733:X734"/>
    <mergeCell ref="H768:K768"/>
    <mergeCell ref="H769:K769"/>
    <mergeCell ref="B764:B765"/>
    <mergeCell ref="C764:C765"/>
    <mergeCell ref="D764:D765"/>
    <mergeCell ref="E764:E765"/>
    <mergeCell ref="F764:F765"/>
    <mergeCell ref="G764:G765"/>
    <mergeCell ref="H764:K765"/>
    <mergeCell ref="H766:K766"/>
    <mergeCell ref="H767:K767"/>
    <mergeCell ref="B753:B754"/>
    <mergeCell ref="C753:C754"/>
    <mergeCell ref="D753:D754"/>
    <mergeCell ref="E753:E754"/>
    <mergeCell ref="F753:F754"/>
    <mergeCell ref="G753:O753"/>
    <mergeCell ref="P814:V814"/>
    <mergeCell ref="W814:W815"/>
    <mergeCell ref="X814:X815"/>
    <mergeCell ref="H808:K808"/>
    <mergeCell ref="H809:K809"/>
    <mergeCell ref="H810:K810"/>
    <mergeCell ref="B804:B805"/>
    <mergeCell ref="C804:C805"/>
    <mergeCell ref="D804:D805"/>
    <mergeCell ref="E804:E805"/>
    <mergeCell ref="F804:F805"/>
    <mergeCell ref="G804:G805"/>
    <mergeCell ref="H804:K805"/>
    <mergeCell ref="H806:K806"/>
    <mergeCell ref="H807:K807"/>
    <mergeCell ref="B793:B794"/>
    <mergeCell ref="C793:C794"/>
    <mergeCell ref="D793:D794"/>
    <mergeCell ref="E793:E794"/>
    <mergeCell ref="F793:F794"/>
    <mergeCell ref="G793:O793"/>
    <mergeCell ref="P793:V793"/>
    <mergeCell ref="W793:W794"/>
    <mergeCell ref="X793:X794"/>
    <mergeCell ref="H829:K829"/>
    <mergeCell ref="H830:K830"/>
    <mergeCell ref="H831:K831"/>
    <mergeCell ref="B825:B826"/>
    <mergeCell ref="C825:C826"/>
    <mergeCell ref="D825:D826"/>
    <mergeCell ref="E825:E826"/>
    <mergeCell ref="F825:F826"/>
    <mergeCell ref="G825:G826"/>
    <mergeCell ref="H825:K826"/>
    <mergeCell ref="H827:K827"/>
    <mergeCell ref="H828:K828"/>
    <mergeCell ref="B814:B815"/>
    <mergeCell ref="C814:C815"/>
    <mergeCell ref="D814:D815"/>
    <mergeCell ref="E814:E815"/>
    <mergeCell ref="F814:F815"/>
    <mergeCell ref="G814:O814"/>
    <mergeCell ref="P877:V877"/>
    <mergeCell ref="W877:W878"/>
    <mergeCell ref="X877:X878"/>
    <mergeCell ref="H872:K872"/>
    <mergeCell ref="H873:K873"/>
    <mergeCell ref="B868:B869"/>
    <mergeCell ref="C868:C869"/>
    <mergeCell ref="D868:D869"/>
    <mergeCell ref="E868:E869"/>
    <mergeCell ref="F868:F869"/>
    <mergeCell ref="G868:G869"/>
    <mergeCell ref="H868:K869"/>
    <mergeCell ref="H870:K870"/>
    <mergeCell ref="H871:K871"/>
    <mergeCell ref="B856:B857"/>
    <mergeCell ref="C856:C857"/>
    <mergeCell ref="D856:D857"/>
    <mergeCell ref="E856:E857"/>
    <mergeCell ref="F856:F857"/>
    <mergeCell ref="G856:O856"/>
    <mergeCell ref="P856:V856"/>
    <mergeCell ref="W856:W857"/>
    <mergeCell ref="X856:X857"/>
    <mergeCell ref="H893:K893"/>
    <mergeCell ref="H894:K894"/>
    <mergeCell ref="B889:B890"/>
    <mergeCell ref="C889:C890"/>
    <mergeCell ref="D889:D890"/>
    <mergeCell ref="E889:E890"/>
    <mergeCell ref="F889:F890"/>
    <mergeCell ref="G889:G890"/>
    <mergeCell ref="H889:K890"/>
    <mergeCell ref="H891:K891"/>
    <mergeCell ref="H892:K892"/>
    <mergeCell ref="B877:B878"/>
    <mergeCell ref="C877:C878"/>
    <mergeCell ref="D877:D878"/>
    <mergeCell ref="E877:E878"/>
    <mergeCell ref="F877:F878"/>
    <mergeCell ref="G877:O877"/>
    <mergeCell ref="P1010:V1010"/>
    <mergeCell ref="W1010:W1011"/>
    <mergeCell ref="X1010:X1011"/>
    <mergeCell ref="H913:K913"/>
    <mergeCell ref="H914:K914"/>
    <mergeCell ref="B909:B910"/>
    <mergeCell ref="C909:C910"/>
    <mergeCell ref="D909:D910"/>
    <mergeCell ref="E909:E910"/>
    <mergeCell ref="F909:F910"/>
    <mergeCell ref="G909:G910"/>
    <mergeCell ref="H909:K910"/>
    <mergeCell ref="H911:K911"/>
    <mergeCell ref="H912:K912"/>
    <mergeCell ref="B897:B898"/>
    <mergeCell ref="C897:C898"/>
    <mergeCell ref="D897:D898"/>
    <mergeCell ref="E897:E898"/>
    <mergeCell ref="F897:F898"/>
    <mergeCell ref="G897:O897"/>
    <mergeCell ref="P897:V897"/>
    <mergeCell ref="W897:W898"/>
    <mergeCell ref="X897:X898"/>
    <mergeCell ref="B918:B919"/>
    <mergeCell ref="C918:C919"/>
    <mergeCell ref="D918:D919"/>
    <mergeCell ref="E918:E919"/>
    <mergeCell ref="F918:F919"/>
    <mergeCell ref="G918:O918"/>
    <mergeCell ref="P918:V918"/>
    <mergeCell ref="W918:W919"/>
    <mergeCell ref="X918:X919"/>
    <mergeCell ref="H1026:K1026"/>
    <mergeCell ref="H1027:K1027"/>
    <mergeCell ref="H1028:K1028"/>
    <mergeCell ref="H1029:K1029"/>
    <mergeCell ref="B1022:B1023"/>
    <mergeCell ref="C1022:C1023"/>
    <mergeCell ref="D1022:D1023"/>
    <mergeCell ref="E1022:E1023"/>
    <mergeCell ref="F1022:F1023"/>
    <mergeCell ref="G1022:G1023"/>
    <mergeCell ref="H1022:K1023"/>
    <mergeCell ref="H1024:K1024"/>
    <mergeCell ref="H1025:K1025"/>
    <mergeCell ref="B1010:B1011"/>
    <mergeCell ref="C1010:C1011"/>
    <mergeCell ref="D1010:D1011"/>
    <mergeCell ref="E1010:E1011"/>
    <mergeCell ref="F1010:F1011"/>
    <mergeCell ref="G1010:O1010"/>
    <mergeCell ref="P1055:V1055"/>
    <mergeCell ref="W1055:W1056"/>
    <mergeCell ref="X1055:X1056"/>
    <mergeCell ref="H1049:K1049"/>
    <mergeCell ref="H1050:K1050"/>
    <mergeCell ref="H1051:K1051"/>
    <mergeCell ref="B1045:B1046"/>
    <mergeCell ref="C1045:C1046"/>
    <mergeCell ref="D1045:D1046"/>
    <mergeCell ref="E1045:E1046"/>
    <mergeCell ref="F1045:F1046"/>
    <mergeCell ref="G1045:G1046"/>
    <mergeCell ref="H1045:K1046"/>
    <mergeCell ref="H1047:K1047"/>
    <mergeCell ref="H1048:K1048"/>
    <mergeCell ref="B1033:B1034"/>
    <mergeCell ref="C1033:C1034"/>
    <mergeCell ref="D1033:D1034"/>
    <mergeCell ref="E1033:E1034"/>
    <mergeCell ref="F1033:F1034"/>
    <mergeCell ref="G1033:O1033"/>
    <mergeCell ref="P1033:V1033"/>
    <mergeCell ref="W1033:W1034"/>
    <mergeCell ref="X1033:X1034"/>
    <mergeCell ref="H1071:K1071"/>
    <mergeCell ref="H1072:K1072"/>
    <mergeCell ref="H1073:K1073"/>
    <mergeCell ref="B1067:B1068"/>
    <mergeCell ref="C1067:C1068"/>
    <mergeCell ref="D1067:D1068"/>
    <mergeCell ref="E1067:E1068"/>
    <mergeCell ref="F1067:F1068"/>
    <mergeCell ref="G1067:G1068"/>
    <mergeCell ref="H1067:K1068"/>
    <mergeCell ref="H1069:K1069"/>
    <mergeCell ref="H1070:K1070"/>
    <mergeCell ref="B1055:B1056"/>
    <mergeCell ref="C1055:C1056"/>
    <mergeCell ref="D1055:D1056"/>
    <mergeCell ref="E1055:E1056"/>
    <mergeCell ref="F1055:F1056"/>
    <mergeCell ref="G1055:O1055"/>
    <mergeCell ref="H1092:K1092"/>
    <mergeCell ref="H1093:K1093"/>
    <mergeCell ref="H1094:K1094"/>
    <mergeCell ref="H1095:K1095"/>
    <mergeCell ref="H1096:K1096"/>
    <mergeCell ref="B1077:B1078"/>
    <mergeCell ref="C1077:C1078"/>
    <mergeCell ref="D1077:D1078"/>
    <mergeCell ref="E1077:E1078"/>
    <mergeCell ref="F1077:F1078"/>
    <mergeCell ref="G1077:O1077"/>
    <mergeCell ref="P1077:V1077"/>
    <mergeCell ref="W1077:W1078"/>
    <mergeCell ref="X1077:X1078"/>
    <mergeCell ref="B1089:B1090"/>
    <mergeCell ref="C1089:C1090"/>
    <mergeCell ref="D1089:D1090"/>
    <mergeCell ref="E1089:E1090"/>
    <mergeCell ref="F1089:F1090"/>
    <mergeCell ref="G1089:G1090"/>
    <mergeCell ref="H1089:K1090"/>
    <mergeCell ref="H1091:K1091"/>
    <mergeCell ref="H1137:K1137"/>
    <mergeCell ref="H1138:K1138"/>
    <mergeCell ref="H1139:K1139"/>
    <mergeCell ref="H1140:K1140"/>
    <mergeCell ref="H1141:K1141"/>
    <mergeCell ref="B1122:B1123"/>
    <mergeCell ref="C1122:C1123"/>
    <mergeCell ref="D1122:D1123"/>
    <mergeCell ref="E1122:E1123"/>
    <mergeCell ref="F1122:F1123"/>
    <mergeCell ref="G1122:O1122"/>
    <mergeCell ref="P1122:V1122"/>
    <mergeCell ref="W1122:W1123"/>
    <mergeCell ref="X1122:X1123"/>
    <mergeCell ref="B1134:B1135"/>
    <mergeCell ref="C1134:C1135"/>
    <mergeCell ref="D1134:D1135"/>
    <mergeCell ref="E1134:E1135"/>
    <mergeCell ref="F1134:F1135"/>
    <mergeCell ref="G1134:G1135"/>
    <mergeCell ref="H1134:K1135"/>
    <mergeCell ref="H1136:K1136"/>
    <mergeCell ref="H1251:K1251"/>
    <mergeCell ref="H1252:K1252"/>
    <mergeCell ref="H1253:K1253"/>
    <mergeCell ref="H1254:K1254"/>
    <mergeCell ref="H1255:K1255"/>
    <mergeCell ref="B1236:B1237"/>
    <mergeCell ref="C1236:C1237"/>
    <mergeCell ref="D1236:D1237"/>
    <mergeCell ref="E1236:E1237"/>
    <mergeCell ref="F1236:F1237"/>
    <mergeCell ref="G1236:O1236"/>
    <mergeCell ref="P1236:V1236"/>
    <mergeCell ref="W1236:W1237"/>
    <mergeCell ref="X1236:X1237"/>
    <mergeCell ref="B1248:B1249"/>
    <mergeCell ref="C1248:C1249"/>
    <mergeCell ref="D1248:D1249"/>
    <mergeCell ref="E1248:E1249"/>
    <mergeCell ref="F1248:F1249"/>
    <mergeCell ref="G1248:G1249"/>
    <mergeCell ref="H1248:K1249"/>
    <mergeCell ref="H1250:K1250"/>
    <mergeCell ref="B1259:B1260"/>
    <mergeCell ref="C1259:C1260"/>
    <mergeCell ref="D1259:D1260"/>
    <mergeCell ref="E1259:E1260"/>
    <mergeCell ref="F1259:F1260"/>
    <mergeCell ref="G1259:O1259"/>
    <mergeCell ref="P1259:V1259"/>
    <mergeCell ref="W1259:W1260"/>
    <mergeCell ref="X1259:X1260"/>
    <mergeCell ref="B1271:B1272"/>
    <mergeCell ref="C1271:C1272"/>
    <mergeCell ref="D1271:D1272"/>
    <mergeCell ref="E1271:E1272"/>
    <mergeCell ref="F1271:F1272"/>
    <mergeCell ref="G1271:G1272"/>
    <mergeCell ref="H1271:K1272"/>
    <mergeCell ref="H1273:K1273"/>
    <mergeCell ref="H1294:O1295"/>
    <mergeCell ref="B1282:B1283"/>
    <mergeCell ref="C1282:C1283"/>
    <mergeCell ref="D1282:D1283"/>
    <mergeCell ref="E1282:E1283"/>
    <mergeCell ref="F1282:F1283"/>
    <mergeCell ref="G1282:O1282"/>
    <mergeCell ref="P1282:V1282"/>
    <mergeCell ref="W1282:W1283"/>
    <mergeCell ref="X1282:X1283"/>
    <mergeCell ref="B1294:B1295"/>
    <mergeCell ref="C1294:C1295"/>
    <mergeCell ref="D1294:D1295"/>
    <mergeCell ref="E1294:E1295"/>
    <mergeCell ref="F1294:F1295"/>
    <mergeCell ref="G1294:G1295"/>
    <mergeCell ref="H1274:K1274"/>
    <mergeCell ref="H1275:K1275"/>
    <mergeCell ref="H1276:K1276"/>
    <mergeCell ref="H1277:K1277"/>
    <mergeCell ref="H1278:K1278"/>
    <mergeCell ref="B1304:B1305"/>
    <mergeCell ref="C1304:C1305"/>
    <mergeCell ref="D1304:D1305"/>
    <mergeCell ref="E1304:E1305"/>
    <mergeCell ref="F1304:F1305"/>
    <mergeCell ref="G1304:O1304"/>
    <mergeCell ref="P1304:V1304"/>
    <mergeCell ref="W1304:W1305"/>
    <mergeCell ref="X1304:X1305"/>
    <mergeCell ref="B1316:B1317"/>
    <mergeCell ref="C1316:C1317"/>
    <mergeCell ref="D1316:D1317"/>
    <mergeCell ref="E1316:E1317"/>
    <mergeCell ref="F1316:F1317"/>
    <mergeCell ref="G1316:G1317"/>
    <mergeCell ref="H1296:O1296"/>
    <mergeCell ref="H1297:O1297"/>
    <mergeCell ref="H1298:O1298"/>
    <mergeCell ref="H1299:O1299"/>
    <mergeCell ref="H1300:O1300"/>
    <mergeCell ref="B1326:B1327"/>
    <mergeCell ref="C1326:C1327"/>
    <mergeCell ref="D1326:D1327"/>
    <mergeCell ref="E1326:E1327"/>
    <mergeCell ref="F1326:F1327"/>
    <mergeCell ref="G1326:O1326"/>
    <mergeCell ref="P1326:V1326"/>
    <mergeCell ref="W1326:W1327"/>
    <mergeCell ref="X1326:X1327"/>
    <mergeCell ref="B1338:B1339"/>
    <mergeCell ref="C1338:C1339"/>
    <mergeCell ref="D1338:D1339"/>
    <mergeCell ref="E1338:E1339"/>
    <mergeCell ref="F1338:F1339"/>
    <mergeCell ref="G1338:G1339"/>
    <mergeCell ref="H1316:O1317"/>
    <mergeCell ref="H1318:O1318"/>
    <mergeCell ref="H1319:O1319"/>
    <mergeCell ref="H1320:O1320"/>
    <mergeCell ref="H1321:O1321"/>
    <mergeCell ref="H1322:O1322"/>
    <mergeCell ref="B1349:B1350"/>
    <mergeCell ref="C1349:C1350"/>
    <mergeCell ref="D1349:D1350"/>
    <mergeCell ref="E1349:E1350"/>
    <mergeCell ref="F1349:F1350"/>
    <mergeCell ref="G1349:O1349"/>
    <mergeCell ref="P1349:V1349"/>
    <mergeCell ref="W1349:W1350"/>
    <mergeCell ref="X1349:X1350"/>
    <mergeCell ref="B1361:B1362"/>
    <mergeCell ref="C1361:C1362"/>
    <mergeCell ref="D1361:D1362"/>
    <mergeCell ref="E1361:E1362"/>
    <mergeCell ref="F1361:F1362"/>
    <mergeCell ref="G1361:G1362"/>
    <mergeCell ref="H1338:O1339"/>
    <mergeCell ref="H1340:O1340"/>
    <mergeCell ref="H1341:O1341"/>
    <mergeCell ref="H1342:O1342"/>
    <mergeCell ref="H1343:O1343"/>
    <mergeCell ref="H1344:O1344"/>
    <mergeCell ref="H1345:O1345"/>
    <mergeCell ref="B1413:B1414"/>
    <mergeCell ref="C1413:C1414"/>
    <mergeCell ref="D1413:D1414"/>
    <mergeCell ref="E1413:E1414"/>
    <mergeCell ref="F1413:F1414"/>
    <mergeCell ref="G1413:O1413"/>
    <mergeCell ref="P1413:V1413"/>
    <mergeCell ref="W1413:W1414"/>
    <mergeCell ref="X1413:X1414"/>
    <mergeCell ref="B1425:B1426"/>
    <mergeCell ref="C1425:C1426"/>
    <mergeCell ref="D1425:D1426"/>
    <mergeCell ref="E1425:E1426"/>
    <mergeCell ref="F1425:F1426"/>
    <mergeCell ref="G1425:G1426"/>
    <mergeCell ref="H1361:O1362"/>
    <mergeCell ref="H1363:O1363"/>
    <mergeCell ref="H1364:O1364"/>
    <mergeCell ref="H1365:O1365"/>
    <mergeCell ref="H1366:O1366"/>
    <mergeCell ref="X1391:X1392"/>
    <mergeCell ref="B1403:B1404"/>
    <mergeCell ref="C1403:C1404"/>
    <mergeCell ref="D1403:D1404"/>
    <mergeCell ref="E1403:E1404"/>
    <mergeCell ref="F1403:F1404"/>
    <mergeCell ref="G1403:G1404"/>
    <mergeCell ref="B1370:B1371"/>
    <mergeCell ref="C1370:C1371"/>
    <mergeCell ref="D1370:D1371"/>
    <mergeCell ref="E1370:E1371"/>
    <mergeCell ref="F1370:F1371"/>
    <mergeCell ref="C1467:C1468"/>
    <mergeCell ref="D1467:D1468"/>
    <mergeCell ref="E1467:E1468"/>
    <mergeCell ref="F1467:F1468"/>
    <mergeCell ref="G1467:G1468"/>
    <mergeCell ref="H1467:M1468"/>
    <mergeCell ref="B1433:B1434"/>
    <mergeCell ref="C1433:C1434"/>
    <mergeCell ref="D1433:D1434"/>
    <mergeCell ref="E1433:E1434"/>
    <mergeCell ref="F1433:F1434"/>
    <mergeCell ref="G1433:O1433"/>
    <mergeCell ref="P1433:V1433"/>
    <mergeCell ref="W1433:W1434"/>
    <mergeCell ref="X1433:X1434"/>
    <mergeCell ref="B1445:B1446"/>
    <mergeCell ref="C1445:C1446"/>
    <mergeCell ref="D1445:D1446"/>
    <mergeCell ref="E1445:E1446"/>
    <mergeCell ref="F1445:F1446"/>
    <mergeCell ref="G1445:G1446"/>
    <mergeCell ref="W1476:W1477"/>
    <mergeCell ref="X1476:X1477"/>
    <mergeCell ref="B1488:B1489"/>
    <mergeCell ref="C1488:C1489"/>
    <mergeCell ref="D1488:D1489"/>
    <mergeCell ref="E1488:E1489"/>
    <mergeCell ref="F1488:F1489"/>
    <mergeCell ref="G1488:G1489"/>
    <mergeCell ref="H1469:M1469"/>
    <mergeCell ref="H1470:M1470"/>
    <mergeCell ref="H1471:M1471"/>
    <mergeCell ref="H1472:M1472"/>
    <mergeCell ref="H1425:O1426"/>
    <mergeCell ref="H1427:O1427"/>
    <mergeCell ref="H1428:O1428"/>
    <mergeCell ref="H1429:O1429"/>
    <mergeCell ref="H1445:O1446"/>
    <mergeCell ref="H1447:O1447"/>
    <mergeCell ref="H1448:O1448"/>
    <mergeCell ref="H1449:O1449"/>
    <mergeCell ref="H1450:O1450"/>
    <mergeCell ref="H1451:O1451"/>
    <mergeCell ref="B1455:B1456"/>
    <mergeCell ref="C1455:C1456"/>
    <mergeCell ref="D1455:D1456"/>
    <mergeCell ref="E1455:E1456"/>
    <mergeCell ref="F1455:F1456"/>
    <mergeCell ref="G1455:O1455"/>
    <mergeCell ref="P1455:V1455"/>
    <mergeCell ref="W1455:W1456"/>
    <mergeCell ref="X1455:X1456"/>
    <mergeCell ref="B1467:B1468"/>
    <mergeCell ref="H1488:O1489"/>
    <mergeCell ref="H1490:O1490"/>
    <mergeCell ref="H1491:O1491"/>
    <mergeCell ref="H1492:O1492"/>
    <mergeCell ref="B1476:B1477"/>
    <mergeCell ref="C1476:C1477"/>
    <mergeCell ref="D1476:D1477"/>
    <mergeCell ref="E1476:E1477"/>
    <mergeCell ref="F1476:F1477"/>
    <mergeCell ref="G1476:O1476"/>
    <mergeCell ref="P1476:V1476"/>
    <mergeCell ref="H1507:O1508"/>
    <mergeCell ref="H1509:O1509"/>
    <mergeCell ref="H1510:O1510"/>
    <mergeCell ref="H1511:O1511"/>
    <mergeCell ref="H1512:O1512"/>
    <mergeCell ref="B1496:B1497"/>
    <mergeCell ref="C1496:C1497"/>
    <mergeCell ref="D1496:D1497"/>
    <mergeCell ref="E1496:E1497"/>
    <mergeCell ref="F1496:F1497"/>
    <mergeCell ref="G1496:O1496"/>
    <mergeCell ref="P1496:V1496"/>
    <mergeCell ref="B1562:B1563"/>
    <mergeCell ref="C1562:C1563"/>
    <mergeCell ref="D1562:D1563"/>
    <mergeCell ref="E1562:E1563"/>
    <mergeCell ref="B1652:B1653"/>
    <mergeCell ref="C1652:C1653"/>
    <mergeCell ref="D1652:D1653"/>
    <mergeCell ref="E1652:E1653"/>
    <mergeCell ref="F1652:F1653"/>
    <mergeCell ref="G1652:O1652"/>
    <mergeCell ref="P1652:V1652"/>
    <mergeCell ref="W1652:W1653"/>
    <mergeCell ref="X1652:X1653"/>
    <mergeCell ref="H1584:O1584"/>
    <mergeCell ref="H1585:O1585"/>
    <mergeCell ref="H1586:O1586"/>
    <mergeCell ref="H1587:O1587"/>
    <mergeCell ref="B1572:B1573"/>
    <mergeCell ref="C1572:C1573"/>
    <mergeCell ref="D1572:D1573"/>
    <mergeCell ref="E1572:E1573"/>
    <mergeCell ref="F1572:F1573"/>
    <mergeCell ref="G1572:O1572"/>
    <mergeCell ref="B1607:B1608"/>
    <mergeCell ref="C1607:C1608"/>
    <mergeCell ref="D1607:D1608"/>
    <mergeCell ref="E1607:E1608"/>
    <mergeCell ref="F1607:F1608"/>
    <mergeCell ref="G1607:O1607"/>
    <mergeCell ref="P1607:V1607"/>
    <mergeCell ref="P1572:V1572"/>
    <mergeCell ref="H1600:O1601"/>
    <mergeCell ref="H1602:O1602"/>
    <mergeCell ref="E1637:E1638"/>
    <mergeCell ref="P1637:V1637"/>
    <mergeCell ref="W1637:W1638"/>
    <mergeCell ref="B1660:B1661"/>
    <mergeCell ref="C1660:C1661"/>
    <mergeCell ref="D1660:D1661"/>
    <mergeCell ref="E1660:E1661"/>
    <mergeCell ref="F1660:F1661"/>
    <mergeCell ref="G1660:G1661"/>
    <mergeCell ref="H1615:O1616"/>
    <mergeCell ref="H1617:O1617"/>
    <mergeCell ref="H1618:O1618"/>
    <mergeCell ref="H1630:O1631"/>
    <mergeCell ref="H1632:O1632"/>
    <mergeCell ref="H1633:O1633"/>
    <mergeCell ref="B1645:B1646"/>
    <mergeCell ref="C1645:C1646"/>
    <mergeCell ref="D1645:D1646"/>
    <mergeCell ref="E1645:E1646"/>
    <mergeCell ref="F1645:F1646"/>
    <mergeCell ref="G1645:G1646"/>
    <mergeCell ref="H1645:M1646"/>
    <mergeCell ref="H1647:M1647"/>
    <mergeCell ref="H1648:M1648"/>
    <mergeCell ref="H1660:O1661"/>
    <mergeCell ref="C1622:C1623"/>
    <mergeCell ref="D1622:D1623"/>
    <mergeCell ref="E1622:E1623"/>
    <mergeCell ref="F1622:F1623"/>
    <mergeCell ref="G1622:O1622"/>
    <mergeCell ref="B1637:B1638"/>
    <mergeCell ref="G1637:O1637"/>
    <mergeCell ref="G1705:G1706"/>
    <mergeCell ref="P1682:V1682"/>
    <mergeCell ref="W1682:W1683"/>
    <mergeCell ref="X1682:X1683"/>
    <mergeCell ref="B1690:B1691"/>
    <mergeCell ref="C1690:C1691"/>
    <mergeCell ref="D1690:D1691"/>
    <mergeCell ref="E1690:E1691"/>
    <mergeCell ref="F1690:F1691"/>
    <mergeCell ref="G1690:G1691"/>
    <mergeCell ref="B1667:B1668"/>
    <mergeCell ref="C1667:C1668"/>
    <mergeCell ref="D1667:D1668"/>
    <mergeCell ref="E1667:E1668"/>
    <mergeCell ref="F1667:F1668"/>
    <mergeCell ref="G1667:O1667"/>
    <mergeCell ref="P1667:V1667"/>
    <mergeCell ref="W1667:W1668"/>
    <mergeCell ref="X1667:X1668"/>
    <mergeCell ref="B1675:B1676"/>
    <mergeCell ref="C1675:C1676"/>
    <mergeCell ref="D1675:D1676"/>
    <mergeCell ref="E1675:E1676"/>
    <mergeCell ref="F1675:F1676"/>
    <mergeCell ref="G1675:G1676"/>
    <mergeCell ref="H1662:O1662"/>
    <mergeCell ref="H1663:O1663"/>
    <mergeCell ref="H1675:O1676"/>
    <mergeCell ref="H1677:O1677"/>
    <mergeCell ref="H1678:O1678"/>
    <mergeCell ref="H1690:O1691"/>
    <mergeCell ref="P1712:V1712"/>
    <mergeCell ref="W1712:W1713"/>
    <mergeCell ref="X1712:X1713"/>
    <mergeCell ref="B1720:B1721"/>
    <mergeCell ref="C1720:C1721"/>
    <mergeCell ref="D1720:D1721"/>
    <mergeCell ref="E1720:E1721"/>
    <mergeCell ref="F1720:F1721"/>
    <mergeCell ref="G1720:G1721"/>
    <mergeCell ref="B1697:B1698"/>
    <mergeCell ref="C1697:C1698"/>
    <mergeCell ref="D1697:D1698"/>
    <mergeCell ref="E1697:E1698"/>
    <mergeCell ref="F1697:F1698"/>
    <mergeCell ref="G1697:O1697"/>
    <mergeCell ref="P1697:V1697"/>
    <mergeCell ref="W1697:W1698"/>
    <mergeCell ref="X1697:X1698"/>
    <mergeCell ref="B1705:B1706"/>
    <mergeCell ref="C1705:C1706"/>
    <mergeCell ref="D1705:D1706"/>
    <mergeCell ref="E1705:E1706"/>
    <mergeCell ref="F1705:F1706"/>
    <mergeCell ref="H1692:O1692"/>
    <mergeCell ref="H1693:O1693"/>
    <mergeCell ref="H1705:O1706"/>
    <mergeCell ref="H1707:O1707"/>
    <mergeCell ref="H1708:O1708"/>
    <mergeCell ref="H1720:O1721"/>
    <mergeCell ref="H1722:O1722"/>
    <mergeCell ref="H1723:O1723"/>
    <mergeCell ref="B1712:B1713"/>
    <mergeCell ref="C1712:C1713"/>
    <mergeCell ref="D1712:D1713"/>
    <mergeCell ref="E1712:E1713"/>
    <mergeCell ref="F1712:F1713"/>
    <mergeCell ref="G1712:O1712"/>
    <mergeCell ref="B1682:B1683"/>
    <mergeCell ref="C1682:C1683"/>
    <mergeCell ref="D1682:D1683"/>
    <mergeCell ref="E1682:E1683"/>
    <mergeCell ref="F1682:F1683"/>
    <mergeCell ref="G1682:O1682"/>
    <mergeCell ref="H1735:O1736"/>
    <mergeCell ref="H1737:O1737"/>
    <mergeCell ref="H1738:O1738"/>
    <mergeCell ref="H1750:O1751"/>
    <mergeCell ref="B1727:B1728"/>
    <mergeCell ref="C1727:C1728"/>
    <mergeCell ref="D1727:D1728"/>
    <mergeCell ref="E1727:E1728"/>
    <mergeCell ref="F1727:F1728"/>
    <mergeCell ref="G1727:O1727"/>
    <mergeCell ref="P1727:V1727"/>
    <mergeCell ref="W1727:W1728"/>
    <mergeCell ref="X1727:X1728"/>
    <mergeCell ref="B1735:B1736"/>
    <mergeCell ref="C1735:C1736"/>
    <mergeCell ref="D1735:D1736"/>
    <mergeCell ref="E1735:E1736"/>
    <mergeCell ref="F1735:F1736"/>
    <mergeCell ref="G1735:G1736"/>
    <mergeCell ref="E1765:E1766"/>
    <mergeCell ref="F1765:F1766"/>
    <mergeCell ref="G1765:G1766"/>
    <mergeCell ref="B1742:B1743"/>
    <mergeCell ref="C1742:C1743"/>
    <mergeCell ref="D1742:D1743"/>
    <mergeCell ref="E1742:E1743"/>
    <mergeCell ref="F1742:F1743"/>
    <mergeCell ref="G1742:O1742"/>
    <mergeCell ref="P1742:V1742"/>
    <mergeCell ref="W1742:W1743"/>
    <mergeCell ref="X1742:X1743"/>
    <mergeCell ref="B1750:B1751"/>
    <mergeCell ref="C1750:C1751"/>
    <mergeCell ref="D1750:D1751"/>
    <mergeCell ref="E1750:E1751"/>
    <mergeCell ref="F1750:F1751"/>
    <mergeCell ref="G1750:G1751"/>
    <mergeCell ref="B1771:B1772"/>
    <mergeCell ref="C1771:C1772"/>
    <mergeCell ref="D1771:D1772"/>
    <mergeCell ref="E1771:E1772"/>
    <mergeCell ref="F1771:F1772"/>
    <mergeCell ref="G1771:O1771"/>
    <mergeCell ref="P1771:V1771"/>
    <mergeCell ref="W1771:W1772"/>
    <mergeCell ref="X1771:X1772"/>
    <mergeCell ref="B1779:B1780"/>
    <mergeCell ref="C1779:C1780"/>
    <mergeCell ref="D1779:D1780"/>
    <mergeCell ref="E1779:E1780"/>
    <mergeCell ref="F1779:F1780"/>
    <mergeCell ref="G1779:G1780"/>
    <mergeCell ref="H1752:O1752"/>
    <mergeCell ref="H1753:O1753"/>
    <mergeCell ref="H1765:O1766"/>
    <mergeCell ref="H1767:O1767"/>
    <mergeCell ref="H1768:O1768"/>
    <mergeCell ref="B1757:B1758"/>
    <mergeCell ref="C1757:C1758"/>
    <mergeCell ref="D1757:D1758"/>
    <mergeCell ref="E1757:E1758"/>
    <mergeCell ref="F1757:F1758"/>
    <mergeCell ref="G1757:O1757"/>
    <mergeCell ref="P1757:V1757"/>
    <mergeCell ref="W1757:W1758"/>
    <mergeCell ref="X1757:X1758"/>
    <mergeCell ref="B1765:B1766"/>
    <mergeCell ref="C1765:C1766"/>
    <mergeCell ref="D1765:D1766"/>
    <mergeCell ref="F1913:F1914"/>
    <mergeCell ref="G1913:O1913"/>
    <mergeCell ref="P1913:V1913"/>
    <mergeCell ref="W1913:W1914"/>
    <mergeCell ref="X1913:X1914"/>
    <mergeCell ref="B1921:B1922"/>
    <mergeCell ref="C1921:C1922"/>
    <mergeCell ref="D1921:D1922"/>
    <mergeCell ref="E1921:E1922"/>
    <mergeCell ref="F1921:F1922"/>
    <mergeCell ref="G1921:G1922"/>
    <mergeCell ref="H1858:O1858"/>
    <mergeCell ref="H1859:O1859"/>
    <mergeCell ref="H1860:O1860"/>
    <mergeCell ref="H1826:O1827"/>
    <mergeCell ref="H1779:O1780"/>
    <mergeCell ref="H1781:O1781"/>
    <mergeCell ref="H1782:O1782"/>
    <mergeCell ref="H1783:O1783"/>
    <mergeCell ref="H1810:O1811"/>
    <mergeCell ref="H1812:O1812"/>
    <mergeCell ref="H1813:O1813"/>
    <mergeCell ref="H1814:O1814"/>
    <mergeCell ref="B1802:B1803"/>
    <mergeCell ref="C1802:C1803"/>
    <mergeCell ref="D1802:D1803"/>
    <mergeCell ref="E1802:E1803"/>
    <mergeCell ref="F1802:F1803"/>
    <mergeCell ref="G1802:O1802"/>
    <mergeCell ref="P1802:V1802"/>
    <mergeCell ref="W1802:W1803"/>
    <mergeCell ref="X1802:X1803"/>
    <mergeCell ref="B1964:B1965"/>
    <mergeCell ref="C1964:C1965"/>
    <mergeCell ref="D1964:D1965"/>
    <mergeCell ref="E1964:E1965"/>
    <mergeCell ref="F1964:F1965"/>
    <mergeCell ref="G1964:O1964"/>
    <mergeCell ref="P1964:V1964"/>
    <mergeCell ref="W1964:W1965"/>
    <mergeCell ref="X1964:X1965"/>
    <mergeCell ref="B1972:B1973"/>
    <mergeCell ref="C1972:C1973"/>
    <mergeCell ref="D1972:D1973"/>
    <mergeCell ref="E1972:E1973"/>
    <mergeCell ref="F1972:F1973"/>
    <mergeCell ref="G1972:G1973"/>
    <mergeCell ref="W1818:W1819"/>
    <mergeCell ref="X1818:X1819"/>
    <mergeCell ref="B1826:B1827"/>
    <mergeCell ref="C1826:C1827"/>
    <mergeCell ref="D1826:D1827"/>
    <mergeCell ref="E1826:E1827"/>
    <mergeCell ref="F1826:F1827"/>
    <mergeCell ref="G1826:G1827"/>
    <mergeCell ref="H1921:O1922"/>
    <mergeCell ref="H1923:O1923"/>
    <mergeCell ref="H1924:O1924"/>
    <mergeCell ref="H1925:O1925"/>
    <mergeCell ref="H1926:O1926"/>
    <mergeCell ref="B1913:B1914"/>
    <mergeCell ref="C1913:C1914"/>
    <mergeCell ref="D1913:D1914"/>
    <mergeCell ref="E1913:E1914"/>
    <mergeCell ref="B2027:B2028"/>
    <mergeCell ref="C2027:C2028"/>
    <mergeCell ref="D2027:D2028"/>
    <mergeCell ref="E2027:E2028"/>
    <mergeCell ref="F2027:F2028"/>
    <mergeCell ref="G2027:O2027"/>
    <mergeCell ref="P2027:V2027"/>
    <mergeCell ref="W2027:W2028"/>
    <mergeCell ref="X2027:X2028"/>
    <mergeCell ref="B2034:B2035"/>
    <mergeCell ref="C2034:C2035"/>
    <mergeCell ref="D2034:D2035"/>
    <mergeCell ref="E2034:E2035"/>
    <mergeCell ref="F2034:F2035"/>
    <mergeCell ref="G2034:G2035"/>
    <mergeCell ref="H1972:O1973"/>
    <mergeCell ref="H1974:O1974"/>
    <mergeCell ref="H1975:O1975"/>
    <mergeCell ref="H1976:O1976"/>
    <mergeCell ref="H1977:O1977"/>
    <mergeCell ref="H1989:O1990"/>
    <mergeCell ref="H1991:O1991"/>
    <mergeCell ref="H1992:O1992"/>
    <mergeCell ref="H1993:O1993"/>
    <mergeCell ref="B1981:B1982"/>
    <mergeCell ref="C1981:C1982"/>
    <mergeCell ref="D1981:D1982"/>
    <mergeCell ref="E1981:E1982"/>
    <mergeCell ref="F1981:F1982"/>
    <mergeCell ref="G1981:O1981"/>
    <mergeCell ref="P1981:V1981"/>
    <mergeCell ref="W1981:W1982"/>
    <mergeCell ref="B2042:B2043"/>
    <mergeCell ref="C2042:C2043"/>
    <mergeCell ref="D2042:D2043"/>
    <mergeCell ref="E2042:E2043"/>
    <mergeCell ref="F2042:F2043"/>
    <mergeCell ref="G2042:O2042"/>
    <mergeCell ref="P2042:V2042"/>
    <mergeCell ref="W2042:W2043"/>
    <mergeCell ref="X2042:X2043"/>
    <mergeCell ref="B2049:B2050"/>
    <mergeCell ref="C2049:C2050"/>
    <mergeCell ref="D2049:D2050"/>
    <mergeCell ref="E2049:E2050"/>
    <mergeCell ref="F2049:F2050"/>
    <mergeCell ref="G2049:G2050"/>
    <mergeCell ref="H2034:O2035"/>
    <mergeCell ref="H2036:O2036"/>
    <mergeCell ref="H2037:O2037"/>
    <mergeCell ref="H2038:O2038"/>
    <mergeCell ref="B2085:B2086"/>
    <mergeCell ref="C2085:C2086"/>
    <mergeCell ref="D2085:D2086"/>
    <mergeCell ref="E2085:E2086"/>
    <mergeCell ref="F2085:F2086"/>
    <mergeCell ref="G2085:O2085"/>
    <mergeCell ref="P2085:V2085"/>
    <mergeCell ref="W2085:W2086"/>
    <mergeCell ref="X2085:X2086"/>
    <mergeCell ref="B2092:B2093"/>
    <mergeCell ref="C2092:C2093"/>
    <mergeCell ref="D2092:D2093"/>
    <mergeCell ref="E2092:E2093"/>
    <mergeCell ref="F2092:F2093"/>
    <mergeCell ref="G2092:G2093"/>
    <mergeCell ref="H2049:O2050"/>
    <mergeCell ref="H2051:O2051"/>
    <mergeCell ref="H2052:O2052"/>
    <mergeCell ref="H2063:O2064"/>
    <mergeCell ref="H2065:O2065"/>
    <mergeCell ref="H2066:O2066"/>
    <mergeCell ref="H2067:O2067"/>
    <mergeCell ref="B2056:B2057"/>
    <mergeCell ref="C2056:C2057"/>
    <mergeCell ref="D2056:D2057"/>
    <mergeCell ref="E2056:E2057"/>
    <mergeCell ref="F2056:F2057"/>
    <mergeCell ref="G2056:O2056"/>
    <mergeCell ref="P2056:V2056"/>
    <mergeCell ref="W2056:W2057"/>
    <mergeCell ref="X2056:X2057"/>
    <mergeCell ref="B2063:B2064"/>
    <mergeCell ref="B2127:B2128"/>
    <mergeCell ref="C2127:C2128"/>
    <mergeCell ref="D2127:D2128"/>
    <mergeCell ref="E2127:E2128"/>
    <mergeCell ref="F2127:F2128"/>
    <mergeCell ref="G2127:O2127"/>
    <mergeCell ref="P2127:V2127"/>
    <mergeCell ref="W2127:W2128"/>
    <mergeCell ref="X2127:X2128"/>
    <mergeCell ref="B2134:B2135"/>
    <mergeCell ref="C2134:C2135"/>
    <mergeCell ref="D2134:D2135"/>
    <mergeCell ref="E2134:E2135"/>
    <mergeCell ref="F2134:F2135"/>
    <mergeCell ref="G2134:G2135"/>
    <mergeCell ref="H2092:O2093"/>
    <mergeCell ref="H2094:O2094"/>
    <mergeCell ref="H2095:O2095"/>
    <mergeCell ref="G2099:O2099"/>
    <mergeCell ref="P2099:V2099"/>
    <mergeCell ref="W2099:W2100"/>
    <mergeCell ref="X2099:X2100"/>
    <mergeCell ref="G2106:G2107"/>
    <mergeCell ref="G2113:O2113"/>
    <mergeCell ref="P2113:V2113"/>
    <mergeCell ref="W2113:W2114"/>
    <mergeCell ref="X2113:X2114"/>
    <mergeCell ref="B2099:B2100"/>
    <mergeCell ref="C2099:C2100"/>
    <mergeCell ref="D2099:D2100"/>
    <mergeCell ref="E2099:E2100"/>
    <mergeCell ref="F2099:F2100"/>
    <mergeCell ref="H2134:O2135"/>
    <mergeCell ref="H2136:O2136"/>
    <mergeCell ref="H2137:O2137"/>
    <mergeCell ref="H2148:O2149"/>
    <mergeCell ref="H2150:O2150"/>
    <mergeCell ref="H2151:O2151"/>
    <mergeCell ref="H2152:O2152"/>
    <mergeCell ref="B2141:B2142"/>
    <mergeCell ref="C2141:C2142"/>
    <mergeCell ref="D2141:D2142"/>
    <mergeCell ref="E2141:E2142"/>
    <mergeCell ref="F2141:F2142"/>
    <mergeCell ref="G2141:O2141"/>
    <mergeCell ref="P2141:V2141"/>
    <mergeCell ref="W2141:W2142"/>
    <mergeCell ref="X2141:X2142"/>
    <mergeCell ref="B2148:B2149"/>
    <mergeCell ref="C2148:C2149"/>
    <mergeCell ref="D2148:D2149"/>
    <mergeCell ref="E2148:E2149"/>
    <mergeCell ref="F2148:F2149"/>
    <mergeCell ref="G2148:G2149"/>
    <mergeCell ref="H2177:O2178"/>
    <mergeCell ref="H2179:O2179"/>
    <mergeCell ref="H2180:O2180"/>
    <mergeCell ref="B2170:B2171"/>
    <mergeCell ref="C2170:C2171"/>
    <mergeCell ref="D2170:D2171"/>
    <mergeCell ref="E2170:E2171"/>
    <mergeCell ref="F2170:F2171"/>
    <mergeCell ref="G2170:O2170"/>
    <mergeCell ref="P2170:V2170"/>
    <mergeCell ref="W2170:W2171"/>
    <mergeCell ref="X2170:X2171"/>
    <mergeCell ref="B2177:B2178"/>
    <mergeCell ref="C2177:C2178"/>
    <mergeCell ref="D2177:D2178"/>
    <mergeCell ref="E2177:E2178"/>
    <mergeCell ref="F2177:F2178"/>
    <mergeCell ref="G2177:G2178"/>
    <mergeCell ref="H2191:O2192"/>
    <mergeCell ref="H2193:O2193"/>
    <mergeCell ref="H2194:O2194"/>
    <mergeCell ref="H2195:O2195"/>
    <mergeCell ref="B2184:B2185"/>
    <mergeCell ref="C2184:C2185"/>
    <mergeCell ref="D2184:D2185"/>
    <mergeCell ref="E2184:E2185"/>
    <mergeCell ref="F2184:F2185"/>
    <mergeCell ref="G2184:O2184"/>
    <mergeCell ref="P2184:V2184"/>
    <mergeCell ref="W2184:W2185"/>
    <mergeCell ref="X2184:X2185"/>
    <mergeCell ref="B2191:B2192"/>
    <mergeCell ref="C2191:C2192"/>
    <mergeCell ref="D2191:D2192"/>
    <mergeCell ref="E2191:E2192"/>
    <mergeCell ref="F2191:F2192"/>
    <mergeCell ref="G2191:G2192"/>
    <mergeCell ref="H2235:O2236"/>
    <mergeCell ref="H2237:O2237"/>
    <mergeCell ref="H2238:O2238"/>
    <mergeCell ref="B2228:B2229"/>
    <mergeCell ref="C2228:C2229"/>
    <mergeCell ref="D2228:D2229"/>
    <mergeCell ref="E2228:E2229"/>
    <mergeCell ref="F2228:F2229"/>
    <mergeCell ref="G2228:O2228"/>
    <mergeCell ref="P2228:V2228"/>
    <mergeCell ref="W2228:W2229"/>
    <mergeCell ref="X2228:X2229"/>
    <mergeCell ref="B2235:B2236"/>
    <mergeCell ref="C2235:C2236"/>
    <mergeCell ref="D2235:D2236"/>
    <mergeCell ref="E2235:E2236"/>
    <mergeCell ref="F2235:F2236"/>
    <mergeCell ref="G2235:G2236"/>
    <mergeCell ref="B2242:B2243"/>
    <mergeCell ref="C2242:C2243"/>
    <mergeCell ref="D2242:D2243"/>
    <mergeCell ref="E2242:E2243"/>
    <mergeCell ref="F2242:F2243"/>
    <mergeCell ref="G2242:O2242"/>
    <mergeCell ref="P2242:V2242"/>
    <mergeCell ref="W2242:W2243"/>
    <mergeCell ref="X2242:X2243"/>
    <mergeCell ref="B2249:B2250"/>
    <mergeCell ref="C2249:C2250"/>
    <mergeCell ref="D2249:D2250"/>
    <mergeCell ref="E2249:E2250"/>
    <mergeCell ref="F2249:F2250"/>
    <mergeCell ref="G2249:G2250"/>
    <mergeCell ref="H2249:O2250"/>
    <mergeCell ref="H2251:O2251"/>
    <mergeCell ref="H2262:O2263"/>
    <mergeCell ref="H2264:O2264"/>
    <mergeCell ref="H2265:O2265"/>
    <mergeCell ref="B2255:B2256"/>
    <mergeCell ref="C2255:C2256"/>
    <mergeCell ref="D2255:D2256"/>
    <mergeCell ref="E2255:E2256"/>
    <mergeCell ref="F2255:F2256"/>
    <mergeCell ref="G2255:O2255"/>
    <mergeCell ref="P2255:V2255"/>
    <mergeCell ref="W2255:W2256"/>
    <mergeCell ref="X2255:X2256"/>
    <mergeCell ref="B2262:B2263"/>
    <mergeCell ref="C2262:C2263"/>
    <mergeCell ref="D2262:D2263"/>
    <mergeCell ref="E2262:E2263"/>
    <mergeCell ref="F2262:F2263"/>
    <mergeCell ref="G2262:G2263"/>
    <mergeCell ref="B2296:B2297"/>
    <mergeCell ref="C2296:C2297"/>
    <mergeCell ref="D2296:D2297"/>
    <mergeCell ref="E2296:E2297"/>
    <mergeCell ref="F2296:F2297"/>
    <mergeCell ref="G2296:O2296"/>
    <mergeCell ref="P2296:V2296"/>
    <mergeCell ref="W2296:W2297"/>
    <mergeCell ref="X2296:X2297"/>
    <mergeCell ref="B2303:B2304"/>
    <mergeCell ref="C2303:C2304"/>
    <mergeCell ref="D2303:D2304"/>
    <mergeCell ref="E2303:E2304"/>
    <mergeCell ref="F2303:F2304"/>
    <mergeCell ref="G2303:G2304"/>
    <mergeCell ref="H2303:O2304"/>
    <mergeCell ref="H2305:O2305"/>
    <mergeCell ref="B2309:B2310"/>
    <mergeCell ref="C2309:C2310"/>
    <mergeCell ref="D2309:D2310"/>
    <mergeCell ref="E2309:E2310"/>
    <mergeCell ref="F2309:F2310"/>
    <mergeCell ref="G2309:O2309"/>
    <mergeCell ref="P2309:V2309"/>
    <mergeCell ref="W2309:W2310"/>
    <mergeCell ref="X2309:X2310"/>
    <mergeCell ref="B2316:B2317"/>
    <mergeCell ref="C2316:C2317"/>
    <mergeCell ref="D2316:D2317"/>
    <mergeCell ref="E2316:E2317"/>
    <mergeCell ref="F2316:F2317"/>
    <mergeCell ref="G2316:G2317"/>
    <mergeCell ref="H2316:O2317"/>
    <mergeCell ref="H2318:O2318"/>
    <mergeCell ref="B2347:B2348"/>
    <mergeCell ref="C2347:C2348"/>
    <mergeCell ref="D2347:D2348"/>
    <mergeCell ref="E2347:E2348"/>
    <mergeCell ref="F2347:F2348"/>
    <mergeCell ref="G2347:O2347"/>
    <mergeCell ref="P2347:V2347"/>
    <mergeCell ref="W2347:W2348"/>
    <mergeCell ref="X2347:X2348"/>
    <mergeCell ref="B2353:B2354"/>
    <mergeCell ref="C2353:C2354"/>
    <mergeCell ref="D2353:D2354"/>
    <mergeCell ref="E2353:E2354"/>
    <mergeCell ref="F2353:F2354"/>
    <mergeCell ref="G2353:G2354"/>
    <mergeCell ref="H2353:O2354"/>
    <mergeCell ref="H2355:O2355"/>
    <mergeCell ref="H2365:O2366"/>
    <mergeCell ref="H2367:O2367"/>
    <mergeCell ref="H2368:O2368"/>
    <mergeCell ref="B2359:B2360"/>
    <mergeCell ref="C2359:C2360"/>
    <mergeCell ref="D2359:D2360"/>
    <mergeCell ref="E2359:E2360"/>
    <mergeCell ref="F2359:F2360"/>
    <mergeCell ref="G2359:O2359"/>
    <mergeCell ref="P2359:V2359"/>
    <mergeCell ref="W2359:W2360"/>
    <mergeCell ref="X2359:X2360"/>
    <mergeCell ref="B2365:B2366"/>
    <mergeCell ref="C2365:C2366"/>
    <mergeCell ref="D2365:D2366"/>
    <mergeCell ref="E2365:E2366"/>
    <mergeCell ref="F2365:F2366"/>
    <mergeCell ref="G2365:G2366"/>
    <mergeCell ref="B2372:B2373"/>
    <mergeCell ref="C2372:C2373"/>
    <mergeCell ref="D2372:D2373"/>
    <mergeCell ref="E2372:E2373"/>
    <mergeCell ref="F2372:F2373"/>
    <mergeCell ref="G2372:O2372"/>
    <mergeCell ref="P2372:V2372"/>
    <mergeCell ref="W2372:W2373"/>
    <mergeCell ref="X2372:X2373"/>
    <mergeCell ref="B2378:B2379"/>
    <mergeCell ref="C2378:C2379"/>
    <mergeCell ref="D2378:D2379"/>
    <mergeCell ref="E2378:E2379"/>
    <mergeCell ref="F2378:F2379"/>
    <mergeCell ref="G2378:G2379"/>
    <mergeCell ref="H2378:O2379"/>
    <mergeCell ref="H2380:O2380"/>
    <mergeCell ref="B2384:B2385"/>
    <mergeCell ref="C2384:C2385"/>
    <mergeCell ref="D2384:D2385"/>
    <mergeCell ref="E2384:E2385"/>
    <mergeCell ref="F2384:F2385"/>
    <mergeCell ref="G2384:O2384"/>
    <mergeCell ref="P2384:V2384"/>
    <mergeCell ref="W2384:W2385"/>
    <mergeCell ref="X2384:X2385"/>
    <mergeCell ref="B2390:B2391"/>
    <mergeCell ref="C2390:C2391"/>
    <mergeCell ref="D2390:D2391"/>
    <mergeCell ref="E2390:E2391"/>
    <mergeCell ref="F2390:F2391"/>
    <mergeCell ref="G2390:G2391"/>
    <mergeCell ref="H2390:O2391"/>
    <mergeCell ref="H2392:O2392"/>
    <mergeCell ref="B2396:B2397"/>
    <mergeCell ref="C2396:C2397"/>
    <mergeCell ref="D2396:D2397"/>
    <mergeCell ref="E2396:E2397"/>
    <mergeCell ref="F2396:F2397"/>
    <mergeCell ref="G2396:O2396"/>
    <mergeCell ref="P2396:V2396"/>
    <mergeCell ref="W2396:W2397"/>
    <mergeCell ref="X2396:X2397"/>
    <mergeCell ref="B2402:B2403"/>
    <mergeCell ref="C2402:C2403"/>
    <mergeCell ref="D2402:D2403"/>
    <mergeCell ref="E2402:E2403"/>
    <mergeCell ref="F2402:F2403"/>
    <mergeCell ref="G2402:G2403"/>
    <mergeCell ref="H2402:O2403"/>
    <mergeCell ref="H2404:O2404"/>
    <mergeCell ref="B2445:B2446"/>
    <mergeCell ref="C2445:C2446"/>
    <mergeCell ref="D2445:D2446"/>
    <mergeCell ref="E2445:E2446"/>
    <mergeCell ref="F2445:F2446"/>
    <mergeCell ref="G2445:O2445"/>
    <mergeCell ref="P2445:V2445"/>
    <mergeCell ref="W2445:W2446"/>
    <mergeCell ref="X2445:X2446"/>
    <mergeCell ref="B2451:B2452"/>
    <mergeCell ref="C2451:C2452"/>
    <mergeCell ref="D2451:D2452"/>
    <mergeCell ref="E2451:E2452"/>
    <mergeCell ref="F2451:F2452"/>
    <mergeCell ref="G2451:G2452"/>
    <mergeCell ref="H2451:O2452"/>
    <mergeCell ref="H2453:O2453"/>
    <mergeCell ref="B2457:B2458"/>
    <mergeCell ref="C2457:C2458"/>
    <mergeCell ref="D2457:D2458"/>
    <mergeCell ref="E2457:E2458"/>
    <mergeCell ref="F2457:F2458"/>
    <mergeCell ref="G2457:O2457"/>
    <mergeCell ref="P2457:V2457"/>
    <mergeCell ref="W2457:W2458"/>
    <mergeCell ref="X2457:X2458"/>
    <mergeCell ref="B2463:B2464"/>
    <mergeCell ref="C2463:C2464"/>
    <mergeCell ref="D2463:D2464"/>
    <mergeCell ref="E2463:E2464"/>
    <mergeCell ref="F2463:F2464"/>
    <mergeCell ref="G2463:G2464"/>
    <mergeCell ref="H2463:O2464"/>
    <mergeCell ref="H2465:O2465"/>
  </mergeCells>
  <pageMargins left="0.7" right="0.7" top="0.75" bottom="0.75" header="0.3" footer="0.3"/>
  <ignoredErrors>
    <ignoredError sqref="M520 G1195 M1761 G1761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2024-12-25T10:08:13Z</dcterms:modified>
</cp:coreProperties>
</file>