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L\topsis-basic\"/>
    </mc:Choice>
  </mc:AlternateContent>
  <xr:revisionPtr revIDLastSave="0" documentId="13_ncr:1_{7F5CE02A-F36E-485D-8832-20DDD0867159}" xr6:coauthVersionLast="47" xr6:coauthVersionMax="47" xr10:uidLastSave="{00000000-0000-0000-0000-000000000000}"/>
  <bookViews>
    <workbookView xWindow="-120" yWindow="-120" windowWidth="29040" windowHeight="15990" activeTab="2" xr2:uid="{3A99229C-E188-4CA1-9717-B8F42ED8F056}"/>
  </bookViews>
  <sheets>
    <sheet name="Ratings" sheetId="2" r:id="rId1"/>
    <sheet name="Data" sheetId="1" r:id="rId2"/>
    <sheet name="TOPSIS" sheetId="3" r:id="rId3"/>
  </sheets>
  <definedNames>
    <definedName name="ExternalData_1" localSheetId="1" hidden="1">Data!$B$4:$L$217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3" l="1"/>
  <c r="Y2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8" i="3"/>
  <c r="A8" i="3" a="1"/>
  <c r="A8" i="3" s="1"/>
  <c r="C5" i="3"/>
  <c r="D5" i="3"/>
  <c r="E5" i="3"/>
  <c r="F5" i="3"/>
  <c r="G5" i="3"/>
  <c r="H5" i="3"/>
  <c r="B5" i="3"/>
  <c r="L7" i="3"/>
  <c r="M7" i="3"/>
  <c r="N7" i="3"/>
  <c r="O7" i="3"/>
  <c r="P7" i="3"/>
  <c r="Q7" i="3"/>
  <c r="K7" i="3"/>
  <c r="I5" i="3"/>
  <c r="H8" i="3" a="1"/>
  <c r="H8" i="3" s="1"/>
  <c r="Q6" i="3" s="1" a="1"/>
  <c r="Q6" i="3" s="1"/>
  <c r="C8" i="3" a="1"/>
  <c r="C8" i="3" s="1"/>
  <c r="L6" i="3" s="1" a="1"/>
  <c r="L6" i="3" s="1"/>
  <c r="D8" i="3" a="1"/>
  <c r="D8" i="3" s="1"/>
  <c r="M6" i="3" s="1" a="1"/>
  <c r="M6" i="3" s="1"/>
  <c r="E8" i="3" a="1"/>
  <c r="E8" i="3" s="1"/>
  <c r="N6" i="3" s="1" a="1"/>
  <c r="N6" i="3" s="1"/>
  <c r="F8" i="3" a="1"/>
  <c r="F8" i="3" s="1"/>
  <c r="O6" i="3" s="1" a="1"/>
  <c r="O6" i="3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B8" i="3" a="1"/>
  <c r="B8" i="3" s="1"/>
  <c r="K6" i="3" s="1" a="1"/>
  <c r="K6" i="3" s="1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C4" i="2"/>
  <c r="C5" i="2"/>
  <c r="C6" i="2"/>
  <c r="C7" i="2"/>
  <c r="C8" i="2"/>
  <c r="C9" i="2"/>
  <c r="C10" i="2"/>
  <c r="C11" i="2"/>
  <c r="C12" i="2"/>
  <c r="C13" i="2"/>
  <c r="C14" i="2"/>
  <c r="C15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3" i="2"/>
  <c r="M196" i="3" l="1"/>
  <c r="O198" i="3"/>
  <c r="G8" i="3" a="1"/>
  <c r="K202" i="3"/>
  <c r="Q200" i="3"/>
  <c r="M220" i="3"/>
  <c r="L219" i="3"/>
  <c r="Q216" i="3"/>
  <c r="L211" i="3"/>
  <c r="Q208" i="3"/>
  <c r="N120" i="3"/>
  <c r="N135" i="3"/>
  <c r="N167" i="3"/>
  <c r="N184" i="3"/>
  <c r="N200" i="3"/>
  <c r="N208" i="3"/>
  <c r="N127" i="3"/>
  <c r="N146" i="3"/>
  <c r="N114" i="3"/>
  <c r="N169" i="3"/>
  <c r="N171" i="3"/>
  <c r="N177" i="3"/>
  <c r="N192" i="3"/>
  <c r="N130" i="3"/>
  <c r="N190" i="3"/>
  <c r="N198" i="3"/>
  <c r="N214" i="3"/>
  <c r="N216" i="3"/>
  <c r="N20" i="3"/>
  <c r="N44" i="3"/>
  <c r="N138" i="3"/>
  <c r="N151" i="3"/>
  <c r="N153" i="3"/>
  <c r="N155" i="3"/>
  <c r="N176" i="3"/>
  <c r="N182" i="3"/>
  <c r="N206" i="3"/>
  <c r="N8" i="3"/>
  <c r="N106" i="3"/>
  <c r="N112" i="3"/>
  <c r="N136" i="3"/>
  <c r="N144" i="3"/>
  <c r="N181" i="3"/>
  <c r="N189" i="3"/>
  <c r="L66" i="3"/>
  <c r="L90" i="3"/>
  <c r="L117" i="3"/>
  <c r="L151" i="3"/>
  <c r="L153" i="3"/>
  <c r="L176" i="3"/>
  <c r="L190" i="3"/>
  <c r="L206" i="3"/>
  <c r="L8" i="3"/>
  <c r="L34" i="3"/>
  <c r="L109" i="3"/>
  <c r="L157" i="3"/>
  <c r="L161" i="3"/>
  <c r="L187" i="3"/>
  <c r="L195" i="3"/>
  <c r="L149" i="3"/>
  <c r="L182" i="3"/>
  <c r="L198" i="3"/>
  <c r="L188" i="3"/>
  <c r="L196" i="3"/>
  <c r="L212" i="3"/>
  <c r="L220" i="3"/>
  <c r="L214" i="3"/>
  <c r="L68" i="3"/>
  <c r="L112" i="3"/>
  <c r="L118" i="3"/>
  <c r="L133" i="3"/>
  <c r="L136" i="3"/>
  <c r="L166" i="3"/>
  <c r="L168" i="3"/>
  <c r="L175" i="3"/>
  <c r="L180" i="3"/>
  <c r="L204" i="3"/>
  <c r="L58" i="3"/>
  <c r="L159" i="3"/>
  <c r="L179" i="3"/>
  <c r="O206" i="3"/>
  <c r="N197" i="3"/>
  <c r="K150" i="3"/>
  <c r="K178" i="3"/>
  <c r="K179" i="3"/>
  <c r="K203" i="3"/>
  <c r="K157" i="3"/>
  <c r="K159" i="3"/>
  <c r="K187" i="3"/>
  <c r="K195" i="3"/>
  <c r="K211" i="3"/>
  <c r="K148" i="3"/>
  <c r="K152" i="3"/>
  <c r="K186" i="3"/>
  <c r="K219" i="3"/>
  <c r="Q163" i="3"/>
  <c r="Q203" i="3"/>
  <c r="Q133" i="3"/>
  <c r="Q142" i="3"/>
  <c r="Q171" i="3"/>
  <c r="Q184" i="3"/>
  <c r="Q192" i="3"/>
  <c r="Q165" i="3"/>
  <c r="Q174" i="3"/>
  <c r="Q179" i="3"/>
  <c r="Q187" i="3"/>
  <c r="Q195" i="3"/>
  <c r="Q185" i="3"/>
  <c r="Q193" i="3"/>
  <c r="Q211" i="3"/>
  <c r="Q219" i="3"/>
  <c r="Q114" i="3"/>
  <c r="Q147" i="3"/>
  <c r="Q149" i="3"/>
  <c r="Q201" i="3"/>
  <c r="Q217" i="3"/>
  <c r="Q81" i="3"/>
  <c r="Q140" i="3"/>
  <c r="Q173" i="3"/>
  <c r="Q209" i="3"/>
  <c r="O214" i="3"/>
  <c r="N205" i="3"/>
  <c r="K210" i="3"/>
  <c r="K218" i="3"/>
  <c r="M13" i="3"/>
  <c r="M45" i="3"/>
  <c r="M168" i="3"/>
  <c r="M175" i="3"/>
  <c r="M180" i="3"/>
  <c r="M205" i="3"/>
  <c r="M197" i="3"/>
  <c r="M213" i="3"/>
  <c r="M118" i="3"/>
  <c r="M166" i="3"/>
  <c r="M170" i="3"/>
  <c r="N213" i="3"/>
  <c r="M204" i="3"/>
  <c r="K194" i="3"/>
  <c r="O8" i="3"/>
  <c r="M212" i="3"/>
  <c r="L203" i="3"/>
  <c r="M188" i="3"/>
  <c r="M8" i="3"/>
  <c r="K220" i="3"/>
  <c r="Q218" i="3"/>
  <c r="O216" i="3"/>
  <c r="N215" i="3"/>
  <c r="M214" i="3"/>
  <c r="L213" i="3"/>
  <c r="K212" i="3"/>
  <c r="Q210" i="3"/>
  <c r="O208" i="3"/>
  <c r="N207" i="3"/>
  <c r="M206" i="3"/>
  <c r="L205" i="3"/>
  <c r="K204" i="3"/>
  <c r="Q202" i="3"/>
  <c r="O200" i="3"/>
  <c r="N199" i="3"/>
  <c r="M198" i="3"/>
  <c r="L197" i="3"/>
  <c r="K196" i="3"/>
  <c r="Q194" i="3"/>
  <c r="O192" i="3"/>
  <c r="N191" i="3"/>
  <c r="M190" i="3"/>
  <c r="L189" i="3"/>
  <c r="K188" i="3"/>
  <c r="Q186" i="3"/>
  <c r="O184" i="3"/>
  <c r="N183" i="3"/>
  <c r="M182" i="3"/>
  <c r="L181" i="3"/>
  <c r="K180" i="3"/>
  <c r="Q178" i="3"/>
  <c r="O177" i="3"/>
  <c r="M176" i="3"/>
  <c r="K175" i="3"/>
  <c r="L173" i="3"/>
  <c r="O171" i="3"/>
  <c r="O169" i="3"/>
  <c r="K168" i="3"/>
  <c r="K166" i="3"/>
  <c r="K164" i="3"/>
  <c r="N162" i="3"/>
  <c r="N160" i="3"/>
  <c r="Q158" i="3"/>
  <c r="Q156" i="3"/>
  <c r="Q154" i="3"/>
  <c r="M153" i="3"/>
  <c r="M151" i="3"/>
  <c r="L144" i="3"/>
  <c r="L142" i="3"/>
  <c r="O140" i="3"/>
  <c r="M138" i="3"/>
  <c r="K136" i="3"/>
  <c r="K133" i="3"/>
  <c r="K127" i="3"/>
  <c r="Q123" i="3"/>
  <c r="O120" i="3"/>
  <c r="Q117" i="3"/>
  <c r="N111" i="3"/>
  <c r="Q103" i="3"/>
  <c r="K91" i="3"/>
  <c r="Q79" i="3"/>
  <c r="M67" i="3"/>
  <c r="N54" i="3"/>
  <c r="M43" i="3"/>
  <c r="Q17" i="3"/>
  <c r="O176" i="3"/>
  <c r="O155" i="3"/>
  <c r="O21" i="3"/>
  <c r="O215" i="3"/>
  <c r="O199" i="3"/>
  <c r="M189" i="3"/>
  <c r="M181" i="3"/>
  <c r="O164" i="3"/>
  <c r="O162" i="3"/>
  <c r="O160" i="3"/>
  <c r="M146" i="3"/>
  <c r="M144" i="3"/>
  <c r="M142" i="3"/>
  <c r="M127" i="3"/>
  <c r="K124" i="3"/>
  <c r="M121" i="3"/>
  <c r="K109" i="3"/>
  <c r="O93" i="3"/>
  <c r="K81" i="3"/>
  <c r="K57" i="3"/>
  <c r="O31" i="3"/>
  <c r="O209" i="3"/>
  <c r="O193" i="3"/>
  <c r="Q220" i="3"/>
  <c r="O218" i="3"/>
  <c r="N217" i="3"/>
  <c r="M216" i="3"/>
  <c r="L215" i="3"/>
  <c r="K214" i="3"/>
  <c r="Q212" i="3"/>
  <c r="O210" i="3"/>
  <c r="N209" i="3"/>
  <c r="M208" i="3"/>
  <c r="L207" i="3"/>
  <c r="K206" i="3"/>
  <c r="Q204" i="3"/>
  <c r="O202" i="3"/>
  <c r="N201" i="3"/>
  <c r="M200" i="3"/>
  <c r="L199" i="3"/>
  <c r="K198" i="3"/>
  <c r="Q196" i="3"/>
  <c r="O194" i="3"/>
  <c r="N193" i="3"/>
  <c r="M192" i="3"/>
  <c r="L191" i="3"/>
  <c r="K190" i="3"/>
  <c r="Q188" i="3"/>
  <c r="O186" i="3"/>
  <c r="N185" i="3"/>
  <c r="M184" i="3"/>
  <c r="L183" i="3"/>
  <c r="K182" i="3"/>
  <c r="Q180" i="3"/>
  <c r="O178" i="3"/>
  <c r="M177" i="3"/>
  <c r="K176" i="3"/>
  <c r="Q172" i="3"/>
  <c r="Q170" i="3"/>
  <c r="M169" i="3"/>
  <c r="M167" i="3"/>
  <c r="L160" i="3"/>
  <c r="L158" i="3"/>
  <c r="O156" i="3"/>
  <c r="O154" i="3"/>
  <c r="O152" i="3"/>
  <c r="K151" i="3"/>
  <c r="K149" i="3"/>
  <c r="N147" i="3"/>
  <c r="N145" i="3"/>
  <c r="N143" i="3"/>
  <c r="Q141" i="3"/>
  <c r="Q139" i="3"/>
  <c r="O137" i="3"/>
  <c r="M135" i="3"/>
  <c r="K132" i="3"/>
  <c r="M129" i="3"/>
  <c r="L126" i="3"/>
  <c r="Q122" i="3"/>
  <c r="L120" i="3"/>
  <c r="K117" i="3"/>
  <c r="K111" i="3"/>
  <c r="Q107" i="3"/>
  <c r="L100" i="3"/>
  <c r="K89" i="3"/>
  <c r="N76" i="3"/>
  <c r="O63" i="3"/>
  <c r="N52" i="3"/>
  <c r="Q39" i="3"/>
  <c r="K27" i="3"/>
  <c r="Q15" i="3"/>
  <c r="O207" i="3"/>
  <c r="O191" i="3"/>
  <c r="O183" i="3"/>
  <c r="K197" i="3"/>
  <c r="K8" i="3"/>
  <c r="O219" i="3"/>
  <c r="N218" i="3"/>
  <c r="M217" i="3"/>
  <c r="L216" i="3"/>
  <c r="K215" i="3"/>
  <c r="Q213" i="3"/>
  <c r="O211" i="3"/>
  <c r="N210" i="3"/>
  <c r="M209" i="3"/>
  <c r="L208" i="3"/>
  <c r="K207" i="3"/>
  <c r="Q205" i="3"/>
  <c r="O203" i="3"/>
  <c r="N202" i="3"/>
  <c r="M201" i="3"/>
  <c r="L200" i="3"/>
  <c r="K199" i="3"/>
  <c r="Q197" i="3"/>
  <c r="O195" i="3"/>
  <c r="N194" i="3"/>
  <c r="M193" i="3"/>
  <c r="L192" i="3"/>
  <c r="K191" i="3"/>
  <c r="Q189" i="3"/>
  <c r="O187" i="3"/>
  <c r="N186" i="3"/>
  <c r="M185" i="3"/>
  <c r="L184" i="3"/>
  <c r="K183" i="3"/>
  <c r="Q181" i="3"/>
  <c r="O179" i="3"/>
  <c r="N178" i="3"/>
  <c r="L177" i="3"/>
  <c r="Q175" i="3"/>
  <c r="M174" i="3"/>
  <c r="L169" i="3"/>
  <c r="L167" i="3"/>
  <c r="L165" i="3"/>
  <c r="O163" i="3"/>
  <c r="O161" i="3"/>
  <c r="K160" i="3"/>
  <c r="K158" i="3"/>
  <c r="K156" i="3"/>
  <c r="N154" i="3"/>
  <c r="N152" i="3"/>
  <c r="Q150" i="3"/>
  <c r="Q148" i="3"/>
  <c r="Q146" i="3"/>
  <c r="M145" i="3"/>
  <c r="M143" i="3"/>
  <c r="O139" i="3"/>
  <c r="M137" i="3"/>
  <c r="K135" i="3"/>
  <c r="Q131" i="3"/>
  <c r="O128" i="3"/>
  <c r="Q125" i="3"/>
  <c r="N119" i="3"/>
  <c r="O113" i="3"/>
  <c r="M110" i="3"/>
  <c r="O107" i="3"/>
  <c r="M99" i="3"/>
  <c r="N86" i="3"/>
  <c r="M75" i="3"/>
  <c r="Q49" i="3"/>
  <c r="L26" i="3"/>
  <c r="M191" i="3"/>
  <c r="K189" i="3"/>
  <c r="O185" i="3"/>
  <c r="M183" i="3"/>
  <c r="M162" i="3"/>
  <c r="M158" i="3"/>
  <c r="O145" i="3"/>
  <c r="K142" i="3"/>
  <c r="O123" i="3"/>
  <c r="M111" i="3"/>
  <c r="M77" i="3"/>
  <c r="K17" i="3"/>
  <c r="L9" i="3"/>
  <c r="M10" i="3"/>
  <c r="N11" i="3"/>
  <c r="O12" i="3"/>
  <c r="Q14" i="3"/>
  <c r="K16" i="3"/>
  <c r="L17" i="3"/>
  <c r="M18" i="3"/>
  <c r="N19" i="3"/>
  <c r="O20" i="3"/>
  <c r="Q22" i="3"/>
  <c r="K24" i="3"/>
  <c r="L25" i="3"/>
  <c r="M26" i="3"/>
  <c r="N27" i="3"/>
  <c r="O28" i="3"/>
  <c r="Q30" i="3"/>
  <c r="K32" i="3"/>
  <c r="L33" i="3"/>
  <c r="M34" i="3"/>
  <c r="N35" i="3"/>
  <c r="O36" i="3"/>
  <c r="Q38" i="3"/>
  <c r="K40" i="3"/>
  <c r="L41" i="3"/>
  <c r="M42" i="3"/>
  <c r="N43" i="3"/>
  <c r="O44" i="3"/>
  <c r="Q46" i="3"/>
  <c r="K48" i="3"/>
  <c r="L49" i="3"/>
  <c r="M50" i="3"/>
  <c r="N51" i="3"/>
  <c r="O52" i="3"/>
  <c r="Q54" i="3"/>
  <c r="K56" i="3"/>
  <c r="L57" i="3"/>
  <c r="M58" i="3"/>
  <c r="N59" i="3"/>
  <c r="O60" i="3"/>
  <c r="Q62" i="3"/>
  <c r="K64" i="3"/>
  <c r="L65" i="3"/>
  <c r="M66" i="3"/>
  <c r="N67" i="3"/>
  <c r="O68" i="3"/>
  <c r="Q70" i="3"/>
  <c r="K72" i="3"/>
  <c r="L73" i="3"/>
  <c r="M74" i="3"/>
  <c r="N75" i="3"/>
  <c r="O76" i="3"/>
  <c r="Q78" i="3"/>
  <c r="K80" i="3"/>
  <c r="L81" i="3"/>
  <c r="M82" i="3"/>
  <c r="N83" i="3"/>
  <c r="O84" i="3"/>
  <c r="Q86" i="3"/>
  <c r="K88" i="3"/>
  <c r="L89" i="3"/>
  <c r="M90" i="3"/>
  <c r="N91" i="3"/>
  <c r="O92" i="3"/>
  <c r="Q94" i="3"/>
  <c r="K96" i="3"/>
  <c r="L97" i="3"/>
  <c r="M98" i="3"/>
  <c r="N99" i="3"/>
  <c r="O100" i="3"/>
  <c r="Q102" i="3"/>
  <c r="K104" i="3"/>
  <c r="L105" i="3"/>
  <c r="M9" i="3"/>
  <c r="N10" i="3"/>
  <c r="O11" i="3"/>
  <c r="Q13" i="3"/>
  <c r="K15" i="3"/>
  <c r="L16" i="3"/>
  <c r="M17" i="3"/>
  <c r="N18" i="3"/>
  <c r="O19" i="3"/>
  <c r="Q21" i="3"/>
  <c r="K23" i="3"/>
  <c r="L24" i="3"/>
  <c r="M25" i="3"/>
  <c r="N26" i="3"/>
  <c r="O27" i="3"/>
  <c r="Q29" i="3"/>
  <c r="K31" i="3"/>
  <c r="L32" i="3"/>
  <c r="M33" i="3"/>
  <c r="N34" i="3"/>
  <c r="O35" i="3"/>
  <c r="Q37" i="3"/>
  <c r="K39" i="3"/>
  <c r="L40" i="3"/>
  <c r="M41" i="3"/>
  <c r="N42" i="3"/>
  <c r="O43" i="3"/>
  <c r="Q45" i="3"/>
  <c r="K47" i="3"/>
  <c r="L48" i="3"/>
  <c r="M49" i="3"/>
  <c r="N50" i="3"/>
  <c r="O51" i="3"/>
  <c r="Q53" i="3"/>
  <c r="K55" i="3"/>
  <c r="L56" i="3"/>
  <c r="M57" i="3"/>
  <c r="N58" i="3"/>
  <c r="O59" i="3"/>
  <c r="Q61" i="3"/>
  <c r="K63" i="3"/>
  <c r="L64" i="3"/>
  <c r="M65" i="3"/>
  <c r="N66" i="3"/>
  <c r="O67" i="3"/>
  <c r="Q69" i="3"/>
  <c r="K71" i="3"/>
  <c r="L72" i="3"/>
  <c r="M73" i="3"/>
  <c r="N74" i="3"/>
  <c r="O75" i="3"/>
  <c r="Q77" i="3"/>
  <c r="K79" i="3"/>
  <c r="L80" i="3"/>
  <c r="M81" i="3"/>
  <c r="N82" i="3"/>
  <c r="O83" i="3"/>
  <c r="Q85" i="3"/>
  <c r="K87" i="3"/>
  <c r="L88" i="3"/>
  <c r="M89" i="3"/>
  <c r="N90" i="3"/>
  <c r="O91" i="3"/>
  <c r="Q93" i="3"/>
  <c r="K95" i="3"/>
  <c r="L96" i="3"/>
  <c r="M97" i="3"/>
  <c r="N98" i="3"/>
  <c r="O99" i="3"/>
  <c r="Q101" i="3"/>
  <c r="K103" i="3"/>
  <c r="L104" i="3"/>
  <c r="M105" i="3"/>
  <c r="N9" i="3"/>
  <c r="O10" i="3"/>
  <c r="Q12" i="3"/>
  <c r="K14" i="3"/>
  <c r="L15" i="3"/>
  <c r="M16" i="3"/>
  <c r="N17" i="3"/>
  <c r="O18" i="3"/>
  <c r="Q20" i="3"/>
  <c r="K22" i="3"/>
  <c r="L23" i="3"/>
  <c r="M24" i="3"/>
  <c r="N25" i="3"/>
  <c r="O26" i="3"/>
  <c r="Q28" i="3"/>
  <c r="K30" i="3"/>
  <c r="L31" i="3"/>
  <c r="M32" i="3"/>
  <c r="N33" i="3"/>
  <c r="O34" i="3"/>
  <c r="Q36" i="3"/>
  <c r="K38" i="3"/>
  <c r="L39" i="3"/>
  <c r="M40" i="3"/>
  <c r="N41" i="3"/>
  <c r="O42" i="3"/>
  <c r="Q44" i="3"/>
  <c r="K46" i="3"/>
  <c r="L47" i="3"/>
  <c r="M48" i="3"/>
  <c r="N49" i="3"/>
  <c r="O50" i="3"/>
  <c r="Q52" i="3"/>
  <c r="K54" i="3"/>
  <c r="L55" i="3"/>
  <c r="M56" i="3"/>
  <c r="N57" i="3"/>
  <c r="O58" i="3"/>
  <c r="Q60" i="3"/>
  <c r="K62" i="3"/>
  <c r="L63" i="3"/>
  <c r="M64" i="3"/>
  <c r="N65" i="3"/>
  <c r="O66" i="3"/>
  <c r="Q68" i="3"/>
  <c r="K70" i="3"/>
  <c r="L71" i="3"/>
  <c r="M72" i="3"/>
  <c r="N73" i="3"/>
  <c r="O74" i="3"/>
  <c r="Q76" i="3"/>
  <c r="K78" i="3"/>
  <c r="L79" i="3"/>
  <c r="M80" i="3"/>
  <c r="N81" i="3"/>
  <c r="O82" i="3"/>
  <c r="Q84" i="3"/>
  <c r="K86" i="3"/>
  <c r="L87" i="3"/>
  <c r="M88" i="3"/>
  <c r="N89" i="3"/>
  <c r="O90" i="3"/>
  <c r="Q92" i="3"/>
  <c r="K94" i="3"/>
  <c r="L95" i="3"/>
  <c r="M96" i="3"/>
  <c r="N97" i="3"/>
  <c r="O98" i="3"/>
  <c r="Q100" i="3"/>
  <c r="K102" i="3"/>
  <c r="L103" i="3"/>
  <c r="M104" i="3"/>
  <c r="N105" i="3"/>
  <c r="O9" i="3"/>
  <c r="Q11" i="3"/>
  <c r="K13" i="3"/>
  <c r="L14" i="3"/>
  <c r="M15" i="3"/>
  <c r="N16" i="3"/>
  <c r="O17" i="3"/>
  <c r="Q19" i="3"/>
  <c r="K21" i="3"/>
  <c r="L22" i="3"/>
  <c r="M23" i="3"/>
  <c r="N24" i="3"/>
  <c r="O25" i="3"/>
  <c r="Q27" i="3"/>
  <c r="K29" i="3"/>
  <c r="L30" i="3"/>
  <c r="M31" i="3"/>
  <c r="N32" i="3"/>
  <c r="O33" i="3"/>
  <c r="Q35" i="3"/>
  <c r="K37" i="3"/>
  <c r="L38" i="3"/>
  <c r="M39" i="3"/>
  <c r="N40" i="3"/>
  <c r="O41" i="3"/>
  <c r="Q43" i="3"/>
  <c r="K45" i="3"/>
  <c r="L46" i="3"/>
  <c r="M47" i="3"/>
  <c r="N48" i="3"/>
  <c r="O49" i="3"/>
  <c r="Q51" i="3"/>
  <c r="K53" i="3"/>
  <c r="L54" i="3"/>
  <c r="M55" i="3"/>
  <c r="N56" i="3"/>
  <c r="O57" i="3"/>
  <c r="Q59" i="3"/>
  <c r="K61" i="3"/>
  <c r="L62" i="3"/>
  <c r="M63" i="3"/>
  <c r="N64" i="3"/>
  <c r="O65" i="3"/>
  <c r="Q67" i="3"/>
  <c r="K69" i="3"/>
  <c r="L70" i="3"/>
  <c r="M71" i="3"/>
  <c r="N72" i="3"/>
  <c r="O73" i="3"/>
  <c r="Q75" i="3"/>
  <c r="K77" i="3"/>
  <c r="L78" i="3"/>
  <c r="M79" i="3"/>
  <c r="N80" i="3"/>
  <c r="O81" i="3"/>
  <c r="Q83" i="3"/>
  <c r="K85" i="3"/>
  <c r="L86" i="3"/>
  <c r="M87" i="3"/>
  <c r="N88" i="3"/>
  <c r="O89" i="3"/>
  <c r="Q91" i="3"/>
  <c r="K93" i="3"/>
  <c r="L94" i="3"/>
  <c r="M95" i="3"/>
  <c r="N96" i="3"/>
  <c r="O97" i="3"/>
  <c r="Q99" i="3"/>
  <c r="K101" i="3"/>
  <c r="L102" i="3"/>
  <c r="M103" i="3"/>
  <c r="N104" i="3"/>
  <c r="O105" i="3"/>
  <c r="Q10" i="3"/>
  <c r="K12" i="3"/>
  <c r="L13" i="3"/>
  <c r="M14" i="3"/>
  <c r="N15" i="3"/>
  <c r="O16" i="3"/>
  <c r="Q18" i="3"/>
  <c r="K20" i="3"/>
  <c r="L21" i="3"/>
  <c r="M22" i="3"/>
  <c r="N23" i="3"/>
  <c r="O24" i="3"/>
  <c r="Q26" i="3"/>
  <c r="K28" i="3"/>
  <c r="L29" i="3"/>
  <c r="M30" i="3"/>
  <c r="N31" i="3"/>
  <c r="O32" i="3"/>
  <c r="Q34" i="3"/>
  <c r="K36" i="3"/>
  <c r="L37" i="3"/>
  <c r="M38" i="3"/>
  <c r="N39" i="3"/>
  <c r="O40" i="3"/>
  <c r="Q42" i="3"/>
  <c r="K44" i="3"/>
  <c r="L45" i="3"/>
  <c r="M46" i="3"/>
  <c r="N47" i="3"/>
  <c r="O48" i="3"/>
  <c r="Q50" i="3"/>
  <c r="K52" i="3"/>
  <c r="L53" i="3"/>
  <c r="M54" i="3"/>
  <c r="N55" i="3"/>
  <c r="O56" i="3"/>
  <c r="Q58" i="3"/>
  <c r="K60" i="3"/>
  <c r="L61" i="3"/>
  <c r="M62" i="3"/>
  <c r="N63" i="3"/>
  <c r="O64" i="3"/>
  <c r="Q66" i="3"/>
  <c r="K68" i="3"/>
  <c r="L69" i="3"/>
  <c r="M70" i="3"/>
  <c r="N71" i="3"/>
  <c r="O72" i="3"/>
  <c r="Q74" i="3"/>
  <c r="K76" i="3"/>
  <c r="L77" i="3"/>
  <c r="M78" i="3"/>
  <c r="N79" i="3"/>
  <c r="O80" i="3"/>
  <c r="Q82" i="3"/>
  <c r="K84" i="3"/>
  <c r="L85" i="3"/>
  <c r="M86" i="3"/>
  <c r="N87" i="3"/>
  <c r="O88" i="3"/>
  <c r="Q90" i="3"/>
  <c r="K92" i="3"/>
  <c r="L93" i="3"/>
  <c r="M94" i="3"/>
  <c r="N95" i="3"/>
  <c r="O96" i="3"/>
  <c r="Q98" i="3"/>
  <c r="K100" i="3"/>
  <c r="L101" i="3"/>
  <c r="M102" i="3"/>
  <c r="N103" i="3"/>
  <c r="O104" i="3"/>
  <c r="K10" i="3"/>
  <c r="L11" i="3"/>
  <c r="M12" i="3"/>
  <c r="N13" i="3"/>
  <c r="O14" i="3"/>
  <c r="Q16" i="3"/>
  <c r="K18" i="3"/>
  <c r="L19" i="3"/>
  <c r="M20" i="3"/>
  <c r="N21" i="3"/>
  <c r="O22" i="3"/>
  <c r="Q24" i="3"/>
  <c r="K26" i="3"/>
  <c r="L27" i="3"/>
  <c r="M28" i="3"/>
  <c r="N29" i="3"/>
  <c r="O30" i="3"/>
  <c r="Q32" i="3"/>
  <c r="K34" i="3"/>
  <c r="L35" i="3"/>
  <c r="M36" i="3"/>
  <c r="N37" i="3"/>
  <c r="O38" i="3"/>
  <c r="Q40" i="3"/>
  <c r="K42" i="3"/>
  <c r="L43" i="3"/>
  <c r="M44" i="3"/>
  <c r="N45" i="3"/>
  <c r="O46" i="3"/>
  <c r="Q48" i="3"/>
  <c r="K50" i="3"/>
  <c r="L51" i="3"/>
  <c r="M52" i="3"/>
  <c r="N53" i="3"/>
  <c r="O54" i="3"/>
  <c r="Q56" i="3"/>
  <c r="K58" i="3"/>
  <c r="L59" i="3"/>
  <c r="M60" i="3"/>
  <c r="N61" i="3"/>
  <c r="O62" i="3"/>
  <c r="Q64" i="3"/>
  <c r="K66" i="3"/>
  <c r="L67" i="3"/>
  <c r="M68" i="3"/>
  <c r="N69" i="3"/>
  <c r="O70" i="3"/>
  <c r="Q72" i="3"/>
  <c r="K74" i="3"/>
  <c r="L75" i="3"/>
  <c r="M76" i="3"/>
  <c r="N77" i="3"/>
  <c r="O78" i="3"/>
  <c r="Q80" i="3"/>
  <c r="K82" i="3"/>
  <c r="L83" i="3"/>
  <c r="M84" i="3"/>
  <c r="N85" i="3"/>
  <c r="O86" i="3"/>
  <c r="Q88" i="3"/>
  <c r="K90" i="3"/>
  <c r="L91" i="3"/>
  <c r="M92" i="3"/>
  <c r="N93" i="3"/>
  <c r="O94" i="3"/>
  <c r="Q96" i="3"/>
  <c r="K98" i="3"/>
  <c r="L99" i="3"/>
  <c r="M100" i="3"/>
  <c r="N101" i="3"/>
  <c r="O102" i="3"/>
  <c r="Q104" i="3"/>
  <c r="K106" i="3"/>
  <c r="K9" i="3"/>
  <c r="O13" i="3"/>
  <c r="L18" i="3"/>
  <c r="M27" i="3"/>
  <c r="Q31" i="3"/>
  <c r="N36" i="3"/>
  <c r="K41" i="3"/>
  <c r="O45" i="3"/>
  <c r="L50" i="3"/>
  <c r="M59" i="3"/>
  <c r="Q63" i="3"/>
  <c r="N68" i="3"/>
  <c r="K73" i="3"/>
  <c r="O77" i="3"/>
  <c r="L82" i="3"/>
  <c r="M91" i="3"/>
  <c r="Q95" i="3"/>
  <c r="N100" i="3"/>
  <c r="K105" i="3"/>
  <c r="K107" i="3"/>
  <c r="L108" i="3"/>
  <c r="M109" i="3"/>
  <c r="N110" i="3"/>
  <c r="O111" i="3"/>
  <c r="Q113" i="3"/>
  <c r="K115" i="3"/>
  <c r="L116" i="3"/>
  <c r="M117" i="3"/>
  <c r="N118" i="3"/>
  <c r="O119" i="3"/>
  <c r="Q121" i="3"/>
  <c r="K123" i="3"/>
  <c r="L124" i="3"/>
  <c r="M125" i="3"/>
  <c r="N126" i="3"/>
  <c r="O127" i="3"/>
  <c r="Q129" i="3"/>
  <c r="K131" i="3"/>
  <c r="L132" i="3"/>
  <c r="M133" i="3"/>
  <c r="N134" i="3"/>
  <c r="O135" i="3"/>
  <c r="Q137" i="3"/>
  <c r="K139" i="3"/>
  <c r="L140" i="3"/>
  <c r="M141" i="3"/>
  <c r="N142" i="3"/>
  <c r="O143" i="3"/>
  <c r="Q145" i="3"/>
  <c r="K147" i="3"/>
  <c r="L148" i="3"/>
  <c r="M149" i="3"/>
  <c r="N150" i="3"/>
  <c r="O151" i="3"/>
  <c r="Q153" i="3"/>
  <c r="K155" i="3"/>
  <c r="L156" i="3"/>
  <c r="M157" i="3"/>
  <c r="N158" i="3"/>
  <c r="O159" i="3"/>
  <c r="Q161" i="3"/>
  <c r="K163" i="3"/>
  <c r="L164" i="3"/>
  <c r="M165" i="3"/>
  <c r="N166" i="3"/>
  <c r="O167" i="3"/>
  <c r="Q169" i="3"/>
  <c r="K171" i="3"/>
  <c r="L172" i="3"/>
  <c r="M173" i="3"/>
  <c r="N174" i="3"/>
  <c r="O175" i="3"/>
  <c r="Q177" i="3"/>
  <c r="Q9" i="3"/>
  <c r="N14" i="3"/>
  <c r="K19" i="3"/>
  <c r="O23" i="3"/>
  <c r="L28" i="3"/>
  <c r="M37" i="3"/>
  <c r="Q41" i="3"/>
  <c r="N46" i="3"/>
  <c r="K51" i="3"/>
  <c r="O55" i="3"/>
  <c r="L60" i="3"/>
  <c r="M69" i="3"/>
  <c r="Q73" i="3"/>
  <c r="N78" i="3"/>
  <c r="K83" i="3"/>
  <c r="O87" i="3"/>
  <c r="L92" i="3"/>
  <c r="M101" i="3"/>
  <c r="Q105" i="3"/>
  <c r="L107" i="3"/>
  <c r="M108" i="3"/>
  <c r="N109" i="3"/>
  <c r="O110" i="3"/>
  <c r="Q112" i="3"/>
  <c r="K114" i="3"/>
  <c r="L115" i="3"/>
  <c r="M116" i="3"/>
  <c r="N117" i="3"/>
  <c r="O118" i="3"/>
  <c r="Q120" i="3"/>
  <c r="K122" i="3"/>
  <c r="L123" i="3"/>
  <c r="M124" i="3"/>
  <c r="N125" i="3"/>
  <c r="O126" i="3"/>
  <c r="Q128" i="3"/>
  <c r="K130" i="3"/>
  <c r="L131" i="3"/>
  <c r="M132" i="3"/>
  <c r="N133" i="3"/>
  <c r="O134" i="3"/>
  <c r="Q136" i="3"/>
  <c r="K138" i="3"/>
  <c r="L139" i="3"/>
  <c r="M140" i="3"/>
  <c r="N141" i="3"/>
  <c r="O142" i="3"/>
  <c r="Q144" i="3"/>
  <c r="K146" i="3"/>
  <c r="L147" i="3"/>
  <c r="M148" i="3"/>
  <c r="N149" i="3"/>
  <c r="O150" i="3"/>
  <c r="Q152" i="3"/>
  <c r="K154" i="3"/>
  <c r="L155" i="3"/>
  <c r="M156" i="3"/>
  <c r="N157" i="3"/>
  <c r="O158" i="3"/>
  <c r="Q160" i="3"/>
  <c r="K162" i="3"/>
  <c r="L163" i="3"/>
  <c r="M164" i="3"/>
  <c r="N165" i="3"/>
  <c r="O166" i="3"/>
  <c r="Q168" i="3"/>
  <c r="K170" i="3"/>
  <c r="L171" i="3"/>
  <c r="M172" i="3"/>
  <c r="N173" i="3"/>
  <c r="O174" i="3"/>
  <c r="L10" i="3"/>
  <c r="M19" i="3"/>
  <c r="Q23" i="3"/>
  <c r="N28" i="3"/>
  <c r="K33" i="3"/>
  <c r="O37" i="3"/>
  <c r="L42" i="3"/>
  <c r="M51" i="3"/>
  <c r="Q55" i="3"/>
  <c r="N60" i="3"/>
  <c r="K65" i="3"/>
  <c r="O69" i="3"/>
  <c r="L74" i="3"/>
  <c r="M83" i="3"/>
  <c r="Q87" i="3"/>
  <c r="N92" i="3"/>
  <c r="K97" i="3"/>
  <c r="O101" i="3"/>
  <c r="L106" i="3"/>
  <c r="M107" i="3"/>
  <c r="N108" i="3"/>
  <c r="O109" i="3"/>
  <c r="Q111" i="3"/>
  <c r="K113" i="3"/>
  <c r="L114" i="3"/>
  <c r="M115" i="3"/>
  <c r="N116" i="3"/>
  <c r="O117" i="3"/>
  <c r="Q119" i="3"/>
  <c r="K121" i="3"/>
  <c r="L122" i="3"/>
  <c r="M123" i="3"/>
  <c r="N124" i="3"/>
  <c r="O125" i="3"/>
  <c r="Q127" i="3"/>
  <c r="K129" i="3"/>
  <c r="L130" i="3"/>
  <c r="M131" i="3"/>
  <c r="N132" i="3"/>
  <c r="O133" i="3"/>
  <c r="Q135" i="3"/>
  <c r="K137" i="3"/>
  <c r="L138" i="3"/>
  <c r="M139" i="3"/>
  <c r="N140" i="3"/>
  <c r="O141" i="3"/>
  <c r="Q143" i="3"/>
  <c r="K145" i="3"/>
  <c r="L146" i="3"/>
  <c r="M147" i="3"/>
  <c r="N148" i="3"/>
  <c r="O149" i="3"/>
  <c r="Q151" i="3"/>
  <c r="K153" i="3"/>
  <c r="L154" i="3"/>
  <c r="M155" i="3"/>
  <c r="N156" i="3"/>
  <c r="O157" i="3"/>
  <c r="Q159" i="3"/>
  <c r="K161" i="3"/>
  <c r="L162" i="3"/>
  <c r="M163" i="3"/>
  <c r="N164" i="3"/>
  <c r="O165" i="3"/>
  <c r="Q167" i="3"/>
  <c r="K169" i="3"/>
  <c r="L170" i="3"/>
  <c r="M171" i="3"/>
  <c r="N172" i="3"/>
  <c r="O173" i="3"/>
  <c r="K11" i="3"/>
  <c r="O15" i="3"/>
  <c r="L20" i="3"/>
  <c r="M29" i="3"/>
  <c r="Q33" i="3"/>
  <c r="N38" i="3"/>
  <c r="K43" i="3"/>
  <c r="O47" i="3"/>
  <c r="L52" i="3"/>
  <c r="M61" i="3"/>
  <c r="Q65" i="3"/>
  <c r="N70" i="3"/>
  <c r="K75" i="3"/>
  <c r="O79" i="3"/>
  <c r="L84" i="3"/>
  <c r="M93" i="3"/>
  <c r="Q97" i="3"/>
  <c r="N102" i="3"/>
  <c r="M106" i="3"/>
  <c r="N107" i="3"/>
  <c r="O108" i="3"/>
  <c r="Q110" i="3"/>
  <c r="K112" i="3"/>
  <c r="L113" i="3"/>
  <c r="M114" i="3"/>
  <c r="N115" i="3"/>
  <c r="O116" i="3"/>
  <c r="Q118" i="3"/>
  <c r="K120" i="3"/>
  <c r="L121" i="3"/>
  <c r="M122" i="3"/>
  <c r="N123" i="3"/>
  <c r="O124" i="3"/>
  <c r="Q126" i="3"/>
  <c r="K128" i="3"/>
  <c r="L129" i="3"/>
  <c r="M130" i="3"/>
  <c r="N131" i="3"/>
  <c r="O132" i="3"/>
  <c r="Q134" i="3"/>
  <c r="L12" i="3"/>
  <c r="M21" i="3"/>
  <c r="Q25" i="3"/>
  <c r="N30" i="3"/>
  <c r="K35" i="3"/>
  <c r="O39" i="3"/>
  <c r="L44" i="3"/>
  <c r="M53" i="3"/>
  <c r="Q57" i="3"/>
  <c r="N62" i="3"/>
  <c r="K67" i="3"/>
  <c r="O71" i="3"/>
  <c r="L76" i="3"/>
  <c r="M85" i="3"/>
  <c r="Q89" i="3"/>
  <c r="N94" i="3"/>
  <c r="K99" i="3"/>
  <c r="O103" i="3"/>
  <c r="O106" i="3"/>
  <c r="Q108" i="3"/>
  <c r="K110" i="3"/>
  <c r="L111" i="3"/>
  <c r="M112" i="3"/>
  <c r="N113" i="3"/>
  <c r="O114" i="3"/>
  <c r="Q116" i="3"/>
  <c r="K118" i="3"/>
  <c r="L119" i="3"/>
  <c r="M120" i="3"/>
  <c r="N121" i="3"/>
  <c r="O122" i="3"/>
  <c r="Q124" i="3"/>
  <c r="K126" i="3"/>
  <c r="L127" i="3"/>
  <c r="M128" i="3"/>
  <c r="N129" i="3"/>
  <c r="O130" i="3"/>
  <c r="Q132" i="3"/>
  <c r="K134" i="3"/>
  <c r="L135" i="3"/>
  <c r="M136" i="3"/>
  <c r="N137" i="3"/>
  <c r="O138" i="3"/>
  <c r="Q8" i="3"/>
  <c r="O220" i="3"/>
  <c r="N219" i="3"/>
  <c r="M218" i="3"/>
  <c r="L217" i="3"/>
  <c r="K216" i="3"/>
  <c r="Q214" i="3"/>
  <c r="O212" i="3"/>
  <c r="N211" i="3"/>
  <c r="M210" i="3"/>
  <c r="L209" i="3"/>
  <c r="K208" i="3"/>
  <c r="Q206" i="3"/>
  <c r="O204" i="3"/>
  <c r="N203" i="3"/>
  <c r="M202" i="3"/>
  <c r="L201" i="3"/>
  <c r="K200" i="3"/>
  <c r="Q198" i="3"/>
  <c r="O196" i="3"/>
  <c r="N195" i="3"/>
  <c r="M194" i="3"/>
  <c r="L193" i="3"/>
  <c r="K192" i="3"/>
  <c r="Q190" i="3"/>
  <c r="O188" i="3"/>
  <c r="N187" i="3"/>
  <c r="M186" i="3"/>
  <c r="L185" i="3"/>
  <c r="K184" i="3"/>
  <c r="Q182" i="3"/>
  <c r="O180" i="3"/>
  <c r="N179" i="3"/>
  <c r="M178" i="3"/>
  <c r="K177" i="3"/>
  <c r="L174" i="3"/>
  <c r="O172" i="3"/>
  <c r="O170" i="3"/>
  <c r="O168" i="3"/>
  <c r="K167" i="3"/>
  <c r="K165" i="3"/>
  <c r="N163" i="3"/>
  <c r="N161" i="3"/>
  <c r="N159" i="3"/>
  <c r="Q157" i="3"/>
  <c r="Q155" i="3"/>
  <c r="M154" i="3"/>
  <c r="M152" i="3"/>
  <c r="M150" i="3"/>
  <c r="L145" i="3"/>
  <c r="L143" i="3"/>
  <c r="L141" i="3"/>
  <c r="N139" i="3"/>
  <c r="L137" i="3"/>
  <c r="M134" i="3"/>
  <c r="O131" i="3"/>
  <c r="N128" i="3"/>
  <c r="L125" i="3"/>
  <c r="N122" i="3"/>
  <c r="M119" i="3"/>
  <c r="K116" i="3"/>
  <c r="M113" i="3"/>
  <c r="L110" i="3"/>
  <c r="Q106" i="3"/>
  <c r="L98" i="3"/>
  <c r="O85" i="3"/>
  <c r="O61" i="3"/>
  <c r="K49" i="3"/>
  <c r="L36" i="3"/>
  <c r="K25" i="3"/>
  <c r="N12" i="3"/>
  <c r="O190" i="3"/>
  <c r="O182" i="3"/>
  <c r="O153" i="3"/>
  <c r="O121" i="3"/>
  <c r="O115" i="3"/>
  <c r="O217" i="3"/>
  <c r="M215" i="3"/>
  <c r="K213" i="3"/>
  <c r="M207" i="3"/>
  <c r="K205" i="3"/>
  <c r="O201" i="3"/>
  <c r="M199" i="3"/>
  <c r="K181" i="3"/>
  <c r="K173" i="3"/>
  <c r="M160" i="3"/>
  <c r="O147" i="3"/>
  <c r="K144" i="3"/>
  <c r="K140" i="3"/>
  <c r="O129" i="3"/>
  <c r="M126" i="3"/>
  <c r="K108" i="3"/>
  <c r="O53" i="3"/>
  <c r="O29" i="3"/>
  <c r="N220" i="3"/>
  <c r="M219" i="3"/>
  <c r="L218" i="3"/>
  <c r="K217" i="3"/>
  <c r="Q215" i="3"/>
  <c r="O213" i="3"/>
  <c r="N212" i="3"/>
  <c r="M211" i="3"/>
  <c r="L210" i="3"/>
  <c r="K209" i="3"/>
  <c r="Q207" i="3"/>
  <c r="O205" i="3"/>
  <c r="N204" i="3"/>
  <c r="M203" i="3"/>
  <c r="L202" i="3"/>
  <c r="K201" i="3"/>
  <c r="Q199" i="3"/>
  <c r="O197" i="3"/>
  <c r="N196" i="3"/>
  <c r="M195" i="3"/>
  <c r="L194" i="3"/>
  <c r="K193" i="3"/>
  <c r="Q191" i="3"/>
  <c r="O189" i="3"/>
  <c r="N188" i="3"/>
  <c r="M187" i="3"/>
  <c r="L186" i="3"/>
  <c r="K185" i="3"/>
  <c r="Q183" i="3"/>
  <c r="O181" i="3"/>
  <c r="N180" i="3"/>
  <c r="M179" i="3"/>
  <c r="L178" i="3"/>
  <c r="Q176" i="3"/>
  <c r="N175" i="3"/>
  <c r="K174" i="3"/>
  <c r="K172" i="3"/>
  <c r="N170" i="3"/>
  <c r="N168" i="3"/>
  <c r="Q166" i="3"/>
  <c r="Q164" i="3"/>
  <c r="Q162" i="3"/>
  <c r="M161" i="3"/>
  <c r="M159" i="3"/>
  <c r="L152" i="3"/>
  <c r="L150" i="3"/>
  <c r="O148" i="3"/>
  <c r="O146" i="3"/>
  <c r="O144" i="3"/>
  <c r="K143" i="3"/>
  <c r="K141" i="3"/>
  <c r="Q138" i="3"/>
  <c r="O136" i="3"/>
  <c r="L134" i="3"/>
  <c r="Q130" i="3"/>
  <c r="L128" i="3"/>
  <c r="K125" i="3"/>
  <c r="K119" i="3"/>
  <c r="Q115" i="3"/>
  <c r="O112" i="3"/>
  <c r="Q109" i="3"/>
  <c r="O95" i="3"/>
  <c r="N84" i="3"/>
  <c r="Q71" i="3"/>
  <c r="K59" i="3"/>
  <c r="Q47" i="3"/>
  <c r="M35" i="3"/>
  <c r="N22" i="3"/>
  <c r="M11" i="3"/>
  <c r="K2" i="3" l="1"/>
  <c r="K1" i="3"/>
  <c r="M1" i="3"/>
  <c r="M2" i="3"/>
  <c r="G8" i="3"/>
  <c r="P6" i="3" s="1" a="1"/>
  <c r="P6" i="3" s="1"/>
  <c r="P149" i="3" s="1"/>
  <c r="N2" i="3"/>
  <c r="N1" i="3"/>
  <c r="Q2" i="3"/>
  <c r="Q1" i="3"/>
  <c r="L1" i="3"/>
  <c r="L2" i="3"/>
  <c r="O2" i="3"/>
  <c r="O1" i="3"/>
  <c r="P13" i="3" l="1"/>
  <c r="P189" i="3"/>
  <c r="P178" i="3"/>
  <c r="P46" i="3"/>
  <c r="P167" i="3"/>
  <c r="P217" i="3"/>
  <c r="P51" i="3"/>
  <c r="P159" i="3"/>
  <c r="P62" i="3"/>
  <c r="P105" i="3"/>
  <c r="P131" i="3"/>
  <c r="P203" i="3"/>
  <c r="P99" i="3"/>
  <c r="P143" i="3"/>
  <c r="P156" i="3"/>
  <c r="P77" i="3"/>
  <c r="P95" i="3"/>
  <c r="P206" i="3"/>
  <c r="P28" i="3"/>
  <c r="P164" i="3"/>
  <c r="P67" i="3"/>
  <c r="P118" i="3"/>
  <c r="P110" i="3"/>
  <c r="P14" i="3"/>
  <c r="P187" i="3"/>
  <c r="P18" i="3"/>
  <c r="P166" i="3"/>
  <c r="P173" i="3"/>
  <c r="P45" i="3"/>
  <c r="P63" i="3"/>
  <c r="P175" i="3"/>
  <c r="P161" i="3"/>
  <c r="P66" i="3"/>
  <c r="P150" i="3"/>
  <c r="P188" i="3"/>
  <c r="P108" i="3"/>
  <c r="P109" i="3"/>
  <c r="P130" i="3"/>
  <c r="P74" i="3"/>
  <c r="P73" i="3"/>
  <c r="P220" i="3"/>
  <c r="P36" i="3"/>
  <c r="P209" i="3"/>
  <c r="P84" i="3"/>
  <c r="P64" i="3"/>
  <c r="P141" i="3"/>
  <c r="P30" i="3"/>
  <c r="P35" i="3"/>
  <c r="P138" i="3"/>
  <c r="P44" i="3"/>
  <c r="P111" i="3"/>
  <c r="P218" i="3"/>
  <c r="P214" i="3"/>
  <c r="P106" i="3"/>
  <c r="P82" i="3"/>
  <c r="P216" i="3"/>
  <c r="P90" i="3"/>
  <c r="P199" i="3"/>
  <c r="P120" i="3"/>
  <c r="P169" i="3"/>
  <c r="P171" i="3"/>
  <c r="P113" i="3"/>
  <c r="P15" i="3"/>
  <c r="P170" i="3"/>
  <c r="P204" i="3"/>
  <c r="P205" i="3"/>
  <c r="P144" i="3"/>
  <c r="P162" i="3"/>
  <c r="P202" i="3"/>
  <c r="P41" i="3"/>
  <c r="P176" i="3"/>
  <c r="P152" i="3"/>
  <c r="P92" i="3"/>
  <c r="P34" i="3"/>
  <c r="P16" i="3"/>
  <c r="P165" i="3"/>
  <c r="P88" i="3"/>
  <c r="P183" i="3"/>
  <c r="P12" i="3"/>
  <c r="P54" i="3"/>
  <c r="P146" i="3"/>
  <c r="P180" i="3"/>
  <c r="P33" i="3"/>
  <c r="P24" i="3"/>
  <c r="P219" i="3"/>
  <c r="P119" i="3"/>
  <c r="P124" i="3"/>
  <c r="P186" i="3"/>
  <c r="P49" i="3"/>
  <c r="P76" i="3"/>
  <c r="P97" i="3"/>
  <c r="P208" i="3"/>
  <c r="P48" i="3"/>
  <c r="P201" i="3"/>
  <c r="P65" i="3"/>
  <c r="P26" i="3"/>
  <c r="P102" i="3"/>
  <c r="P194" i="3"/>
  <c r="P122" i="3"/>
  <c r="P71" i="3"/>
  <c r="P213" i="3"/>
  <c r="P195" i="3"/>
  <c r="P43" i="3"/>
  <c r="P32" i="3"/>
  <c r="P154" i="3"/>
  <c r="P37" i="3"/>
  <c r="P55" i="3"/>
  <c r="P182" i="3"/>
  <c r="P192" i="3"/>
  <c r="P40" i="3"/>
  <c r="P207" i="3"/>
  <c r="P200" i="3"/>
  <c r="P185" i="3"/>
  <c r="P147" i="3"/>
  <c r="P174" i="3"/>
  <c r="P19" i="3"/>
  <c r="P81" i="3"/>
  <c r="P107" i="3"/>
  <c r="P155" i="3"/>
  <c r="P127" i="3"/>
  <c r="P29" i="3"/>
  <c r="P91" i="3"/>
  <c r="P181" i="3"/>
  <c r="P153" i="3"/>
  <c r="P52" i="3"/>
  <c r="P17" i="3"/>
  <c r="P38" i="3"/>
  <c r="P21" i="3"/>
  <c r="P83" i="3"/>
  <c r="P47" i="3"/>
  <c r="P190" i="3"/>
  <c r="P93" i="3"/>
  <c r="P58" i="3"/>
  <c r="P39" i="3"/>
  <c r="P168" i="3"/>
  <c r="P142" i="3"/>
  <c r="P133" i="3"/>
  <c r="P198" i="3"/>
  <c r="P85" i="3"/>
  <c r="P50" i="3"/>
  <c r="P160" i="3"/>
  <c r="P134" i="3"/>
  <c r="P60" i="3"/>
  <c r="P25" i="3"/>
  <c r="P103" i="3"/>
  <c r="P135" i="3"/>
  <c r="P72" i="3"/>
  <c r="P94" i="3"/>
  <c r="P27" i="3"/>
  <c r="P89" i="3"/>
  <c r="P115" i="3"/>
  <c r="P11" i="3"/>
  <c r="P117" i="3"/>
  <c r="P98" i="3"/>
  <c r="P59" i="3"/>
  <c r="P172" i="3"/>
  <c r="P139" i="3"/>
  <c r="P114" i="3"/>
  <c r="P210" i="3"/>
  <c r="P116" i="3"/>
  <c r="P123" i="3"/>
  <c r="P75" i="3"/>
  <c r="P78" i="3"/>
  <c r="P79" i="3"/>
  <c r="P193" i="3"/>
  <c r="P42" i="3"/>
  <c r="P126" i="3"/>
  <c r="P197" i="3"/>
  <c r="P96" i="3"/>
  <c r="P212" i="3"/>
  <c r="P23" i="3"/>
  <c r="P57" i="3"/>
  <c r="P104" i="3"/>
  <c r="P132" i="3"/>
  <c r="P53" i="3"/>
  <c r="P86" i="3"/>
  <c r="P148" i="3"/>
  <c r="P163" i="3"/>
  <c r="P10" i="3"/>
  <c r="P151" i="3"/>
  <c r="P177" i="3"/>
  <c r="P101" i="3"/>
  <c r="P22" i="3"/>
  <c r="P157" i="3"/>
  <c r="P196" i="3"/>
  <c r="P211" i="3"/>
  <c r="P129" i="3"/>
  <c r="P9" i="3"/>
  <c r="P87" i="3"/>
  <c r="P20" i="3"/>
  <c r="P8" i="3"/>
  <c r="P158" i="3"/>
  <c r="P191" i="3"/>
  <c r="P68" i="3"/>
  <c r="P112" i="3"/>
  <c r="P121" i="3"/>
  <c r="P70" i="3"/>
  <c r="P125" i="3"/>
  <c r="P69" i="3"/>
  <c r="P140" i="3"/>
  <c r="P128" i="3"/>
  <c r="P80" i="3"/>
  <c r="P136" i="3"/>
  <c r="P56" i="3"/>
  <c r="P145" i="3"/>
  <c r="P215" i="3"/>
  <c r="P31" i="3"/>
  <c r="P61" i="3"/>
  <c r="P100" i="3"/>
  <c r="P179" i="3"/>
  <c r="P137" i="3"/>
  <c r="P184" i="3"/>
  <c r="P2" i="3" l="1"/>
  <c r="T210" i="3" s="1" a="1"/>
  <c r="T210" i="3" s="1"/>
  <c r="P1" i="3"/>
  <c r="S119" i="3" s="1" a="1"/>
  <c r="S119" i="3" s="1"/>
  <c r="S57" i="3" l="1" a="1"/>
  <c r="S57" i="3" s="1"/>
  <c r="T191" i="3" a="1"/>
  <c r="T191" i="3" s="1"/>
  <c r="S196" i="3" a="1"/>
  <c r="S196" i="3" s="1"/>
  <c r="S174" i="3" a="1"/>
  <c r="S174" i="3" s="1"/>
  <c r="T171" i="3" a="1"/>
  <c r="T171" i="3" s="1"/>
  <c r="S163" i="3" a="1"/>
  <c r="S163" i="3" s="1"/>
  <c r="T108" i="3" a="1"/>
  <c r="T108" i="3" s="1"/>
  <c r="S189" i="3" a="1"/>
  <c r="S189" i="3" s="1"/>
  <c r="T54" i="3" a="1"/>
  <c r="T54" i="3" s="1"/>
  <c r="S135" i="3" a="1"/>
  <c r="S135" i="3" s="1"/>
  <c r="T195" i="3" a="1"/>
  <c r="T195" i="3" s="1"/>
  <c r="T11" i="3" a="1"/>
  <c r="T11" i="3" s="1"/>
  <c r="S136" i="3" a="1"/>
  <c r="S136" i="3" s="1"/>
  <c r="T58" i="3" a="1"/>
  <c r="T58" i="3" s="1"/>
  <c r="S122" i="3" a="1"/>
  <c r="S122" i="3" s="1"/>
  <c r="T155" i="3" a="1"/>
  <c r="T155" i="3" s="1"/>
  <c r="U155" i="3" s="1"/>
  <c r="S44" i="3" a="1"/>
  <c r="S44" i="3" s="1"/>
  <c r="S12" i="3" a="1"/>
  <c r="S12" i="3" s="1"/>
  <c r="S145" i="3" a="1"/>
  <c r="S145" i="3" s="1"/>
  <c r="T22" i="3" a="1"/>
  <c r="T22" i="3" s="1"/>
  <c r="T86" i="3" a="1"/>
  <c r="T86" i="3" s="1"/>
  <c r="S152" i="3" a="1"/>
  <c r="S152" i="3" s="1"/>
  <c r="S176" i="3" a="1"/>
  <c r="S176" i="3" s="1"/>
  <c r="T209" i="3" a="1"/>
  <c r="T209" i="3" s="1"/>
  <c r="T217" i="3" a="1"/>
  <c r="T217" i="3" s="1"/>
  <c r="T91" i="3" a="1"/>
  <c r="T91" i="3" s="1"/>
  <c r="T61" i="3" a="1"/>
  <c r="T61" i="3" s="1"/>
  <c r="S86" i="3" a="1"/>
  <c r="S86" i="3" s="1"/>
  <c r="S129" i="3" a="1"/>
  <c r="S129" i="3" s="1"/>
  <c r="T148" i="3" a="1"/>
  <c r="T148" i="3" s="1"/>
  <c r="T25" i="3" a="1"/>
  <c r="T25" i="3" s="1"/>
  <c r="S137" i="3" a="1"/>
  <c r="S137" i="3" s="1"/>
  <c r="T173" i="3" a="1"/>
  <c r="T173" i="3" s="1"/>
  <c r="T190" i="3" a="1"/>
  <c r="T190" i="3" s="1"/>
  <c r="T36" i="3" a="1"/>
  <c r="T36" i="3" s="1"/>
  <c r="T97" i="3" a="1"/>
  <c r="T97" i="3" s="1"/>
  <c r="S32" i="3" a="1"/>
  <c r="S32" i="3" s="1"/>
  <c r="S165" i="3" a="1"/>
  <c r="S165" i="3" s="1"/>
  <c r="S68" i="3" a="1"/>
  <c r="S68" i="3" s="1"/>
  <c r="T169" i="3" a="1"/>
  <c r="T169" i="3" s="1"/>
  <c r="U169" i="3" s="1"/>
  <c r="T113" i="3" a="1"/>
  <c r="T113" i="3" s="1"/>
  <c r="T75" i="3" a="1"/>
  <c r="T75" i="3" s="1"/>
  <c r="S131" i="3" a="1"/>
  <c r="S131" i="3" s="1"/>
  <c r="T166" i="3" a="1"/>
  <c r="T166" i="3" s="1"/>
  <c r="S89" i="3" a="1"/>
  <c r="S89" i="3" s="1"/>
  <c r="S200" i="3" a="1"/>
  <c r="S200" i="3" s="1"/>
  <c r="S199" i="3" a="1"/>
  <c r="S199" i="3" s="1"/>
  <c r="T53" i="3" a="1"/>
  <c r="T53" i="3" s="1"/>
  <c r="T64" i="3" a="1"/>
  <c r="T64" i="3" s="1"/>
  <c r="T140" i="3" a="1"/>
  <c r="T140" i="3" s="1"/>
  <c r="T10" i="3" a="1"/>
  <c r="T10" i="3" s="1"/>
  <c r="T220" i="3" a="1"/>
  <c r="T220" i="3" s="1"/>
  <c r="T175" i="3" a="1"/>
  <c r="T175" i="3" s="1"/>
  <c r="S50" i="3" a="1"/>
  <c r="S50" i="3" s="1"/>
  <c r="T17" i="3" a="1"/>
  <c r="T17" i="3" s="1"/>
  <c r="S211" i="3" a="1"/>
  <c r="S211" i="3" s="1"/>
  <c r="T151" i="3" a="1"/>
  <c r="T151" i="3" s="1"/>
  <c r="T150" i="3" a="1"/>
  <c r="T150" i="3" s="1"/>
  <c r="T138" i="3" a="1"/>
  <c r="T138" i="3" s="1"/>
  <c r="T142" i="3" a="1"/>
  <c r="T142" i="3" s="1"/>
  <c r="T56" i="3" a="1"/>
  <c r="T56" i="3" s="1"/>
  <c r="S20" i="3" a="1"/>
  <c r="S20" i="3" s="1"/>
  <c r="T194" i="3" a="1"/>
  <c r="T194" i="3" s="1"/>
  <c r="T116" i="3" a="1"/>
  <c r="T116" i="3" s="1"/>
  <c r="U116" i="3" s="1"/>
  <c r="S185" i="3" a="1"/>
  <c r="S185" i="3" s="1"/>
  <c r="S72" i="3" a="1"/>
  <c r="S72" i="3" s="1"/>
  <c r="T130" i="3" a="1"/>
  <c r="T130" i="3" s="1"/>
  <c r="T117" i="3" a="1"/>
  <c r="T117" i="3" s="1"/>
  <c r="S154" i="3" a="1"/>
  <c r="S154" i="3" s="1"/>
  <c r="T111" i="3" a="1"/>
  <c r="T111" i="3" s="1"/>
  <c r="T197" i="3" a="1"/>
  <c r="T197" i="3" s="1"/>
  <c r="S204" i="3" a="1"/>
  <c r="S204" i="3" s="1"/>
  <c r="S175" i="3" a="1"/>
  <c r="S175" i="3" s="1"/>
  <c r="U175" i="3" s="1"/>
  <c r="S90" i="3" a="1"/>
  <c r="S90" i="3" s="1"/>
  <c r="S215" i="3" a="1"/>
  <c r="S215" i="3" s="1"/>
  <c r="S83" i="3" a="1"/>
  <c r="S83" i="3" s="1"/>
  <c r="T149" i="3" a="1"/>
  <c r="T149" i="3" s="1"/>
  <c r="T31" i="3" a="1"/>
  <c r="T31" i="3" s="1"/>
  <c r="T201" i="3" a="1"/>
  <c r="T201" i="3" s="1"/>
  <c r="T35" i="3" a="1"/>
  <c r="T35" i="3" s="1"/>
  <c r="T81" i="3" a="1"/>
  <c r="T81" i="3" s="1"/>
  <c r="T186" i="3" a="1"/>
  <c r="T186" i="3" s="1"/>
  <c r="T153" i="3" a="1"/>
  <c r="T153" i="3" s="1"/>
  <c r="T68" i="3" a="1"/>
  <c r="T68" i="3" s="1"/>
  <c r="U68" i="3" s="1"/>
  <c r="T9" i="3" a="1"/>
  <c r="T9" i="3" s="1"/>
  <c r="T82" i="3" a="1"/>
  <c r="T82" i="3" s="1"/>
  <c r="T26" i="3" a="1"/>
  <c r="T26" i="3" s="1"/>
  <c r="T99" i="3" a="1"/>
  <c r="T99" i="3" s="1"/>
  <c r="T96" i="3" a="1"/>
  <c r="T96" i="3" s="1"/>
  <c r="T213" i="3" a="1"/>
  <c r="T213" i="3" s="1"/>
  <c r="T182" i="3" a="1"/>
  <c r="T182" i="3" s="1"/>
  <c r="T63" i="3" a="1"/>
  <c r="T63" i="3" s="1"/>
  <c r="T160" i="3" a="1"/>
  <c r="T160" i="3" s="1"/>
  <c r="T100" i="3" a="1"/>
  <c r="T100" i="3" s="1"/>
  <c r="T44" i="3" a="1"/>
  <c r="T44" i="3" s="1"/>
  <c r="U44" i="3" s="1"/>
  <c r="T38" i="3" a="1"/>
  <c r="T38" i="3" s="1"/>
  <c r="T192" i="3" a="1"/>
  <c r="T192" i="3" s="1"/>
  <c r="T205" i="3" a="1"/>
  <c r="T205" i="3" s="1"/>
  <c r="T29" i="3" a="1"/>
  <c r="T29" i="3" s="1"/>
  <c r="T143" i="3" a="1"/>
  <c r="T143" i="3" s="1"/>
  <c r="T125" i="3" a="1"/>
  <c r="T125" i="3" s="1"/>
  <c r="T45" i="3" a="1"/>
  <c r="T45" i="3" s="1"/>
  <c r="T162" i="3" a="1"/>
  <c r="T162" i="3" s="1"/>
  <c r="S14" i="3" a="1"/>
  <c r="S14" i="3" s="1"/>
  <c r="S69" i="3" a="1"/>
  <c r="S69" i="3" s="1"/>
  <c r="S11" i="3" a="1"/>
  <c r="S11" i="3" s="1"/>
  <c r="U11" i="3" s="1"/>
  <c r="S56" i="3" a="1"/>
  <c r="S56" i="3" s="1"/>
  <c r="S206" i="3" a="1"/>
  <c r="S206" i="3" s="1"/>
  <c r="T102" i="3" a="1"/>
  <c r="T102" i="3" s="1"/>
  <c r="T164" i="3" a="1"/>
  <c r="T164" i="3" s="1"/>
  <c r="S42" i="3" a="1"/>
  <c r="S42" i="3" s="1"/>
  <c r="T12" i="3" a="1"/>
  <c r="T12" i="3" s="1"/>
  <c r="U12" i="3" s="1"/>
  <c r="S48" i="3" a="1"/>
  <c r="S48" i="3" s="1"/>
  <c r="S55" i="3" a="1"/>
  <c r="S55" i="3" s="1"/>
  <c r="T154" i="3" a="1"/>
  <c r="T154" i="3" s="1"/>
  <c r="S184" i="3" a="1"/>
  <c r="S184" i="3" s="1"/>
  <c r="S27" i="3" a="1"/>
  <c r="S27" i="3" s="1"/>
  <c r="S21" i="3" a="1"/>
  <c r="S21" i="3" s="1"/>
  <c r="S179" i="3" a="1"/>
  <c r="S179" i="3" s="1"/>
  <c r="S203" i="3" a="1"/>
  <c r="S203" i="3" s="1"/>
  <c r="T101" i="3" a="1"/>
  <c r="T101" i="3" s="1"/>
  <c r="U101" i="3" s="1"/>
  <c r="T60" i="3" a="1"/>
  <c r="T60" i="3" s="1"/>
  <c r="T187" i="3" a="1"/>
  <c r="T187" i="3" s="1"/>
  <c r="S30" i="3" a="1"/>
  <c r="S30" i="3" s="1"/>
  <c r="T66" i="3" a="1"/>
  <c r="T66" i="3" s="1"/>
  <c r="S102" i="3" a="1"/>
  <c r="S102" i="3" s="1"/>
  <c r="S148" i="3" a="1"/>
  <c r="S148" i="3" s="1"/>
  <c r="S186" i="3" a="1"/>
  <c r="S186" i="3" s="1"/>
  <c r="S36" i="3" a="1"/>
  <c r="S36" i="3" s="1"/>
  <c r="U36" i="3" s="1"/>
  <c r="S147" i="3" a="1"/>
  <c r="S147" i="3" s="1"/>
  <c r="T211" i="3" a="1"/>
  <c r="T211" i="3" s="1"/>
  <c r="T184" i="3" a="1"/>
  <c r="T184" i="3" s="1"/>
  <c r="U184" i="3" s="1"/>
  <c r="S26" i="3" a="1"/>
  <c r="S26" i="3" s="1"/>
  <c r="S209" i="3" a="1"/>
  <c r="S209" i="3" s="1"/>
  <c r="T55" i="3" a="1"/>
  <c r="T55" i="3" s="1"/>
  <c r="T129" i="3" a="1"/>
  <c r="T129" i="3" s="1"/>
  <c r="U129" i="3" s="1"/>
  <c r="S116" i="3" a="1"/>
  <c r="S116" i="3" s="1"/>
  <c r="T218" i="3" a="1"/>
  <c r="T218" i="3" s="1"/>
  <c r="T93" i="3" a="1"/>
  <c r="T93" i="3" s="1"/>
  <c r="T121" i="3" a="1"/>
  <c r="T121" i="3" s="1"/>
  <c r="S127" i="3" a="1"/>
  <c r="S127" i="3" s="1"/>
  <c r="T214" i="3" a="1"/>
  <c r="T214" i="3" s="1"/>
  <c r="T52" i="3" a="1"/>
  <c r="T52" i="3" s="1"/>
  <c r="T70" i="3" a="1"/>
  <c r="T70" i="3" s="1"/>
  <c r="T21" i="3" a="1"/>
  <c r="T21" i="3" s="1"/>
  <c r="U21" i="3" s="1"/>
  <c r="T106" i="3" a="1"/>
  <c r="T106" i="3" s="1"/>
  <c r="T107" i="3" a="1"/>
  <c r="T107" i="3" s="1"/>
  <c r="S101" i="3" a="1"/>
  <c r="S101" i="3" s="1"/>
  <c r="S155" i="3" a="1"/>
  <c r="S155" i="3" s="1"/>
  <c r="S182" i="3" a="1"/>
  <c r="S182" i="3" s="1"/>
  <c r="T185" i="3" a="1"/>
  <c r="T185" i="3" s="1"/>
  <c r="U185" i="3" s="1"/>
  <c r="S191" i="3" a="1"/>
  <c r="S191" i="3" s="1"/>
  <c r="S140" i="3" a="1"/>
  <c r="S140" i="3" s="1"/>
  <c r="T199" i="3" a="1"/>
  <c r="T199" i="3" s="1"/>
  <c r="U199" i="3" s="1"/>
  <c r="S47" i="3" a="1"/>
  <c r="S47" i="3" s="1"/>
  <c r="S80" i="3" a="1"/>
  <c r="S80" i="3" s="1"/>
  <c r="T15" i="3" a="1"/>
  <c r="T15" i="3" s="1"/>
  <c r="T158" i="3" a="1"/>
  <c r="T158" i="3" s="1"/>
  <c r="S120" i="3" a="1"/>
  <c r="S120" i="3" s="1"/>
  <c r="T181" i="3" a="1"/>
  <c r="T181" i="3" s="1"/>
  <c r="T156" i="3" a="1"/>
  <c r="T156" i="3" s="1"/>
  <c r="T46" i="3" a="1"/>
  <c r="T46" i="3" s="1"/>
  <c r="S162" i="3" a="1"/>
  <c r="S162" i="3" s="1"/>
  <c r="T94" i="3" a="1"/>
  <c r="T94" i="3" s="1"/>
  <c r="T74" i="3" a="1"/>
  <c r="T74" i="3" s="1"/>
  <c r="S167" i="3" a="1"/>
  <c r="S167" i="3" s="1"/>
  <c r="S202" i="3" a="1"/>
  <c r="S202" i="3" s="1"/>
  <c r="T27" i="3" a="1"/>
  <c r="T27" i="3" s="1"/>
  <c r="U27" i="3" s="1"/>
  <c r="T30" i="3" a="1"/>
  <c r="T30" i="3" s="1"/>
  <c r="U30" i="3" s="1"/>
  <c r="S217" i="3" a="1"/>
  <c r="S217" i="3" s="1"/>
  <c r="U217" i="3" s="1"/>
  <c r="T41" i="3" a="1"/>
  <c r="T41" i="3" s="1"/>
  <c r="T39" i="3" a="1"/>
  <c r="T39" i="3" s="1"/>
  <c r="S125" i="3" a="1"/>
  <c r="S125" i="3" s="1"/>
  <c r="T69" i="3" a="1"/>
  <c r="T69" i="3" s="1"/>
  <c r="T203" i="3" a="1"/>
  <c r="T203" i="3" s="1"/>
  <c r="T24" i="3" a="1"/>
  <c r="T24" i="3" s="1"/>
  <c r="T172" i="3" a="1"/>
  <c r="T172" i="3" s="1"/>
  <c r="S65" i="3" a="1"/>
  <c r="S65" i="3" s="1"/>
  <c r="S99" i="3" a="1"/>
  <c r="S99" i="3" s="1"/>
  <c r="T88" i="3" a="1"/>
  <c r="T88" i="3" s="1"/>
  <c r="S139" i="3" a="1"/>
  <c r="S139" i="3" s="1"/>
  <c r="T43" i="3" a="1"/>
  <c r="T43" i="3" s="1"/>
  <c r="S143" i="3" a="1"/>
  <c r="S143" i="3" s="1"/>
  <c r="T183" i="3" a="1"/>
  <c r="T183" i="3" s="1"/>
  <c r="T134" i="3" a="1"/>
  <c r="T134" i="3" s="1"/>
  <c r="T215" i="3" a="1"/>
  <c r="T215" i="3" s="1"/>
  <c r="U215" i="3" s="1"/>
  <c r="T161" i="3" a="1"/>
  <c r="T161" i="3" s="1"/>
  <c r="U161" i="3" s="1"/>
  <c r="U191" i="3"/>
  <c r="S161" i="3" a="1"/>
  <c r="S161" i="3" s="1"/>
  <c r="U148" i="3"/>
  <c r="S15" i="3" a="1"/>
  <c r="S15" i="3" s="1"/>
  <c r="S29" i="3" a="1"/>
  <c r="S29" i="3" s="1"/>
  <c r="T179" i="3" a="1"/>
  <c r="T179" i="3" s="1"/>
  <c r="U179" i="3" s="1"/>
  <c r="T207" i="3" a="1"/>
  <c r="T207" i="3" s="1"/>
  <c r="T119" i="3" a="1"/>
  <c r="T119" i="3" s="1"/>
  <c r="U119" i="3" s="1"/>
  <c r="T219" i="3" a="1"/>
  <c r="T219" i="3" s="1"/>
  <c r="S218" i="3" a="1"/>
  <c r="S218" i="3" s="1"/>
  <c r="S170" i="3" a="1"/>
  <c r="S170" i="3" s="1"/>
  <c r="S41" i="3" a="1"/>
  <c r="S41" i="3" s="1"/>
  <c r="T136" i="3" a="1"/>
  <c r="T136" i="3" s="1"/>
  <c r="U136" i="3" s="1"/>
  <c r="T47" i="3" a="1"/>
  <c r="T47" i="3" s="1"/>
  <c r="T128" i="3" a="1"/>
  <c r="T128" i="3" s="1"/>
  <c r="T13" i="3" a="1"/>
  <c r="T13" i="3" s="1"/>
  <c r="U13" i="3" s="1"/>
  <c r="T204" i="3" a="1"/>
  <c r="T204" i="3" s="1"/>
  <c r="T83" i="3" a="1"/>
  <c r="T83" i="3" s="1"/>
  <c r="U83" i="3" s="1"/>
  <c r="S100" i="3" a="1"/>
  <c r="S100" i="3" s="1"/>
  <c r="T105" i="3" a="1"/>
  <c r="T105" i="3" s="1"/>
  <c r="T34" i="3" a="1"/>
  <c r="T34" i="3" s="1"/>
  <c r="T135" i="3" a="1"/>
  <c r="T135" i="3" s="1"/>
  <c r="U135" i="3" s="1"/>
  <c r="S78" i="3" a="1"/>
  <c r="S78" i="3" s="1"/>
  <c r="T115" i="3" a="1"/>
  <c r="T115" i="3" s="1"/>
  <c r="U115" i="3" s="1"/>
  <c r="T131" i="3" a="1"/>
  <c r="T131" i="3" s="1"/>
  <c r="U131" i="3" s="1"/>
  <c r="T16" i="3" a="1"/>
  <c r="T16" i="3" s="1"/>
  <c r="T85" i="3" a="1"/>
  <c r="T85" i="3" s="1"/>
  <c r="S60" i="3" a="1"/>
  <c r="S60" i="3" s="1"/>
  <c r="S164" i="3" a="1"/>
  <c r="S164" i="3" s="1"/>
  <c r="T208" i="3" a="1"/>
  <c r="T208" i="3" s="1"/>
  <c r="T79" i="3" a="1"/>
  <c r="T79" i="3" s="1"/>
  <c r="T168" i="3" a="1"/>
  <c r="T168" i="3" s="1"/>
  <c r="S67" i="3" a="1"/>
  <c r="S67" i="3" s="1"/>
  <c r="S219" i="3" a="1"/>
  <c r="S219" i="3" s="1"/>
  <c r="T193" i="3" a="1"/>
  <c r="T193" i="3" s="1"/>
  <c r="S38" i="3" a="1"/>
  <c r="S38" i="3" s="1"/>
  <c r="S118" i="3" a="1"/>
  <c r="S118" i="3" s="1"/>
  <c r="T89" i="3" a="1"/>
  <c r="T89" i="3" s="1"/>
  <c r="U89" i="3" s="1"/>
  <c r="T51" i="3" a="1"/>
  <c r="T51" i="3" s="1"/>
  <c r="T170" i="3" a="1"/>
  <c r="T170" i="3" s="1"/>
  <c r="S149" i="3" a="1"/>
  <c r="S149" i="3" s="1"/>
  <c r="S92" i="3" a="1"/>
  <c r="S92" i="3" s="1"/>
  <c r="S70" i="3" a="1"/>
  <c r="S70" i="3" s="1"/>
  <c r="S37" i="3" a="1"/>
  <c r="S37" i="3" s="1"/>
  <c r="S207" i="3" a="1"/>
  <c r="S207" i="3" s="1"/>
  <c r="S210" i="3" a="1"/>
  <c r="S210" i="3" s="1"/>
  <c r="S19" i="3" a="1"/>
  <c r="S19" i="3" s="1"/>
  <c r="S113" i="3" a="1"/>
  <c r="S113" i="3" s="1"/>
  <c r="U113" i="3" s="1"/>
  <c r="S133" i="3" a="1"/>
  <c r="S133" i="3" s="1"/>
  <c r="S8" i="3" a="1"/>
  <c r="S8" i="3" s="1"/>
  <c r="S49" i="3" a="1"/>
  <c r="S49" i="3" s="1"/>
  <c r="S52" i="3" a="1"/>
  <c r="S52" i="3" s="1"/>
  <c r="S96" i="3" a="1"/>
  <c r="S96" i="3" s="1"/>
  <c r="S216" i="3" a="1"/>
  <c r="S216" i="3" s="1"/>
  <c r="S124" i="3" a="1"/>
  <c r="S124" i="3" s="1"/>
  <c r="S66" i="3" a="1"/>
  <c r="S66" i="3" s="1"/>
  <c r="S103" i="3" a="1"/>
  <c r="S103" i="3" s="1"/>
  <c r="S81" i="3" a="1"/>
  <c r="S81" i="3" s="1"/>
  <c r="S105" i="3" a="1"/>
  <c r="S105" i="3" s="1"/>
  <c r="S115" i="3" a="1"/>
  <c r="S115" i="3" s="1"/>
  <c r="S74" i="3" a="1"/>
  <c r="S74" i="3" s="1"/>
  <c r="S172" i="3" a="1"/>
  <c r="S172" i="3" s="1"/>
  <c r="S169" i="3" a="1"/>
  <c r="S169" i="3" s="1"/>
  <c r="S13" i="3" a="1"/>
  <c r="S13" i="3" s="1"/>
  <c r="S58" i="3" a="1"/>
  <c r="S58" i="3" s="1"/>
  <c r="S160" i="3" a="1"/>
  <c r="S160" i="3" s="1"/>
  <c r="S73" i="3" a="1"/>
  <c r="S73" i="3" s="1"/>
  <c r="S46" i="3" a="1"/>
  <c r="S46" i="3" s="1"/>
  <c r="S40" i="3" a="1"/>
  <c r="S40" i="3" s="1"/>
  <c r="S51" i="3" a="1"/>
  <c r="S51" i="3" s="1"/>
  <c r="S138" i="3" a="1"/>
  <c r="S138" i="3" s="1"/>
  <c r="U138" i="3" s="1"/>
  <c r="U140" i="3"/>
  <c r="S194" i="3" a="1"/>
  <c r="S194" i="3" s="1"/>
  <c r="S134" i="3" a="1"/>
  <c r="S134" i="3" s="1"/>
  <c r="T90" i="3" a="1"/>
  <c r="T90" i="3" s="1"/>
  <c r="U90" i="3" s="1"/>
  <c r="S205" i="3" a="1"/>
  <c r="S205" i="3" s="1"/>
  <c r="S144" i="3" a="1"/>
  <c r="S144" i="3" s="1"/>
  <c r="S110" i="3" a="1"/>
  <c r="S110" i="3" s="1"/>
  <c r="S177" i="3" a="1"/>
  <c r="S177" i="3" s="1"/>
  <c r="S132" i="3" a="1"/>
  <c r="S132" i="3" s="1"/>
  <c r="T123" i="3" a="1"/>
  <c r="T123" i="3" s="1"/>
  <c r="S214" i="3" a="1"/>
  <c r="S214" i="3" s="1"/>
  <c r="T67" i="3" a="1"/>
  <c r="T67" i="3" s="1"/>
  <c r="U67" i="3" s="1"/>
  <c r="S188" i="3" a="1"/>
  <c r="S188" i="3" s="1"/>
  <c r="T95" i="3" a="1"/>
  <c r="T95" i="3" s="1"/>
  <c r="T120" i="3" a="1"/>
  <c r="T120" i="3" s="1"/>
  <c r="U120" i="3" s="1"/>
  <c r="T180" i="3" a="1"/>
  <c r="T180" i="3" s="1"/>
  <c r="S98" i="3" a="1"/>
  <c r="S98" i="3" s="1"/>
  <c r="S10" i="3" a="1"/>
  <c r="S10" i="3" s="1"/>
  <c r="U10" i="3" s="1"/>
  <c r="T8" i="3" a="1"/>
  <c r="T8" i="3" s="1"/>
  <c r="U8" i="3" s="1"/>
  <c r="T28" i="3" a="1"/>
  <c r="T28" i="3" s="1"/>
  <c r="T33" i="3" a="1"/>
  <c r="T33" i="3" s="1"/>
  <c r="T72" i="3" a="1"/>
  <c r="T72" i="3" s="1"/>
  <c r="U72" i="3" s="1"/>
  <c r="S31" i="3" a="1"/>
  <c r="S31" i="3" s="1"/>
  <c r="S173" i="3" a="1"/>
  <c r="S173" i="3" s="1"/>
  <c r="U173" i="3" s="1"/>
  <c r="T71" i="3" a="1"/>
  <c r="T71" i="3" s="1"/>
  <c r="T57" i="3" a="1"/>
  <c r="T57" i="3" s="1"/>
  <c r="U57" i="3" s="1"/>
  <c r="S22" i="3" a="1"/>
  <c r="S22" i="3" s="1"/>
  <c r="U22" i="3" s="1"/>
  <c r="S45" i="3" a="1"/>
  <c r="S45" i="3" s="1"/>
  <c r="T48" i="3" a="1"/>
  <c r="T48" i="3" s="1"/>
  <c r="S104" i="3" a="1"/>
  <c r="S104" i="3" s="1"/>
  <c r="S53" i="3" a="1"/>
  <c r="S53" i="3" s="1"/>
  <c r="S63" i="3" a="1"/>
  <c r="S63" i="3" s="1"/>
  <c r="S201" i="3" a="1"/>
  <c r="S201" i="3" s="1"/>
  <c r="S114" i="3" a="1"/>
  <c r="S114" i="3" s="1"/>
  <c r="T110" i="3" a="1"/>
  <c r="T110" i="3" s="1"/>
  <c r="U110" i="3" s="1"/>
  <c r="T32" i="3" a="1"/>
  <c r="T32" i="3" s="1"/>
  <c r="U32" i="3" s="1"/>
  <c r="U56" i="3"/>
  <c r="U210" i="3"/>
  <c r="U86" i="3"/>
  <c r="S91" i="3" a="1"/>
  <c r="S91" i="3" s="1"/>
  <c r="U91" i="3" s="1"/>
  <c r="U209" i="3"/>
  <c r="T178" i="3" a="1"/>
  <c r="T178" i="3" s="1"/>
  <c r="T189" i="3" a="1"/>
  <c r="T189" i="3" s="1"/>
  <c r="S190" i="3" a="1"/>
  <c r="S190" i="3" s="1"/>
  <c r="U190" i="3" s="1"/>
  <c r="S76" i="3" a="1"/>
  <c r="S76" i="3" s="1"/>
  <c r="T98" i="3" a="1"/>
  <c r="T98" i="3" s="1"/>
  <c r="T65" i="3" a="1"/>
  <c r="T65" i="3" s="1"/>
  <c r="U65" i="3" s="1"/>
  <c r="S168" i="3" a="1"/>
  <c r="S168" i="3" s="1"/>
  <c r="T145" i="3" a="1"/>
  <c r="T145" i="3" s="1"/>
  <c r="U145" i="3" s="1"/>
  <c r="S208" i="3" a="1"/>
  <c r="S208" i="3" s="1"/>
  <c r="S180" i="3" a="1"/>
  <c r="S180" i="3" s="1"/>
  <c r="T62" i="3" a="1"/>
  <c r="T62" i="3" s="1"/>
  <c r="S59" i="3" a="1"/>
  <c r="S59" i="3" s="1"/>
  <c r="S141" i="3" a="1"/>
  <c r="S141" i="3" s="1"/>
  <c r="T92" i="3" a="1"/>
  <c r="T92" i="3" s="1"/>
  <c r="T124" i="3" a="1"/>
  <c r="T124" i="3" s="1"/>
  <c r="T109" i="3" a="1"/>
  <c r="T109" i="3" s="1"/>
  <c r="S142" i="3" a="1"/>
  <c r="S142" i="3" s="1"/>
  <c r="U142" i="3" s="1"/>
  <c r="T84" i="3" a="1"/>
  <c r="T84" i="3" s="1"/>
  <c r="S87" i="3" a="1"/>
  <c r="S87" i="3" s="1"/>
  <c r="S159" i="3" a="1"/>
  <c r="S159" i="3" s="1"/>
  <c r="S88" i="3" a="1"/>
  <c r="S88" i="3" s="1"/>
  <c r="T127" i="3" a="1"/>
  <c r="T127" i="3" s="1"/>
  <c r="U127" i="3" s="1"/>
  <c r="S71" i="3" a="1"/>
  <c r="S71" i="3" s="1"/>
  <c r="S95" i="3" a="1"/>
  <c r="S95" i="3" s="1"/>
  <c r="T146" i="3" a="1"/>
  <c r="T146" i="3" s="1"/>
  <c r="T103" i="3" a="1"/>
  <c r="T103" i="3" s="1"/>
  <c r="U103" i="3" s="1"/>
  <c r="S126" i="3" a="1"/>
  <c r="S126" i="3" s="1"/>
  <c r="T18" i="3" a="1"/>
  <c r="T18" i="3" s="1"/>
  <c r="T76" i="3" a="1"/>
  <c r="T76" i="3" s="1"/>
  <c r="T212" i="3" a="1"/>
  <c r="T212" i="3" s="1"/>
  <c r="T112" i="3" a="1"/>
  <c r="T112" i="3" s="1"/>
  <c r="T77" i="3" a="1"/>
  <c r="T77" i="3" s="1"/>
  <c r="S166" i="3" a="1"/>
  <c r="S166" i="3" s="1"/>
  <c r="U166" i="3" s="1"/>
  <c r="S97" i="3" a="1"/>
  <c r="S97" i="3" s="1"/>
  <c r="U97" i="3" s="1"/>
  <c r="T59" i="3" a="1"/>
  <c r="T59" i="3" s="1"/>
  <c r="S35" i="3" a="1"/>
  <c r="S35" i="3" s="1"/>
  <c r="S108" i="3" a="1"/>
  <c r="S108" i="3" s="1"/>
  <c r="U108" i="3" s="1"/>
  <c r="T19" i="3" a="1"/>
  <c r="T19" i="3" s="1"/>
  <c r="U19" i="3" s="1"/>
  <c r="S151" i="3" a="1"/>
  <c r="S151" i="3" s="1"/>
  <c r="U151" i="3" s="1"/>
  <c r="T73" i="3" a="1"/>
  <c r="T73" i="3" s="1"/>
  <c r="S109" i="3" a="1"/>
  <c r="S109" i="3" s="1"/>
  <c r="S213" i="3" a="1"/>
  <c r="S213" i="3" s="1"/>
  <c r="T177" i="3" a="1"/>
  <c r="T177" i="3" s="1"/>
  <c r="T14" i="3" a="1"/>
  <c r="T14" i="3" s="1"/>
  <c r="S130" i="3" a="1"/>
  <c r="S130" i="3" s="1"/>
  <c r="U130" i="3" s="1"/>
  <c r="S195" i="3" a="1"/>
  <c r="S195" i="3" s="1"/>
  <c r="U195" i="3" s="1"/>
  <c r="T42" i="3" a="1"/>
  <c r="T42" i="3" s="1"/>
  <c r="U42" i="3" s="1"/>
  <c r="S82" i="3" a="1"/>
  <c r="S82" i="3" s="1"/>
  <c r="S25" i="3" a="1"/>
  <c r="S25" i="3" s="1"/>
  <c r="U25" i="3" s="1"/>
  <c r="U194" i="3"/>
  <c r="U58" i="3"/>
  <c r="S198" i="3" a="1"/>
  <c r="S198" i="3" s="1"/>
  <c r="S79" i="3" a="1"/>
  <c r="S79" i="3" s="1"/>
  <c r="S94" i="3" a="1"/>
  <c r="S94" i="3" s="1"/>
  <c r="S17" i="3" a="1"/>
  <c r="S17" i="3" s="1"/>
  <c r="U17" i="3" s="1"/>
  <c r="S121" i="3" a="1"/>
  <c r="S121" i="3" s="1"/>
  <c r="S128" i="3" a="1"/>
  <c r="S128" i="3" s="1"/>
  <c r="T198" i="3" a="1"/>
  <c r="T198" i="3" s="1"/>
  <c r="S178" i="3" a="1"/>
  <c r="S178" i="3" s="1"/>
  <c r="S212" i="3" a="1"/>
  <c r="S212" i="3" s="1"/>
  <c r="S33" i="3" a="1"/>
  <c r="S33" i="3" s="1"/>
  <c r="S123" i="3" a="1"/>
  <c r="S123" i="3" s="1"/>
  <c r="T196" i="3" a="1"/>
  <c r="T196" i="3" s="1"/>
  <c r="U196" i="3" s="1"/>
  <c r="S16" i="3" a="1"/>
  <c r="S16" i="3" s="1"/>
  <c r="T165" i="3" a="1"/>
  <c r="T165" i="3" s="1"/>
  <c r="U165" i="3" s="1"/>
  <c r="S158" i="3" a="1"/>
  <c r="S158" i="3" s="1"/>
  <c r="T50" i="3" a="1"/>
  <c r="T50" i="3" s="1"/>
  <c r="U50" i="3" s="1"/>
  <c r="S39" i="3" a="1"/>
  <c r="S39" i="3" s="1"/>
  <c r="S43" i="3" a="1"/>
  <c r="S43" i="3" s="1"/>
  <c r="S18" i="3" a="1"/>
  <c r="S18" i="3" s="1"/>
  <c r="S34" i="3" a="1"/>
  <c r="S34" i="3" s="1"/>
  <c r="S62" i="3" a="1"/>
  <c r="S62" i="3" s="1"/>
  <c r="T133" i="3" a="1"/>
  <c r="T133" i="3" s="1"/>
  <c r="U133" i="3" s="1"/>
  <c r="T206" i="3" a="1"/>
  <c r="T206" i="3" s="1"/>
  <c r="U206" i="3" s="1"/>
  <c r="S61" i="3" a="1"/>
  <c r="S61" i="3" s="1"/>
  <c r="U61" i="3" s="1"/>
  <c r="S107" i="3" a="1"/>
  <c r="S107" i="3" s="1"/>
  <c r="S171" i="3" a="1"/>
  <c r="S171" i="3" s="1"/>
  <c r="U171" i="3" s="1"/>
  <c r="T78" i="3" a="1"/>
  <c r="T78" i="3" s="1"/>
  <c r="U78" i="3" s="1"/>
  <c r="S183" i="3" a="1"/>
  <c r="S183" i="3" s="1"/>
  <c r="T20" i="3" a="1"/>
  <c r="T20" i="3" s="1"/>
  <c r="U20" i="3" s="1"/>
  <c r="S75" i="3" a="1"/>
  <c r="S75" i="3" s="1"/>
  <c r="U75" i="3" s="1"/>
  <c r="S93" i="3" a="1"/>
  <c r="S93" i="3" s="1"/>
  <c r="T174" i="3" a="1"/>
  <c r="T174" i="3" s="1"/>
  <c r="U174" i="3" s="1"/>
  <c r="S197" i="3" a="1"/>
  <c r="S197" i="3" s="1"/>
  <c r="U197" i="3" s="1"/>
  <c r="T202" i="3" a="1"/>
  <c r="T202" i="3" s="1"/>
  <c r="U202" i="3" s="1"/>
  <c r="S77" i="3" a="1"/>
  <c r="S77" i="3" s="1"/>
  <c r="T157" i="3" a="1"/>
  <c r="T157" i="3" s="1"/>
  <c r="T144" i="3" a="1"/>
  <c r="T144" i="3" s="1"/>
  <c r="U144" i="3" s="1"/>
  <c r="T104" i="3" a="1"/>
  <c r="T104" i="3" s="1"/>
  <c r="U104" i="3" s="1"/>
  <c r="S28" i="3" a="1"/>
  <c r="S28" i="3" s="1"/>
  <c r="S112" i="3" a="1"/>
  <c r="S112" i="3" s="1"/>
  <c r="S111" i="3" a="1"/>
  <c r="S111" i="3" s="1"/>
  <c r="U111" i="3" s="1"/>
  <c r="T147" i="3" a="1"/>
  <c r="T147" i="3" s="1"/>
  <c r="S181" i="3" a="1"/>
  <c r="S181" i="3" s="1"/>
  <c r="S23" i="3" a="1"/>
  <c r="S23" i="3" s="1"/>
  <c r="T167" i="3" a="1"/>
  <c r="T167" i="3" s="1"/>
  <c r="U167" i="3" s="1"/>
  <c r="S106" i="3" a="1"/>
  <c r="S106" i="3" s="1"/>
  <c r="S85" i="3" a="1"/>
  <c r="S85" i="3" s="1"/>
  <c r="T114" i="3" a="1"/>
  <c r="T114" i="3" s="1"/>
  <c r="U114" i="3" s="1"/>
  <c r="S193" i="3" a="1"/>
  <c r="S193" i="3" s="1"/>
  <c r="S24" i="3" a="1"/>
  <c r="S24" i="3" s="1"/>
  <c r="T126" i="3" a="1"/>
  <c r="T126" i="3" s="1"/>
  <c r="U126" i="3" s="1"/>
  <c r="S156" i="3" a="1"/>
  <c r="S156" i="3" s="1"/>
  <c r="T118" i="3" a="1"/>
  <c r="T118" i="3" s="1"/>
  <c r="U118" i="3" s="1"/>
  <c r="S146" i="3" a="1"/>
  <c r="S146" i="3" s="1"/>
  <c r="T139" i="3" a="1"/>
  <c r="T139" i="3" s="1"/>
  <c r="U139" i="3" s="1"/>
  <c r="S220" i="3" a="1"/>
  <c r="S220" i="3" s="1"/>
  <c r="U220" i="3" s="1"/>
  <c r="T80" i="3" a="1"/>
  <c r="T80" i="3" s="1"/>
  <c r="U80" i="3" s="1"/>
  <c r="S187" i="3" a="1"/>
  <c r="S187" i="3" s="1"/>
  <c r="T49" i="3" a="1"/>
  <c r="T49" i="3" s="1"/>
  <c r="S117" i="3" a="1"/>
  <c r="S117" i="3" s="1"/>
  <c r="U117" i="3" s="1"/>
  <c r="T159" i="3" a="1"/>
  <c r="T159" i="3" s="1"/>
  <c r="U159" i="3" s="1"/>
  <c r="S150" i="3" a="1"/>
  <c r="S150" i="3" s="1"/>
  <c r="U150" i="3" s="1"/>
  <c r="T37" i="3" a="1"/>
  <c r="T37" i="3" s="1"/>
  <c r="U37" i="3" s="1"/>
  <c r="T163" i="3" a="1"/>
  <c r="T163" i="3" s="1"/>
  <c r="U163" i="3" s="1"/>
  <c r="T137" i="3" a="1"/>
  <c r="T137" i="3" s="1"/>
  <c r="U137" i="3" s="1"/>
  <c r="T216" i="3" a="1"/>
  <c r="T216" i="3" s="1"/>
  <c r="U216" i="3" s="1"/>
  <c r="T188" i="3" a="1"/>
  <c r="T188" i="3" s="1"/>
  <c r="U188" i="3" s="1"/>
  <c r="T122" i="3" a="1"/>
  <c r="T122" i="3" s="1"/>
  <c r="U122" i="3" s="1"/>
  <c r="T23" i="3" a="1"/>
  <c r="T23" i="3" s="1"/>
  <c r="T200" i="3" a="1"/>
  <c r="T200" i="3" s="1"/>
  <c r="U200" i="3" s="1"/>
  <c r="S84" i="3" a="1"/>
  <c r="S84" i="3" s="1"/>
  <c r="S153" i="3" a="1"/>
  <c r="S153" i="3" s="1"/>
  <c r="S9" i="3" a="1"/>
  <c r="S9" i="3" s="1"/>
  <c r="T152" i="3" a="1"/>
  <c r="T152" i="3" s="1"/>
  <c r="U152" i="3" s="1"/>
  <c r="S64" i="3" a="1"/>
  <c r="S64" i="3" s="1"/>
  <c r="U64" i="3" s="1"/>
  <c r="S192" i="3" a="1"/>
  <c r="S192" i="3" s="1"/>
  <c r="T87" i="3" a="1"/>
  <c r="T87" i="3" s="1"/>
  <c r="U87" i="3" s="1"/>
  <c r="S54" i="3" a="1"/>
  <c r="S54" i="3" s="1"/>
  <c r="U54" i="3" s="1"/>
  <c r="T141" i="3" a="1"/>
  <c r="T141" i="3" s="1"/>
  <c r="U141" i="3" s="1"/>
  <c r="T40" i="3" a="1"/>
  <c r="T40" i="3" s="1"/>
  <c r="U40" i="3" s="1"/>
  <c r="T132" i="3" a="1"/>
  <c r="T132" i="3" s="1"/>
  <c r="U132" i="3" s="1"/>
  <c r="T176" i="3" a="1"/>
  <c r="T176" i="3" s="1"/>
  <c r="U176" i="3" s="1"/>
  <c r="S157" i="3" a="1"/>
  <c r="S157" i="3" s="1"/>
  <c r="U112" i="3" l="1"/>
  <c r="U124" i="3"/>
  <c r="U212" i="3"/>
  <c r="U92" i="3"/>
  <c r="U204" i="3"/>
  <c r="U219" i="3"/>
  <c r="U170" i="3"/>
  <c r="U41" i="3"/>
  <c r="U14" i="3"/>
  <c r="U53" i="3"/>
  <c r="U46" i="3"/>
  <c r="U198" i="3"/>
  <c r="U177" i="3"/>
  <c r="U59" i="3"/>
  <c r="U211" i="3"/>
  <c r="U154" i="3"/>
  <c r="U189" i="3"/>
  <c r="U106" i="3"/>
  <c r="U218" i="3"/>
  <c r="U60" i="3"/>
  <c r="U205" i="3"/>
  <c r="U213" i="3"/>
  <c r="U186" i="3"/>
  <c r="U203" i="3"/>
  <c r="U192" i="3"/>
  <c r="U96" i="3"/>
  <c r="U81" i="3"/>
  <c r="U23" i="3"/>
  <c r="U76" i="3"/>
  <c r="U98" i="3"/>
  <c r="U123" i="3"/>
  <c r="U51" i="3"/>
  <c r="U79" i="3"/>
  <c r="U128" i="3"/>
  <c r="U207" i="3"/>
  <c r="U134" i="3"/>
  <c r="U172" i="3"/>
  <c r="U156" i="3"/>
  <c r="U70" i="3"/>
  <c r="U38" i="3"/>
  <c r="U99" i="3"/>
  <c r="U35" i="3"/>
  <c r="U157" i="3"/>
  <c r="U18" i="3"/>
  <c r="U71" i="3"/>
  <c r="U208" i="3"/>
  <c r="U47" i="3"/>
  <c r="U183" i="3"/>
  <c r="U24" i="3"/>
  <c r="U181" i="3"/>
  <c r="U52" i="3"/>
  <c r="U55" i="3"/>
  <c r="U162" i="3"/>
  <c r="U26" i="3"/>
  <c r="U201" i="3"/>
  <c r="U168" i="3"/>
  <c r="U49" i="3"/>
  <c r="U62" i="3"/>
  <c r="U180" i="3"/>
  <c r="U34" i="3"/>
  <c r="U214" i="3"/>
  <c r="U164" i="3"/>
  <c r="U45" i="3"/>
  <c r="U100" i="3"/>
  <c r="U82" i="3"/>
  <c r="U31" i="3"/>
  <c r="U84" i="3"/>
  <c r="U105" i="3"/>
  <c r="U43" i="3"/>
  <c r="U69" i="3"/>
  <c r="U158" i="3"/>
  <c r="U66" i="3"/>
  <c r="U102" i="3"/>
  <c r="U125" i="3"/>
  <c r="U160" i="3"/>
  <c r="U9" i="3"/>
  <c r="U149" i="3"/>
  <c r="U28" i="3"/>
  <c r="U147" i="3"/>
  <c r="U146" i="3"/>
  <c r="U178" i="3"/>
  <c r="U95" i="3"/>
  <c r="U193" i="3"/>
  <c r="U85" i="3"/>
  <c r="U74" i="3"/>
  <c r="U15" i="3"/>
  <c r="U121" i="3"/>
  <c r="U143" i="3"/>
  <c r="U63" i="3"/>
  <c r="U73" i="3"/>
  <c r="U77" i="3"/>
  <c r="U109" i="3"/>
  <c r="U48" i="3"/>
  <c r="U33" i="3"/>
  <c r="U16" i="3"/>
  <c r="U88" i="3"/>
  <c r="U39" i="3"/>
  <c r="U94" i="3"/>
  <c r="U107" i="3"/>
  <c r="U93" i="3"/>
  <c r="U187" i="3"/>
  <c r="U29" i="3"/>
  <c r="U182" i="3"/>
  <c r="U15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</author>
  </authors>
  <commentList>
    <comment ref="A5" authorId="0" shapeId="0" xr:uid="{28566381-2808-43BE-90CE-489A6BEB535F}">
      <text>
        <r>
          <rPr>
            <b/>
            <sz val="9"/>
            <color indexed="81"/>
            <rFont val="Tahoma"/>
            <family val="2"/>
            <charset val="204"/>
          </rPr>
          <t>Dmitry:</t>
        </r>
        <r>
          <rPr>
            <sz val="9"/>
            <color indexed="81"/>
            <rFont val="Tahoma"/>
            <family val="2"/>
            <charset val="204"/>
          </rPr>
          <t xml:space="preserve">
The greater number the more important the feature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AD895-8818-4CCC-8927-828C4D2120A3}" keepAlive="1" name="Запрос — laptops" description="Соединение с запросом &quot;laptops&quot; в книге." type="5" refreshedVersion="8" minRefreshableVersion="3" saveData="1">
    <dbPr connection="Provider=Microsoft.Mashup.OleDb.1;Data Source=$Workbook$;Location=laptops;Extended Properties=&quot;&quot;" command="SELECT * FROM [laptop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<sst xmlns="http://schemas.openxmlformats.org/spreadsheetml/2006/main" count="1354" uniqueCount="582">
  <si>
    <t>id</t>
  </si>
  <si>
    <t>link</t>
  </si>
  <si>
    <t>descr_short</t>
  </si>
  <si>
    <t>price</t>
  </si>
  <si>
    <t>screen_size</t>
  </si>
  <si>
    <t>resolution</t>
  </si>
  <si>
    <t>cpu</t>
  </si>
  <si>
    <t>ram</t>
  </si>
  <si>
    <t>hdd_ssd</t>
  </si>
  <si>
    <t>gpu</t>
  </si>
  <si>
    <t>os</t>
  </si>
  <si>
    <t>/product/a9069bce37c6ed20/14-noutbuk-dexp-aquilon-serebristyj/</t>
  </si>
  <si>
    <t>14" Ноутбук DEXP Aquilon серебристый [Full HD (1920x1080), IPS, Intel Celeron N4020, ядра: 2 х 1.1 ГГц, RAM 4 ГБ, SSD 128 ГБ, Intel UHD Graphics 600 , Windows 11 Pro]</t>
  </si>
  <si>
    <t>1920x1080</t>
  </si>
  <si>
    <t>Intel Celeron N4020</t>
  </si>
  <si>
    <t>Intel UHD Graphics 600</t>
  </si>
  <si>
    <t>Windows 11 Pro</t>
  </si>
  <si>
    <t>/product/5b988b0337c5ed20/141-noutbuk-dexp-aquilon-seryj/</t>
  </si>
  <si>
    <t>14.1" Ноутбук DEXP Aquilon серый [Full HD (1920x1080), IPS, Intel Celeron N4020, ядра: 2 х 1.1 ГГц, RAM 8 ГБ, SSD 128 ГБ, Intel UHD Graphics 600 , Windows 11 Home Single Language]</t>
  </si>
  <si>
    <t>Windows 11 Home Single Language</t>
  </si>
  <si>
    <t>/product/0997a2e037c7ed20/156-noutbuk-dexp-aquilon-serebristyj/</t>
  </si>
  <si>
    <t>15.6" Ноутбук DEXP Aquilon серебристый [Full HD (1920x1080), IPS, Intel Celeron N4020, ядра: 2 х 1.1 ГГц, RAM 4 ГБ, SSD 128 ГБ, Intel UHD Graphics 600 , Windows 11 Pro]</t>
  </si>
  <si>
    <t>/product/1b77f39237c6ed20/156-noutbuk-dexp-aquilon-serebristyj/</t>
  </si>
  <si>
    <t>15.6" Ноутбук DEXP Aquilon серебристый [Full HD (1920x1080), IPS, Intel Celeron N4020, ядра: 2 х 1.1 ГГц, RAM 8 ГБ, SSD 128 ГБ, Intel UHD Graphics 600 , Windows 11 Home]</t>
  </si>
  <si>
    <t>Windows 11 Home</t>
  </si>
  <si>
    <t>/product/5dd56779a0f76200/156-noutbuk-lenovo-ideapad-3-15igl05-seryj/</t>
  </si>
  <si>
    <t>15.6" Ноутбук Lenovo IdeaPad 3 15IGL05 серый [HD (1366x768), TN+film, Intel Celeron N4020, ядра: 2 х 1.1 ГГц, RAM 4 ГБ, HDD 1000 ГБ, Intel UHD Graphics 600 , Windows 10 Home Single Language]</t>
  </si>
  <si>
    <t>1366x768</t>
  </si>
  <si>
    <t>Windows 10 Home Single Language</t>
  </si>
  <si>
    <t>/product/b191d8b53c6ed050/156-noutbuk-lenovo-ideapad-3-15igl05-seryj/</t>
  </si>
  <si>
    <t>15.6" Ноутбук Lenovo IdeaPad 3 15IGL05 серый [HD (1366x768), TN+film, Intel Celeron N4020, ядра: 2 х 1.1 ГГц, RAM 4 ГБ, HDD 1000 ГБ, Intel UHD Graphics , без ОС]</t>
  </si>
  <si>
    <t>Intel UHD Graphics</t>
  </si>
  <si>
    <t>без ОС</t>
  </si>
  <si>
    <t>/product/49a9b98fc5e26200/14-noutbuk-hp-240-g8-serebristyj/</t>
  </si>
  <si>
    <t>14" Ноутбук HP 240 G8 серебристый [HD (1366x768), SVA (TN+film), Intel Celeron N4020, ядра: 2 х 1.1 ГГц, RAM 4 ГБ, HDD 1000 ГБ, Intel UHD Graphics , без ОС]</t>
  </si>
  <si>
    <t>/product/7ca38f2c0945c823/14-noutbuk-lenovo-v14-igl-seryj/</t>
  </si>
  <si>
    <t>14" Ноутбук Lenovo V14 IGL серый [Full HD (1920x1080), TN+film, Intel Celeron N4120, ядра: 4 х 1.1 ГГц, RAM 4 ГБ, SSD 256 ГБ, Intel UHD Graphics 600 , без ОС]</t>
  </si>
  <si>
    <t>Intel Celeron N4120</t>
  </si>
  <si>
    <t>/product/023fd36b428f2eb3/156-noutbuk-acer-aspire-3-a315-34-c1jw-cernyj/</t>
  </si>
  <si>
    <t>15.6" Ноутбук Acer Aspire 3 A315-34-C1JW черный [Full HD (1920x1080), TN+film, Intel Celeron N4000, ядра: 2 х 1.1 ГГц, RAM 4 ГБ, HDD 1000 ГБ, Intel UHD Graphics 600 , без ОС]</t>
  </si>
  <si>
    <t>Intel Celeron N4000</t>
  </si>
  <si>
    <t>/product/4239c92167a4d050/156-noutbuk-lenovo-ideapad-3-15igl05-seryj/</t>
  </si>
  <si>
    <t>15.6" Ноутбук Lenovo IdeaPad 3 15IGL05 серый [HD (1366x768), TN+film, Intel Celeron N4020, ядра: 2 х 1.1 ГГц, RAM 4 ГБ, SSD 256 ГБ, Intel UHD Graphics 600 , без ОС]</t>
  </si>
  <si>
    <t>/product/ab9d72e28329d050/156-noutbuk-acer-aspire-3-a315-34-c995-cernyj/</t>
  </si>
  <si>
    <t>15.6" Ноутбук Acer Aspire 3 A315-34-C995 черный [Full HD (1920x1080), TN+film, Intel Celeron N4000, ядра: 2 х 1.1 ГГц, RAM 4 ГБ, SSD 256 ГБ, Intel UHD Graphics , без ОС]</t>
  </si>
  <si>
    <t>/product/415f5236691ed050/14-noutbuk-asus-vivobook-14-e410ma-bv1502w-cernyj/</t>
  </si>
  <si>
    <t>14" Ноутбук ASUS VivoBook 14 E410MA-BV1502W черный [HD (1366x768), TN+film, Intel Celeron N4020, ядра: 2 х 1.1 ГГц, RAM 4 ГБ, SSD 128 ГБ, Intel UHD Graphics 600 , Windows 11 Home Single Language]</t>
  </si>
  <si>
    <t>/product/4522d648a693447b/156-noutbuk-acer-extensa-15-ex215-22-r0ak-cernyj/</t>
  </si>
  <si>
    <t>15.6" Ноутбук Acer Extensa 15 EX215-22-R0AK черный [Full HD (1920x1080), TN+film, AMD Ryzen 3 3250U, ядра: 2 х 2.6 ГГц, RAM 8 ГБ, SSD 256 ГБ, AMD Radeon Graphics , без ОС]</t>
  </si>
  <si>
    <t>AMD Ryzen 3 3250U</t>
  </si>
  <si>
    <t>AMD Radeon Graphics</t>
  </si>
  <si>
    <t>/product/8001f9ba5e1aed20/156-noutbuk-asus-vivobook-go-l510ka-ej152-sinij/</t>
  </si>
  <si>
    <t>15.6" Ноутбук ASUS VivoBook Go L510KA-EJ152 синий [Full HD (1920x1080), TN+film, Intel Pentium Silver N6000, ядра: 4 х 1.1 ГГц, RAM 8 ГБ, SSD 256 ГБ, Intel UHD Graphics , без ОС]</t>
  </si>
  <si>
    <t>Intel Pentium Silver N6000</t>
  </si>
  <si>
    <t>/product/ab9d72e48329d050/156-noutbuk-acer-aspire-3-a315-34-c3kk-cernyj/</t>
  </si>
  <si>
    <t>15.6" Ноутбук Acer Aspire 3 A315-34-C3KK черный [Full HD (1920x1080), TN+film, Intel Celeron N4000, ядра: 2 х 1.1 ГГц, RAM 8 ГБ, SSD 256 ГБ, Intel UHD Graphics , без ОС]</t>
  </si>
  <si>
    <t>/product/7430da819f5a6200/156-noutbuk-asus-e510ma-br691-cernyj/</t>
  </si>
  <si>
    <t>15.6" Ноутбук Asus E510MA-BR691 черный [HD (1366x768), TN+film, Intel Celeron N4020, ядра: 2 х 1.1 ГГц, RAM 8 ГБ, SSD 256 ГБ, Intel UHD Graphics , без ОС]</t>
  </si>
  <si>
    <t>/product/b191d8b73c6ed050/156-noutbuk-lenovo-ideapad-3-15igl05-seryj/</t>
  </si>
  <si>
    <t>15.6" Ноутбук Lenovo IdeaPad 3 15IGL05 серый [HD (1366x768), TN+film, Intel Pentium Silver N5030, ядра: 4 х 1.1 ГГц, RAM 4 ГБ, HDD 1000 ГБ, Intel UHD Graphics , без ОС]</t>
  </si>
  <si>
    <t>Intel Pentium Silver N5030</t>
  </si>
  <si>
    <t>/product/b191d8bc3c6ed050/156-noutbuk-lenovo-ideapad-3-15igl05-seryj/</t>
  </si>
  <si>
    <t>15.6" Ноутбук Lenovo IdeaPad 3 15IGL05 серый [HD (1366x768), TN+film, Intel Pentium Silver N5030, ядра: 4 х 1.1 ГГц, RAM 8 ГБ, HDD 1000 ГБ, Intel UHD Graphics , без ОС]</t>
  </si>
  <si>
    <t>/product/43ad370591b71bb0/156-noutbuk-asus-laptop-15-x515ka-ej065w-seryj/</t>
  </si>
  <si>
    <t>15.6" Ноутбук ASUS Laptop 15 X515KA-EJ065W серый [Full HD (1920x1080), TN+film, Intel Celeron N4500, ядра: 2 х 1.1 ГГц, RAM 8 ГБ, SSD 128 ГБ, Intel UHD Graphics , Windows 11 Home Single Language]</t>
  </si>
  <si>
    <t>Intel Celeron N4500</t>
  </si>
  <si>
    <t>/product/b191d8ba3c6ed050/156-noutbuk-lenovo-ideapad-3-15igl05-seryj/</t>
  </si>
  <si>
    <t>15.6" Ноутбук Lenovo IdeaPad 3 15IGL05 серый [HD (1366x768), TN+film, Intel Pentium Silver N5030, ядра: 4 х 1.1 ГГц, RAM 4 ГБ, SSD 256 ГБ, Intel UHD Graphics , без ОС]</t>
  </si>
  <si>
    <t>/product/52adbde44a68c83d/156-noutbuk-acer-aspire-3-a315-56-316x-cernyj/</t>
  </si>
  <si>
    <t>15.6" Ноутбук Acer Aspire 3 A315-56-316X черный [Full HD (1920x1080), TN+film, Intel Core i3-1005G1, ядра: 2 х 1.2 ГГц, RAM 4 ГБ, SSD 256 ГБ, Intel UHD Graphics , без ОС]</t>
  </si>
  <si>
    <t>Intel Core i3-1005G1</t>
  </si>
  <si>
    <t>/product/5ed6c61d9ab06200/156-noutbuk-asus-vivobook-15-x515ea-ej905w-serebristyj/</t>
  </si>
  <si>
    <t>15.6" Ноутбук ASUS Vivobook 15 X515EA-EJ905W серебристый [Full HD (1920x1080), IPS, Intel Core i3-1115G4, ядра: 2 х 3 ГГц, RAM 4 ГБ, SSD 256 ГБ, Intel UHD Graphics , Windows 11 Home Single Language]</t>
  </si>
  <si>
    <t>Intel Core i3-1115G4</t>
  </si>
  <si>
    <t>/product/6ab38cdb8e5eed20/156-noutbuk-lenovo-v15-g2-itl-cernyj/</t>
  </si>
  <si>
    <t>15.6" Ноутбук Lenovo V15 G2 ITL черный [Full HD (1920x1080), TN+film, Intel Core i3-1115G4, ядра: 2 х 3 ГГц, RAM 4 ГБ, SSD 256 ГБ, Intel UHD Graphics , без ОС]</t>
  </si>
  <si>
    <t>/product/44e1e65a473eed20/156-noutbuk-asus-laptop-15-l510ka-ej189w-cernyj/</t>
  </si>
  <si>
    <t>15.6" Ноутбук ASUS Laptop 15 L510KA-EJ189W черный [Full HD (1920x1080), TN+film, Intel Pentium Silver N6000, ядра: 4 х 1.1 ГГц, RAM 8 ГБ, SSD 256 ГБ, Intel UHD Graphics , Windows 11 Home Single Language]</t>
  </si>
  <si>
    <t>/product/94bb555fb5832ff4/156-noutbuk-lenovo-v15-g2-alc-cernyj/</t>
  </si>
  <si>
    <t>15.6" Ноутбук Lenovo V15 G2 ALC черный [Full HD (1920x1080), TN+film, AMD Ryzen 3 5300U, ядра: 4 х 2.6 ГГц, RAM 8 ГБ, SSD 256 ГБ, AMD Radeon Graphics , без ОС]</t>
  </si>
  <si>
    <t>AMD Ryzen 3 5300U</t>
  </si>
  <si>
    <t>/product/920629a5dac03332/156-noutbuk-acer-aspire-3-a315-23-r1b3-cernyj/</t>
  </si>
  <si>
    <t>15.6" Ноутбук Acer Aspire 3 A315-23-R1B3 черный [Full HD (1920x1080), TN+film, AMD Athlon Silver 3050U, ядра: 2 х 2.3 ГГц, RAM 4 ГБ, SSD 256 ГБ, AMD Radeon Graphics , Windows 10 Home Single Language]</t>
  </si>
  <si>
    <t>AMD Athlon Silver 3050U</t>
  </si>
  <si>
    <t>/product/4b190634d282ed20/156-noutbuk-lenovo-ideapad-3-15iml05-seryj/</t>
  </si>
  <si>
    <t>15.6" Ноутбук Lenovo IdeaPad 3 15IML05 серый [Full HD (1920x1080), IPS, Intel Core i3-10110U, ядра: 2 х 2.1 ГГц, RAM 8 ГБ, SSD 256 ГБ, Intel UHD Graphics , без ОС]</t>
  </si>
  <si>
    <t>Intel Core i3-10110U</t>
  </si>
  <si>
    <t>/product/19a22588245cd0f7/156-noutbuk-asus-p1512cea-ej0112-seryj/</t>
  </si>
  <si>
    <t>15.6" Ноутбук ASUS P1512CEA-EJ0112 серый [Full HD (1920x1080), TN+film, Intel Core i3-1115G4, ядра: 2 х 3 ГГц, RAM 8 ГБ, SSD 256 ГБ, Intel UHD Graphics , без ОС]</t>
  </si>
  <si>
    <t>/product/a9df11852fc82ff2/14-noutbuk-lenovo-v14-g1-iml-seryj/</t>
  </si>
  <si>
    <t>14" Ноутбук Lenovo V14-G1 IML серый [Full HD (1920x1080), TN+film, Intel Core i3-10110U, ядра: 2 х 2.1 ГГц, RAM 4 ГБ, SSD 256 ГБ, Intel UHD Graphics , без ОС]</t>
  </si>
  <si>
    <t>/product/89018fb51d3d42b4/14-ultrabuk-msi-modern-14-c12m-233x-cernyj/</t>
  </si>
  <si>
    <t>14" Ультрабук MSI Modern 14 C12M-233X черный [Full HD (1920x1080), IPS, Intel Core i3-1215U, ядра: 2 + 4 х 1.2 ГГц, RAM 8 ГБ, SSD 256 ГБ, Intel UHD Graphics , без ОС]</t>
  </si>
  <si>
    <t>Intel Core i3-1215U</t>
  </si>
  <si>
    <t>/product/38048fee1c3fed20/14-ultrabuk-msi-modern-14-c12m-233xru-cernyj/</t>
  </si>
  <si>
    <t>14" Ультрабук MSI Modern 14 C12M-233XRU черный [Full HD (1920x1080), IPS, Intel Core i3-1215U, ядра: 2 + 4 х 1.2 ГГц, RAM 8 ГБ, SSD 256 ГБ, Intel UHD Graphics , без ОС]</t>
  </si>
  <si>
    <t>/product/f7ec57d1a4c06200/156-noutbuk-asus-laptop-15-x515jf-br368-seryj/</t>
  </si>
  <si>
    <t>15.6" Ноутбук ASUS Laptop 15 X515JF-BR368 серый [HD (1366x768), TN+film, Intel Pentium 6805, ядра: 2 х 1.1 ГГц, RAM 8 ГБ, SSD 256 ГБ, GeForce MX130 2 ГБ, без ОС]</t>
  </si>
  <si>
    <t>Intel Pentium 6805</t>
  </si>
  <si>
    <t>GeForce MX130 2 ГБ</t>
  </si>
  <si>
    <t>/product/33f005f49fa32ff4/156-noutbuk-asus-vivobook-15-x515ea-bq1189w-seryj/</t>
  </si>
  <si>
    <t>15.6" Ноутбук ASUS Vivobook 15 X515EA-BQ1189W серый [Full HD (1920x1080), IPS, Intel Core i3-1115G4, ядра: 2 х 3 ГГц, RAM 8 ГБ, SSD 256 ГБ, Intel UHD Graphics , Windows 11 Home Single Language]</t>
  </si>
  <si>
    <t>/product/b642c9d92bfaed20/156-noutbuk-lenovo-v15-ada-seryj/</t>
  </si>
  <si>
    <t>15.6" Ноутбук Lenovo V15 ADA серый [Full HD (1920x1080), TN+film, AMD Athlon Gold 3150U, ядра: 2 х 2.4 ГГц, RAM 4 ГБ, SSD 256 ГБ, AMD Radeon Graphics , без ОС]</t>
  </si>
  <si>
    <t>AMD Athlon Gold 3150U</t>
  </si>
  <si>
    <t>/product/b036a922b2cd2eb0/156-noutbuk-hp-laptop-15-db1240ur-seryj/</t>
  </si>
  <si>
    <t>15.6" Ноутбук HP Laptop 15-db1240ur серый [Full HD (1920x1080), SVA (TN+film), AMD Ryzen 3 3200U, ядра: 2 х 2.6 ГГц, RAM 4 ГБ, SSD 256 ГБ, AMD Radeon Vega 3 , без ОС]</t>
  </si>
  <si>
    <t>AMD Ryzen 3 3200U</t>
  </si>
  <si>
    <t>AMD Radeon Vega 3</t>
  </si>
  <si>
    <t>/product/b0e2320d99352ff4/156-noutbuk-asus-vivobook-15-x515ea-bq1189-seryj/</t>
  </si>
  <si>
    <t>15.6" Ноутбук ASUS Vivobook 15 X515EA-BQ1189 серый [Full HD (1920x1080), IPS, Intel Core i3-1115G4, ядра: 2 х 3 ГГц, RAM 8 ГБ, SSD 256 ГБ, Intel UHD Graphics , без ОС]</t>
  </si>
  <si>
    <t>/product/49a9b991c5e26200/156-noutbuk-hp-250-g8-seryj/</t>
  </si>
  <si>
    <t>15.6" Ноутбук HP 250 G8 серый [HD (1366x768), IPS, Intel Core i3-1115G4, ядра: 2 х 3 ГГц, RAM 4 ГБ, SSD 256 ГБ, Intel UHD Graphics , без ОС]</t>
  </si>
  <si>
    <t>/product/5dd56777a0f76200/156-noutbuk-lenovo-ideapad-3-15igl05-seryj/</t>
  </si>
  <si>
    <t>15.6" Ноутбук Lenovo IdeaPad 3 15IGL05 серый [HD (1366x768), TN+film, Intel Celeron N4020, ядра: 2 х 1.1 ГГц, RAM 8 ГБ, SSD 256 ГБ, Intel UHD Graphics , без ОС]</t>
  </si>
  <si>
    <t>/product/5ed6c6199ab06200/14-noutbuk-asus-x415ea-eb512-seryj/</t>
  </si>
  <si>
    <t>14" Ноутбук ASUS X415EA-EB512 серый [Full HD (1920x1080), IPS, Intel Core i3-1115G4, ядра: 2 х 3 ГГц, RAM 8 ГБ, SSD 256 ГБ, Intel UHD Graphics , без ОС]</t>
  </si>
  <si>
    <t>/product/5dd5677ba0f76200/156-noutbuk-lenovo-ideapad-l3-15itl6-seryj/</t>
  </si>
  <si>
    <t>15.6" Ноутбук Lenovo IdeaPad L3 15ITL6 серый [Full HD (1920x1080), IPS, Intel Core i3-1115G4, ядра: 2 х 3 ГГц, RAM 8 ГБ, HDD 1000 ГБ, Intel UHD Graphics , без ОС]</t>
  </si>
  <si>
    <t>/product/5dd56783a0f76200/156-noutbuk-lenovo-ideapad-l3-15itl6-seryj/</t>
  </si>
  <si>
    <t>15.6" Ноутбук Lenovo IdeaPad L3 15ITL6 серый [Full HD (1920x1080), IPS, Intel Core i3-1115G4, ядра: 2 х 3 ГГц, RAM 8 ГБ, HDD 1000 ГБ, Intel UHD Graphics , Windows 10 Home Single Language]</t>
  </si>
  <si>
    <t>/product/6256c80a45b5c25c/156-noutbuk-asus-m515da-bq1404w-seryj/</t>
  </si>
  <si>
    <t>15.6" Ноутбук ASUS M515DA-BQ1404W серый [Full HD (1920x1080), IPS, AMD Ryzen 3 3250U, ядра: 2 х 2.6 ГГц, RAM 8 ГБ, SSD 256 ГБ, AMD Radeon Graphics , Windows 11 Home Single Language]</t>
  </si>
  <si>
    <t>/product/e2e4440891e13333/156-noutbuk-lenovo-ideapad-3-15iil05-seryj/</t>
  </si>
  <si>
    <t>15.6" Ноутбук Lenovo IdeaPad 3 15IIL05 серый [HD (1366x768), TN+film, Intel Core i3-1005G1, ядра: 2 х 1.2 ГГц, RAM 4 ГБ, HDD 1000 ГБ, Intel UHD Graphics , Windows 10 Home Single Language]</t>
  </si>
  <si>
    <t>/product/69716693e104780c/156-noutbuk-asus-expertbook-l1-l1500cda-bq0640-cernyj/</t>
  </si>
  <si>
    <t>15.6" Ноутбук ASUS ExpertBook L1 L1500CDA-BQ0640 черный [Full HD (1920x1080), IPS, AMD Ryzen 3 3250U, ядра: 2 х 2.6 ГГц, RAM 8 ГБ, SSD 256 ГБ, AMD Radeon Graphics , без ОС]</t>
  </si>
  <si>
    <t>/product/956e283bd283ed20/156-noutbuk-lenovo-ideapad-3-15iil05-seryj/</t>
  </si>
  <si>
    <t>15.6" Ноутбук Lenovo IdeaPad 3 15IIL05 серый [Full HD (1920x1080), IPS, Intel Core i3-1005G1, ядра: 2 х 1.2 ГГц, RAM 8 ГБ, SSD 256 ГБ, Intel UHD Graphics , Windows 11 Home Single Language]</t>
  </si>
  <si>
    <t>/product/7ad2dd8d1ea52ff2/156-noutbuk-lenovo-v15-g1-iml-seryj/</t>
  </si>
  <si>
    <t>15.6" Ноутбук Lenovo V15 G1 IML серый [Full HD (1920x1080), TN+film, Intel Core i3-10110U, ядра: 2 х 2.1 ГГц, RAM 4 ГБ, SSD 256 ГБ, Intel UHD Graphics , без ОС]</t>
  </si>
  <si>
    <t>/product/e9c611dfe740ea8b/156-noutbuk-acer-extensa-15-ex215-22-r1bh-cernyj/</t>
  </si>
  <si>
    <t>15.6" Ноутбук Acer Extensa 15 EX215-22-R1BH черный [Full HD (1920x1080), TN+film, AMD Ryzen 3 3250U, ядра: 2 х 2.6 ГГц, RAM 8 ГБ, SSD 256 ГБ, AMD Radeon Graphics , Windows 11 Home Single Language]</t>
  </si>
  <si>
    <t>/product/b4a907b4a4c46200/14-noutbuk-lenovo-v14-iml-seryj/</t>
  </si>
  <si>
    <t>14" Ноутбук Lenovo V14 IML серый [Full HD (1920x1080), TN+film, Intel Core i3-10110U, ядра: 2 х 2.1 ГГц, RAM 4 ГБ, HDD 1000 ГБ, Intel UHD Graphics , без ОС]</t>
  </si>
  <si>
    <t>/product/c9d32d2d14c33332/156-noutbuk-acer-aspire-3-a315-56-315a-cernyj/</t>
  </si>
  <si>
    <t>15.6" Ноутбук Acer Aspire 3 A315-56-315A черный [Full HD (1920x1080), TN+film, Intel Core i3-1005G1, ядра: 2 х 1.2 ГГц, RAM 4 ГБ, SSD 256 ГБ, Intel UHD Graphics , Windows 10 Home Single Language]</t>
  </si>
  <si>
    <t>/product/fbfa905d6dfcb520/156-noutbuk-asus-x515ea-bq1949w-sinij/</t>
  </si>
  <si>
    <t>15.6" Ноутбук Asus X515EA-BQ1949W синий [Full HD (1920x1080), IPS, Intel Core i3-1115G4, ядра: 2 х 3 ГГц, RAM 8 ГБ, SSD 256 ГБ, Intel UHD Graphics , Windows 11 Home Single Language]</t>
  </si>
  <si>
    <t>/product/a254cc15d282ed20/156-noutbuk-lenovo-ideapad-3-15iml05-seryj/</t>
  </si>
  <si>
    <t>15.6" Ноутбук Lenovo IdeaPad 3 15IML05 серый [Full HD (1920x1080), IPS, Intel Core i3-10110U, ядра: 2 х 2.1 ГГц, RAM 8 ГБ, SSD 256 ГБ, Intel UHD Graphics , Windows 10 Home Single Language]</t>
  </si>
  <si>
    <t>/product/11992043d6782ff4/156-noutbuk-lenovo-v15-g2-itl-cernyj/</t>
  </si>
  <si>
    <t>15.6" Ноутбук Lenovo V15 G2 ITL черный [Full HD (1920x1080), TN+film, Intel Core i3-1115G4, ядра: 2 х 3 ГГц, RAM 8 ГБ, SSD 256 ГБ, Intel UHD Graphics , без ОС]</t>
  </si>
  <si>
    <t>/product/4a387f0fbc9dc4ce/156-noutbuk-msi-modern-15-b12m-211-cernyj/</t>
  </si>
  <si>
    <t>15.6" Ноутбук MSI Modern 15 B12M-211 черный [Full HD (1920x1080), IPS, Intel Core i3-1215U, ядра: 2 + 4, RAM 8 ГБ, SSD 256 ГБ, Intel UHD Graphics , Windows 11 Home Single Language]</t>
  </si>
  <si>
    <t>/product/2b6199891c3fed20/156-noutbuk-msi-modern-15-b12m-211ru-cernyj/</t>
  </si>
  <si>
    <t>15.6" Ноутбук MSI Modern 15 B12M-211RU черный [Full HD (1920x1080), IPS, Intel Core i3-1215U, ядра: 2 + 4, RAM 8 ГБ, SSD 256 ГБ, Intel UHD Graphics , Windows 11 Home Single Language]</t>
  </si>
  <si>
    <t>/product/236f4084d0902a38/156-ultrabuk-msi-modern-15-b12m-215x-cernyj/</t>
  </si>
  <si>
    <t>15.6" Ультрабук MSI Modern 15 B12M-215X черный [Full HD (1920x1080), IPS, Intel Core i3-1215U, ядра: 2 + 4, RAM 8 ГБ, SSD 256 ГБ, Intel UHD Graphics , без ОС]</t>
  </si>
  <si>
    <t>/product/2b61998b1c3fed20/156-ultrabuk-msi-modern-15-b12m-215xru-cernyj/</t>
  </si>
  <si>
    <t>15.6" Ультрабук MSI Modern 15 B12M-215XRU черный [Full HD (1920x1080), IPS, Intel Core i3-1215U, ядра: 2 + 4, RAM 8 ГБ, SSD 256 ГБ, Intel UHD Graphics , без ОС]</t>
  </si>
  <si>
    <t>/product/a6907ea1411fd050/156-noutbuk-dell-vostro-3515-seryj/</t>
  </si>
  <si>
    <t>15.6" Ноутбук Dell Vostro 3515 серый [Full HD (1920x1080), WVA (TN+film), AMD Ryzen 3 3250U, ядра: 2 х 2.6 ГГц, RAM 4 ГБ, SSD 128 ГБ, AMD Radeon Graphics , Windows 10 Home Single Language]</t>
  </si>
  <si>
    <t>/product/5be5cf7ea00a6200/14-noutbuk-asus-expertbook-b1-b1400-b1400ceae-eb2613r-cernyj/</t>
  </si>
  <si>
    <t>14" Ноутбук ASUS ExpertBook B1 B1400 B1400CEAE-EB2613R черный [Full HD (1920x1080), IPS, Intel Core i3-1115G4, ядра: 2 х 3 ГГц, RAM 8 ГБ, SSD 256 ГБ, Intel UHD Graphics , Windows 10 Pro]</t>
  </si>
  <si>
    <t>Windows 10 Pro</t>
  </si>
  <si>
    <t>/product/da5ebd7b15cb2ff2/156-noutbuk-hp-255-g7-seryj/</t>
  </si>
  <si>
    <t>15.6" Ноутбук HP 255 G7 серый [Full HD (1920x1080), SVA (TN+film), AMD Ryzen 3 3200U, ядра: 2 х 2.6 ГГц, RAM 8 ГБ, SSD 256 ГБ, AMD Radeon Vega 3 , DVD-RW, без ОС]</t>
  </si>
  <si>
    <t>/product/e4f36599fd9bed20/156-noutbuk-lenovo-ideapad-3-15itl6-seryj/</t>
  </si>
  <si>
    <t>15.6" Ноутбук Lenovo IdeaPad 3 15ITL6 серый [Full HD (1920x1080), TN+film, Intel Core i3-1115G4, ядра: 2 х 3 ГГц, RAM 4 ГБ, HDD 1000 ГБ, Intel UHD Graphics , без ОС]</t>
  </si>
  <si>
    <t>/product/70b2ec5c8e5eed20/156-noutbuk-lenovo-v15-g2-itl-cernyj/</t>
  </si>
  <si>
    <t>15.6" Ноутбук Lenovo V15 G2 ITL черный [Full HD (1920x1080), TN+film, Intel Core i3-1115G4, ядра: 2 х 3 ГГц, RAM 4 ГБ, HDD 1000 ГБ, Intel UHD Graphics , без ОС]</t>
  </si>
  <si>
    <t>/product/da5ebdd915cb2ff2/156-noutbuk-hp-laptop-15s-eq1251ur-cernyj/</t>
  </si>
  <si>
    <t>15.6" Ноутбук HP Laptop 15s-eq1251ur черный [Full HD (1920x1080), IPS, AMD Ryzen 3 3250U, ядра: 2 х 2.6 ГГц, RAM 8 ГБ, SSD 256 ГБ, AMD Radeon Graphics , без ОС]</t>
  </si>
  <si>
    <t>/product/86c2653757053332/156-noutbuk-hp-250-g7-cernyj/</t>
  </si>
  <si>
    <t>15.6" Ноутбук HP 250 G7 черный [Full HD (1920x1080), TN+film, Intel Core i3-1005G1, ядра: 2 х 1.2 ГГц, RAM 8 ГБ, SSD 256 ГБ, Intel HD Graphics , без ОС]</t>
  </si>
  <si>
    <t>Intel HD Graphics</t>
  </si>
  <si>
    <t>/product/95912383ced43332/156-noutbuk-lenovo-ideapad-l340-15api-cernyj/</t>
  </si>
  <si>
    <t>15.6" Ноутбук Lenovo IdeaPad L340-15API черный [Full HD (1920x1080), TN+film, AMD Ryzen 5 3500U, ядра: 4 х 2.1 ГГц, RAM 4 ГБ, SSD 256 ГБ, AMD Radeon Vega 8 , без ОС]</t>
  </si>
  <si>
    <t>AMD Ryzen 5 3500U</t>
  </si>
  <si>
    <t>AMD Radeon Vega 8</t>
  </si>
  <si>
    <t>/product/a3db5f95938cd760/173-noutbuk-lenovo-ideapad-3-17itl6-seryj/</t>
  </si>
  <si>
    <t>17.3" Ноутбук Lenovo IdeaPad 3 17ITL6 серый [1600x900, TN+film, Intel Core i3-1115G4, ядра: 2 х 3 ГГц, RAM 8 ГБ, SSD 256 ГБ, Intel UHD Graphics , без ОС]</t>
  </si>
  <si>
    <t>1600x900</t>
  </si>
  <si>
    <t>/product/4456d956256ae4f8/156-noutbuk-asus-expertbook-l1-l1500cda-bq0718w-cernyj/</t>
  </si>
  <si>
    <t>15.6" Ноутбук ASUS ExpertBook L1 L1500CDA-BQ0718W черный [Full HD (1920x1080), IPS, AMD Ryzen 3 3250U, ядра: 2 х 2.6 ГГц, RAM 8 ГБ, SSD 256 ГБ, AMD Radeon Graphics , Windows 11 Home Single Language]</t>
  </si>
  <si>
    <t>/product/f4e8fd88e5a32bbc/156-noutbuk-asus-p1512cea-bq0340-seryj/</t>
  </si>
  <si>
    <t>15.6" Ноутбук ASUS P1512CEA-BQ0340 серый [Full HD (1920x1080), TN+film, Intel Core i5-1135G7, ядра: 4 х 2.4 ГГц, RAM 8 ГБ, SSD 256 ГБ, Intel Iris Xe Graphics , без ОС]</t>
  </si>
  <si>
    <t>Intel Core i5-1135G7</t>
  </si>
  <si>
    <t>Intel Iris Xe Graphics</t>
  </si>
  <si>
    <t>/product/562a7647f0fb2ff2/156-noutbuk-asus-vivobook-15-m515ua-bq178t-seryj/</t>
  </si>
  <si>
    <t>15.6" Ноутбук ASUS VivoBook 15 M515UA-BQ178T серый [Full HD (1920x1080), IPS, AMD Ryzen 5 5500U, ядра: 6 х 2.1 ГГц, RAM 8 ГБ, SSD 256 ГБ, AMD Radeon Graphics , Windows 10 Home Single Language]</t>
  </si>
  <si>
    <t>AMD Ryzen 5 5500U</t>
  </si>
  <si>
    <t>/product/246204205c82d050/156-noutbuk-lenovo-ideapad-3-15iil05-seryj/</t>
  </si>
  <si>
    <t>15.6" Ноутбук Lenovo IdeaPad 3 15IIL05 серый [HD (1366x768), TN+film, Intel Core i3-1005G1, ядра: 2 х 1.2 ГГц, RAM 8 ГБ, HDD 1000 ГБ, GeForce MX330 2 ГБ, без ОС]</t>
  </si>
  <si>
    <t>GeForce MX330 2 ГБ</t>
  </si>
  <si>
    <t>/product/052b5514141214d8/156-noutbuk-lenovo-ideapad-3-15itl6-seryj/</t>
  </si>
  <si>
    <t>15.6" Ноутбук Lenovo IdeaPad 3 15ITL6 серый [Full HD (1920x1080), TN+film, Intel Core i3-1115G4, ядра: 2 х 3 ГГц, RAM 8 ГБ, SSD 512 ГБ, Intel UHD Graphics , без ОС]</t>
  </si>
  <si>
    <t>/product/94bb5561b5832ff4/156-noutbuk-lenovo-v15-g2-alc-cernyj/</t>
  </si>
  <si>
    <t>15.6" Ноутбук Lenovo V15 G2 ALC черный [Full HD (1920x1080), TN+film, AMD Ryzen 5 5500U, ядра: 6 х 2.1 ГГц, RAM 8 ГБ, SSD 256 ГБ, AMD Radeon Graphics , без ОС]</t>
  </si>
  <si>
    <t>/product/a90f67912cf8ed20/156-noutbuk-xiaomi-redmibook-15-seryj/</t>
  </si>
  <si>
    <t>15.6" Ноутбук Xiaomi RedmiBook 15 серый [Full HD (1920x1080), TN+film, Intel Core i3-1115G4, ядра: 2 х 3 ГГц, RAM 8 ГБ, SSD 256 ГБ, Intel UHD Graphics , Windows 11 Home]</t>
  </si>
  <si>
    <t>/product/5be5cf80a00a6200/14-noutbuk-asus-expertbook-b1-b1400ceae-ek2241r-sinij/</t>
  </si>
  <si>
    <t>14" Ноутбук ASUS ExpertBook B1 B1400CEAE-EK2241R синий [Full HD (1920x1080), TN+film, Intel Core i3-1115G4, ядра: 2 х 3 ГГц, RAM 8 ГБ, SSD 512 ГБ, Intel UHD Graphics , Windows 10 Pro]</t>
  </si>
  <si>
    <t>/product/415f5242691ed050/14-noutbuk-asus-vivobook-14-k413ea-ek2384w-serebristyj/</t>
  </si>
  <si>
    <t>14" Ноутбук ASUS Vivobook 14 K413EA-EK2384W серебристый [Full HD (1920x1080), IPS, Intel Core i3-1115G4, ядра: 2 х 3 ГГц, RAM 8 ГБ, SSD 256 ГБ, Intel UHD Graphics , Windows 11 Pro]</t>
  </si>
  <si>
    <t>/product/1e24a743aedb2eb0/156-noutbuk-acer-extensa-15-ex215-22-r5nc-cernyj/</t>
  </si>
  <si>
    <t>15.6" Ноутбук Acer Extensa 15 EX215-22-R5NC черный [Full HD (1920x1080), TN+film, AMD Ryzen 3 3250U, ядра: 2 х 2.6 ГГц, RAM 4 ГБ, SSD 256 ГБ, AMD Radeon Graphics , Windows 10 Home Single Language]</t>
  </si>
  <si>
    <t>/product/91e6af13b2d42eb0/156-noutbuk-lenovo-ideapad-l340-15api-seryj/</t>
  </si>
  <si>
    <t>15.6" Ноутбук Lenovo IdeaPad L340-15API серый [Full HD (1920x1080), TN+film, AMD Ryzen 3 3200U, ядра: 2 х 2.6 ГГц, RAM 8 ГБ, HDD 1000 ГБ, SSD 128 ГБ, AMD Radeon Vega 3 , без ОС]</t>
  </si>
  <si>
    <t>/product/7430da8f9f5a6200/14-noutbuk-asus-vivobook-x415ea-eb533-seryj/</t>
  </si>
  <si>
    <t>14" Ноутбук ASUS VivoBook X415EA-EB533 серый [Full HD (1920x1080), IPS, Intel Core i5-1135G7, ядра: 4 х 2.4 ГГц, RAM 8 ГБ, SSD 512 ГБ, Intel Iris Xe Graphics , без ОС]</t>
  </si>
  <si>
    <t>/product/2cfd92028e5eed20/14-noutbuk-hp-240-g8-seryj/</t>
  </si>
  <si>
    <t>14" Ноутбук HP 240 G8 серый [Full HD (1920x1080), IPS, Intel Core i3-1005G1, ядра: 2 х 1.2 ГГц, RAM 8 ГБ, SSD 256 ГБ, Intel UHD Graphics , Windows 10 Home Single Language]</t>
  </si>
  <si>
    <t>/product/7d6dfb1c91183333/14-ultrabuk-msi-modern-14-b11m-265xkz-seryj/</t>
  </si>
  <si>
    <t>14" Ультрабук MSI Modern 14 B11M-265XKZ серый [Full HD (1920x1080), IPS, Intel Core i3-1115G4, ядра: 2 х 3 ГГц, RAM 8 ГБ, SSD 512 ГБ, Intel UHD Graphics , без ОС]</t>
  </si>
  <si>
    <t>/product/e3f27820b1806200/156-noutbuk-asus-expertbook-l1-l1500cda-bq0609t-sinij/</t>
  </si>
  <si>
    <t>15.6" Ноутбук ASUS ExpertBook L1 L1500CDA-BQ0609T синий [Full HD (1920x1080), IPS, AMD Ryzen 3 3250U, ядра: 2 х 2.6 ГГц, RAM 8 ГБ, SSD 512 ГБ, AMD Radeon Graphics , Windows 10 Home Single Language]</t>
  </si>
  <si>
    <t>/product/dc569dd23c8c5221/156-noutbuk-acer-aspire-3-a315-58-35vw-serebristyj/</t>
  </si>
  <si>
    <t>15.6" Ноутбук Acer Aspire 3 A315-58-35VW серебристый [Full HD (1920x1080), TN+film, Intel Core i3-1115G4, ядра: 2 х 3 ГГц, RAM 8 ГБ, SSD 512 ГБ, Intel UHD Graphics , без ОС]</t>
  </si>
  <si>
    <t>/product/206e9f738e5eed20/156-noutbuk-hp-250-g8-seryj/</t>
  </si>
  <si>
    <t>15.6" Ноутбук HP 250 G8 серый [Full HD (1920x1080), IPS, Intel Core i3-1005G1, ядра: 2 х 1.2 ГГц, RAM 8 ГБ, SSD 256 ГБ, Intel UHD Graphics , Windows 10 Home Single Language]</t>
  </si>
  <si>
    <t>/product/66ba9eac0f84ed20/156-noutbuk-lenovo-ideapad-3-15are05-seryj/</t>
  </si>
  <si>
    <t>15.6" Ноутбук Lenovo IdeaPad 3 15ARE05 серый [Full HD (1920x1080), IPS, AMD Ryzen 5 4500U, ядра: 6 х 2.3 ГГц, RAM 4 ГБ, SSD 256 ГБ, AMD Radeon Graphics , без ОС]</t>
  </si>
  <si>
    <t>AMD Ryzen 5 4500U</t>
  </si>
  <si>
    <t>/product/1f387aba2e343332/156-noutbuk-lenovo-thinkbook-15-iil-serebristyj/</t>
  </si>
  <si>
    <t>15.6" Ноутбук Lenovo ThinkBook 15 IIL серебристый [Full HD (1920x1080), IPS, Intel Core i3-1005G1, ядра: 2 х 1.2 ГГц, RAM 8 ГБ, SSD 256 ГБ, Intel UHD Graphics , без ОС]</t>
  </si>
  <si>
    <t>/product/253222e41c3fed20/156-noutbuk-msi-modern-15-b12m-210ru-cernyj/</t>
  </si>
  <si>
    <t>15.6" Ноутбук MSI Modern 15 B12M-210RU черный [Full HD (1920x1080), IPS, Intel Core i5-1235U, ядра: 2 + 8, RAM 8 ГБ, SSD 256 ГБ, Intel Iris Xe Graphics , Windows 11 Home Single Language]</t>
  </si>
  <si>
    <t>Intel Core i5-1235U</t>
  </si>
  <si>
    <t>/product/31e088911c3fed20/156-noutbuk-msi-modern-15-b12m-213xru-cernyj/</t>
  </si>
  <si>
    <t>15.6" Ноутбук MSI Modern 15 B12M-213XRU черный [Full HD (1920x1080), IPS, Intel Core i5-1235U, ядра: 2 + 8, RAM 16 ГБ, SSD 512 ГБ, Intel Iris Xe Graphics , без ОС]</t>
  </si>
  <si>
    <t>/product/bb3cf369e6e9ed20/173-noutbuk-hp-470-g8-serebristyj/</t>
  </si>
  <si>
    <t>17.3" Ноутбук HP 470 G8 серебристый [Full HD (1920x1080), IPS, Intel Core i3-1125G4, ядра: 4 х 2 ГГц, RAM 8 ГБ, SSD 256 ГБ, Intel UHD Graphics , без ОС]</t>
  </si>
  <si>
    <t>Intel Core i3-1125G4</t>
  </si>
  <si>
    <t>/product/8aa61f841475ed20/156-noutbuk-lenovo-ideapad-v15-gen-3-iap-cernyj/</t>
  </si>
  <si>
    <t>15.6" Ноутбук Lenovo IdeaPad V15 Gen 3 IAP черный [Full HD (1920x1080), TN+film, Intel Core i3-1215U, ядра: 2 + 4, RAM 8 ГБ, SSD 256 ГБ, Intel UHD Graphics , без ОС]</t>
  </si>
  <si>
    <t>/product/7430da8b9f5a6200/156-noutbuk-asus-vivobook-15-x513ea-bq1819-cernyj/</t>
  </si>
  <si>
    <t>15.6" Ноутбук ASUS VivoBook 15 X513EA-BQ1819 черный [Full HD (1920x1080), IPS, Intel Core i5-1135G7, ядра: 4 х 2.4 ГГц, RAM 8 ГБ, SSD 256 ГБ, Intel Iris Xe Graphics , без ОС]</t>
  </si>
  <si>
    <t>/product/c6c3ad74fda2ed20/156-noutbuk-lenovo-ideapad-3-15alc6-serebristyj/</t>
  </si>
  <si>
    <t>15.6" Ноутбук Lenovo IdeaPad 3 15ALC6 серебристый [Full HD (1920x1080), TN+film, AMD Ryzen 5 5500U, ядра: 6 х 2.1 ГГц, RAM 8 ГБ, SSD 512 ГБ, AMD Radeon Graphics , без ОС]</t>
  </si>
  <si>
    <t>/product/b4a907aca4c46200/156-noutbuk-lenovo-ideapad-3-15itl6-seryj/</t>
  </si>
  <si>
    <t>15.6" Ноутбук Lenovo IdeaPad 3 15ITL6 серый [Full HD (1920x1080), IPS, Intel Core i3-1115G4, ядра: 2 х 3 ГГц, RAM 8 ГБ, SSD 256 ГБ, Intel UHD Graphics , Windows 10 Home Single Language]</t>
  </si>
  <si>
    <t>/product/5dd56781a0f76200/156-noutbuk-lenovo-ideapad-l3-15itl6-seryj/</t>
  </si>
  <si>
    <t>15.6" Ноутбук Lenovo IdeaPad L3 15ITL6 серый [Full HD (1920x1080), IPS, Intel Core i3-1115G4, ядра: 2 х 3 ГГц, RAM 8 ГБ, SSD 512 ГБ, Intel UHD Graphics , без ОС]</t>
  </si>
  <si>
    <t>/product/95088d8caeca2eb0/156-noutbuk-lenovo-thinkbook-15-g2-itl-seryj/</t>
  </si>
  <si>
    <t>15.6" Ноутбук Lenovo ThinkBook 15 G2 ITL серый [Full HD (1920x1080), IPS, Intel Core i3-1115G4, ядра: 2 х 3 ГГц, RAM 8 ГБ, SSD 256 ГБ, Intel UHD Graphics , без ОС]</t>
  </si>
  <si>
    <t>/product/dccb5182065ded20/156-noutbuk-lenovo-v15-g2-alc-cernyj/</t>
  </si>
  <si>
    <t>/product/ef385902d2fe2ff2/156-noutbuk-acer-aspire-3-a315-58-3343-serebristyj/</t>
  </si>
  <si>
    <t>15.6" Ноутбук Acer Aspire 3 A315-58-3343 серебристый [Full HD (1920x1080), TN+film, Intel Core i3-1115G4, ядра: 2 х 3 ГГц, RAM 8 ГБ, SSD 256 ГБ, Intel UHD Graphics , Windows 11 Home Single Language]</t>
  </si>
  <si>
    <t>/product/6c8a3903065ded20/156-noutbuk-lenovo-v15-g2-alc-cernyj/</t>
  </si>
  <si>
    <t>15.6" Ноутбук Lenovo V15 G2 ALC черный [Full HD (1920x1080), TN+film, AMD Ryzen 5 5500U, ядра: 6 х 2.1 ГГц, RAM 8 ГБ, SSD 512 ГБ, AMD Radeon Graphics , без ОС]</t>
  </si>
  <si>
    <t>/product/f7ec57d3a4c06200/14-noutbuk-asus-zenbook-ux425ea-ki846w-seryj/</t>
  </si>
  <si>
    <t>14" Ноутбук ASUS Zenbook UX425EA-KI846W серый [Full HD (1920x1080), IPS, Intel Core i5-1135G7, ядра: 4 х 2.4 ГГц, RAM 8 ГБ, SSD 256 ГБ, Intel Iris Xe Graphics , Windows 11 Home Single Language]</t>
  </si>
  <si>
    <t>/product/b4a907b6a4c46200/14-noutbuk-lenovo-v14-g2-alc-seryj/</t>
  </si>
  <si>
    <t>14" Ноутбук Lenovo V14-G2 ALC серый [Full HD (1920x1080), TN+film, AMD Ryzen 3 5300U, ядра: 4 х 2.6 ГГц, RAM 8 ГБ, SSD 256 ГБ, AMD Radeon Graphics , без ОС]</t>
  </si>
  <si>
    <t>/product/6cb7bf631474ed20/156-noutbuk-lenovo-ideapad-v15-gen-3-iap-cernyj/</t>
  </si>
  <si>
    <t>15.6" Ноутбук Lenovo IdeaPad V15 Gen 3 IAP черный [Full HD (1920x1080), TN+film, Intel Core i3-1215U, ядра: 2 + 4, RAM 8 ГБ, SSD 512 ГБ, Intel UHD Graphics , без ОС]</t>
  </si>
  <si>
    <t>/product/138398a291eb3333/14-noutbuk-dream-machines-g1650ti-14kz30-cernyj/</t>
  </si>
  <si>
    <t>14" Ноутбук Dream Machines G1650Ti-14KZ30 черный [Full HD (1920x1080), WVA (TN+film), Intel Core i3-1115G4, ядра: 2 х 3 ГГц, RAM 8 ГБ, SSD 500 ГБ, GeForce GTX 1650 Ti 4 ГБ, без ОС]</t>
  </si>
  <si>
    <t>GeForce GTX 1650 Ti 4 ГБ</t>
  </si>
  <si>
    <t>/product/07b3952c697e3f1b/156-noutbuk-asus-vivobook-15x-oled-x1503za-l1493-sinij/</t>
  </si>
  <si>
    <t>15.6" Ноутбук ASUS VivoBook 15X OLED X1503ZA-L1493 синий [Full HD (1920x1080), OLED, Intel Core i3-1220P, ядра: 2 + 8, RAM 16 ГБ, SSD 512 ГБ, Intel UHD Graphics , без ОС]</t>
  </si>
  <si>
    <t>Intel Core i3-1220P</t>
  </si>
  <si>
    <t>/product/3426d3d2a24a2eb0/156-noutbuk-lenovo-thinkbook-15-g2-are-seryj/</t>
  </si>
  <si>
    <t>15.6" Ноутбук Lenovo ThinkBook 15 G2 ARE серый [Full HD (1920x1080), IPS, AMD Ryzen 5 4500U, ядра: 6 х 2.3 ГГц, RAM 8 ГБ, HDD 1000 ГБ, AMD Radeon Graphics , без ОС]</t>
  </si>
  <si>
    <t>/product/b07e980c949b1922/14-noutbuk-asus-vivobook-s-14-flip-oled-tn3402qa-lz147w-sinij/</t>
  </si>
  <si>
    <t>14" Ноутбук ASUS Vivobook S 14 Flip OLED TN3402QA-LZ147W синий [2880x1800, OLED, AMD Ryzen 5 5600H, ядра: 6 х 3.3 ГГц, RAM 8 ГБ, SSD 512 ГБ, AMD Radeon Graphics , Windows 11 Home Single Language]</t>
  </si>
  <si>
    <t>2880x1800</t>
  </si>
  <si>
    <t>AMD Ryzen 5 5600H</t>
  </si>
  <si>
    <t>/product/ca270ae1c3e6c6bf/156-noutbuk-asus-vivobook-pro-15-m6500qh-hn075-sinij/</t>
  </si>
  <si>
    <t>15.6" Ноутбук ASUS VivoBook Pro 15 M6500QH-HN075 синий [Full HD (1920x1080), IPS, AMD Ryzen 5 5600H, ядра: 6 х 3.3 ГГц, RAM 8 ГБ, SSD 512 ГБ, GeForce GTX 1650 4 ГБ, без ОС]</t>
  </si>
  <si>
    <t>GeForce GTX 1650 4 ГБ</t>
  </si>
  <si>
    <t>/product/5dd5677fa0f76200/156-noutbuk-lenovo-ideapad-l3-15itl6-seryj/</t>
  </si>
  <si>
    <t>15.6" Ноутбук Lenovo IdeaPad L3 15ITL6 серый [Full HD (1920x1080), IPS, Intel Core i3-1115G4, ядра: 2 х 3 ГГц, RAM 8 ГБ, SSD 512 ГБ, Intel UHD Graphics , Windows 10 Home Single Language]</t>
  </si>
  <si>
    <t>/product/f9130e4007aa460b/156-noutbuk-asus-tuf-gaming-a15-fa506ihrb-hn084-cernyj/</t>
  </si>
  <si>
    <t>15.6" Ноутбук ASUS TUF Gaming A15 FA506IHRB-HN084 черный [Full HD (1920x1080), IPS, AMD Ryzen 5 4600H, ядра: 6 х 3 ГГц, RAM 8 ГБ, SSD 512 ГБ, GeForce GTX 1650 4 ГБ, без ОС]</t>
  </si>
  <si>
    <t>AMD Ryzen 5 4600H</t>
  </si>
  <si>
    <t>/product/5dd5677da0f76200/156-noutbuk-lenovo-ideapad-l3-15itl6-seryj/</t>
  </si>
  <si>
    <t>15.6" Ноутбук Lenovo IdeaPad L3 15ITL6 серый [Full HD (1920x1080), IPS, Intel Core i5-1135G7, ядра: 4 х 2.4 ГГц, RAM 8 ГБ, HDD 1000 ГБ, Intel Iris Xe Graphics , без ОС]</t>
  </si>
  <si>
    <t>/product/f12b9a90af092eb0/133-ultrabuk-asus-zenbook-13-oled-ux325ea-kg230t-seryj/</t>
  </si>
  <si>
    <t>13.3" Ультрабук ASUS Zenbook 13 OLED UX325EA-KG230T серый [Full HD (1920x1080), OLED, Intel Core i5-1135G7, ядра: 4 х 2.4 ГГц, RAM 8 ГБ, SSD 512 ГБ, Intel Iris Xe Graphics , Windows 10 Home Single Language]</t>
  </si>
  <si>
    <t>/product/c24b8c305904ed20/156-noutbuk-ardor-gaming-neo-g15-i5nd200-cernyj/</t>
  </si>
  <si>
    <t>15.6" Ноутбук ARDOR GAMING NEO G15-I5ND200 черный [Full HD (1920x1080), IPS, Intel Core i5-12500H, ядра: 4 + 8 х 2.5 ГГц, RAM 16 ГБ, SSD 512 ГБ, GeForce GTX 1650 4 ГБ, без ОС]</t>
  </si>
  <si>
    <t>Intel Core i5-12500H</t>
  </si>
  <si>
    <t>/product/5c45d1344422bd95/156-noutbuk-acer-aspire-5-a515-45-r7v5-serebristyj/</t>
  </si>
  <si>
    <t>15.6" Ноутбук Acer Aspire 5 A515-45-R7V5 серебристый [Full HD (1920x1080), IPS, AMD Ryzen 5 5500U, ядра: 6 х 2.1 ГГц, RAM 8 ГБ, SSD 512 ГБ, AMD Radeon Graphics , Windows 11 Home Single Language]</t>
  </si>
  <si>
    <t>/product/77d0e9e508bded20/156-noutbuk-lenovo-v15-g2-alc-cernyj/</t>
  </si>
  <si>
    <t>15.6" Ноутбук Lenovo V15 G2 ALC черный [Full HD (1920x1080), TN+film, AMD Ryzen 7 5700U, ядра: 8 х 1.8 ГГц, RAM 8 ГБ, SSD 512 ГБ, AMD Radeon Graphics , без ОС]</t>
  </si>
  <si>
    <t>AMD Ryzen 7 5700U</t>
  </si>
  <si>
    <t>/product/495d766b90c6b230/16-noutbuk-asus-vivobook-16x-x1603za-mb110-sinij/</t>
  </si>
  <si>
    <t>16" Ноутбук ASUS VivoBook 16X X1603ZA-MB110 синий [английская раскладка, 1920x1200, IPS, Intel Core i5-12500H, ядра: 4 + 8 х 2.5 ГГц, RAM 16 ГБ, SSD 512 ГБ, Intel Iris Xe Graphics , без ОС]</t>
  </si>
  <si>
    <t>1920x1200</t>
  </si>
  <si>
    <t>/product/53db86a6065bed20/156-noutbuk-lenovo-v15-g3-iap-cernyj/</t>
  </si>
  <si>
    <t>15.6" Ноутбук Lenovo V15 G3 IAP черный [Full HD (1920x1080), TN+film, Intel Core i5-1235U, ядра: 2 + 8 х 1.3 ГГц, RAM 8 ГБ, SSD 256 ГБ, Intel Iris Xe Graphics , без ОС]</t>
  </si>
  <si>
    <t>/product/1383989e91eb3333/14-noutbuk-dream-machines-g1650-14kz55-cernyj/</t>
  </si>
  <si>
    <t>14" Ноутбук Dream Machines G1650-14KZ55 черный [Full HD (1920x1080), WVA (TN+film), Intel Core i7-1165G7, ядра: 4 х 2.8 ГГц, RAM 8 ГБ, SSD 500 ГБ, GeForce GTX 1650 4 ГБ, без ОС]</t>
  </si>
  <si>
    <t>Intel Core i7-1165G7</t>
  </si>
  <si>
    <t>/product/f3b268785904ed20/156-noutbuk-ardor-gaming-neo-g15-i5nd201-cernyj/</t>
  </si>
  <si>
    <t>15.6" Ноутбук ARDOR GAMING NEO G15-I5ND201 черный [Full HD (1920x1080), IPS, Intel Core i5-12500H, ядра: 4 + 8 х 2.5 ГГц, RAM 16 ГБ, SSD 512 ГБ, GeForce RTX 3050 для ноутбуков 4 ГБ, без ОС]</t>
  </si>
  <si>
    <t>GeForce RTX 3050 для ноутбуков 4 ГБ</t>
  </si>
  <si>
    <t>/product/d86051a00d65ed20/156-noutbuk-asus-vivobook-15-oled-m513ua-l1611w-cernyj/</t>
  </si>
  <si>
    <t>15.6" Ноутбук ASUS VivoBook 15 OLED M513UA-L1611W черный [Full HD (1920x1080), OLED, AMD Ryzen 5 5500U, ядра: 6 х 2.1 ГГц, RAM 16 ГБ, SSD 512 ГБ, AMD Radeon Graphics , Windows 11 Home Single Language]</t>
  </si>
  <si>
    <t>/product/74aaa2d336c2ed20/156-noutbuk-acer-nitro-5-an515-57-524e-cernyj/</t>
  </si>
  <si>
    <t>15.6" Ноутбук Acer Nitro 5 AN515-57-524E черный [Full HD (1920x1080), IPS, Intel Core i5-11400H, ядра: 6 х 2.7 ГГц, RAM 16 ГБ, SSD 512 ГБ, GeForce RTX 3050 для ноутбуков 4 ГБ, без ОС]</t>
  </si>
  <si>
    <t>Intel Core i5-11400H</t>
  </si>
  <si>
    <t>/product/d442fbfd98f72eb0/156-noutbuk-dell-latitude-3510-cernyj/</t>
  </si>
  <si>
    <t>15.6" Ноутбук Dell Latitude 3510 черный [Full HD (1920x1080), WVA (TN+film), Intel Core i5-10210U, ядра: 4 х 1.6 ГГц, RAM 8 ГБ, SSD 256 ГБ, Intel HD Graphics , Windows 10 Pro]</t>
  </si>
  <si>
    <t>Intel Core i5-10210U</t>
  </si>
  <si>
    <t>/product/8471d5e391fec637/156-noutbuk-hp-probook-450-g8-serebristyj/</t>
  </si>
  <si>
    <t>15.6" Ноутбук HP ProBook 450 G8 серебристый [Full HD (1920x1080), IPS, Intel Core i5-1135G7, ядра: 4 х 2.4 ГГц, RAM 8 ГБ, SSD 256 ГБ, Intel Iris Xe Graphics , Windows 10 Pro]</t>
  </si>
  <si>
    <t>/product/3fed337c9fa32ff4/156-noutbuk-hp-probook-450-g8-serebristyj/</t>
  </si>
  <si>
    <t>/product/b4a907b2a4c46200/156-noutbuk-lenovo-thinkbook-15-g2-are-seryj/</t>
  </si>
  <si>
    <t>15.6" Ноутбук Lenovo ThinkBook 15 G2 ARE серый [Full HD (1920x1080), IPS, AMD Ryzen 5 4500U, ядра: 6 х 2.3 ГГц, RAM 4 ГБ, SSD 256 ГБ, AMD Radeon Graphics , без ОС]</t>
  </si>
  <si>
    <t>/product/22ec60aa2260ed20/156-noutbuk-lenovo-v15-g2-itl-cernyj/</t>
  </si>
  <si>
    <t>15.6" Ноутбук Lenovo V15 G2 ITL черный [Full HD (1920x1080), TN+film, Intel Core i5-1135G7, ядра: 4 х 2.4 ГГц, RAM 8 ГБ, SSD 512 ГБ, Intel Iris Xe Graphics , без ОС]</t>
  </si>
  <si>
    <t>/product/cb96b9c7065bed20/156-noutbuk-lenovo-v15-g3-iap-cernyj/</t>
  </si>
  <si>
    <t>15.6" Ноутбук Lenovo V15 G3 IAP черный [Full HD (1920x1080), TN+film, Intel Core i5-1235U, ядра: 2 + 8 х 1.3 ГГц, RAM 8 ГБ, SSD 512 ГБ, Intel UHD Graphics , без ОС]</t>
  </si>
  <si>
    <t>/product/1cb9057e106e697f/156-noutbuk-acer-nitro-5-an515-46-cernyj/</t>
  </si>
  <si>
    <t>15.6" Ноутбук Acer Nitro 5 AN515-46 черный [Full HD (1920x1080), IPS, AMD Ryzen 5 6600H, ядра: 6 х 3.3 ГГц, RAM 16 ГБ, SSD 512 ГБ, GeForce RTX 3050 для ноутбуков 4 ГБ, без ОС]</t>
  </si>
  <si>
    <t>AMD Ryzen 5 6600H</t>
  </si>
  <si>
    <t>/product/3b434ca27d44ba58/156-noutbuk-asus-tuf-gaming-f15-fx506lhb-hn324-cernyj/</t>
  </si>
  <si>
    <t>15.6" Ноутбук ASUS TUF Gaming F15 FX506LHB-HN324 черный [Full HD (1920x1080), IPS, Intel Core i5-10300H, ядра: 4 х 2.5 ГГц, RAM 16 ГБ, SSD 512 ГБ, GeForce GTX 1650 4 ГБ, без ОС]</t>
  </si>
  <si>
    <t>Intel Core i5-10300H</t>
  </si>
  <si>
    <t>/product/e3f2781cb1806200/156-noutbuk-lenovo-thinkbook-15-g3-acl-seryj/</t>
  </si>
  <si>
    <t>15.6" Ноутбук Lenovo ThinkBook 15 G3 ACL серый [Full HD (1920x1080), IPS, AMD Ryzen 5 5500U, ядра: 6 х 2.1 ГГц, RAM 8 ГБ, HDD 1000 ГБ, SSD 256 ГБ, AMD Radeon Graphics , без ОС]</t>
  </si>
  <si>
    <t>/product/db4f9d0016c2ed20/156-noutbuk-asus-tuf-gaming-a15-fa506icb-hn105-cernyj/</t>
  </si>
  <si>
    <t>15.6" Ноутбук ASUS TUF Gaming A15 FA506ICB-HN105 черный [Full HD (1920x1080), IPS, AMD Ryzen 5 4600H, ядра: 6 х 3 ГГц, RAM 8 ГБ, SSD 512 ГБ, GeForce RTX 3050 для ноутбуков 4 ГБ, без ОС]</t>
  </si>
  <si>
    <t>/product/5be815a1dd243332/14-noutbuk-acer-swift-3-sf314-57g-59dk-sinij/</t>
  </si>
  <si>
    <t>14" Ноутбук Acer Swift 3 SF314-57G-59DK синий [Full HD (1920x1080), IPS, Intel Core i5-1035G1, ядра: 4 х 1 ГГц, RAM 8 ГБ, SSD 512 ГБ, GeForce MX350 2 ГБ, Windows 10 Home Single Language]</t>
  </si>
  <si>
    <t>Intel Core i5-1035G1</t>
  </si>
  <si>
    <t>GeForce MX350 2 ГБ</t>
  </si>
  <si>
    <t>/product/138398a891eb3333/14-noutbuk-dream-machines-g1650ti-14kz57-cernyj/</t>
  </si>
  <si>
    <t>14" Ноутбук Dream Machines G1650Ti-14KZ57 черный [Full HD (1920x1080), WVA (TN+film), Intel Core i7-1165G7, ядра: 4 х 2.8 ГГц, RAM 16 ГБ, SSD 1000 ГБ, GeForce GTX 1650 Ti 4 ГБ, без ОС]</t>
  </si>
  <si>
    <t>/product/49a9b993c5e26200/14-ultrabuk-hp-pavilion-laptop-14-dv0035ur-serebristyj/</t>
  </si>
  <si>
    <t>14" Ультрабук HP Pavilion Laptop 14-dv0035ur серебристый [Full HD (1920x1080), IPS, Intel Core i5-1135G7, ядра: 4 х 2.4 ГГц, RAM 8 ГБ, SSD 512 ГБ, Intel Iris Xe Graphics , Windows 11 Home Single Language]</t>
  </si>
  <si>
    <t>/product/8a8743dc2e343332/156-noutbuk-lenovo-ideapad-gaming-3-15imh05-cernyj/</t>
  </si>
  <si>
    <t>15.6" Ноутбук Lenovo IdeaPad Gaming 3 15IMH05 черный [Full HD (1920x1080), IPS, Intel Core i5-10300H, ядра: 4 х 2.5 ГГц, RAM 8 ГБ, SSD 256 ГБ, GeForce GTX 1650 Ti 4 ГБ, без ОС]</t>
  </si>
  <si>
    <t>/product/9b5e180f6474d050/156-noutbuk-msi-modern-15-a11mu-854xkz-serebristyj/</t>
  </si>
  <si>
    <t>15.6" Ноутбук MSI Modern 15 A11MU-854XKZ серебристый [Full HD (1920x1080), IPS, Intel Core i7-1195G7, ядра: 4 х 2.9 ГГц, RAM 16 ГБ, SSD 512 ГБ, Intel Iris Xe Graphics , без ОС]</t>
  </si>
  <si>
    <t>Intel Core i7-1195G7</t>
  </si>
  <si>
    <t>/product/dd4c6795a3825ba7/14-noutbuk-asus-vivobook-s-14-oled-m3402ra-km009-cernyj/</t>
  </si>
  <si>
    <t>14" Ноутбук ASUS VivoBook S 14 OLED M3402RA-KM009 черный [2880x1800, OLED, AMD Ryzen 7 6800H, ядра: 8 х 3.2 ГГц, RAM 16 ГБ, SSD 512 ГБ, AMD Radeon Graphics , без ОС]</t>
  </si>
  <si>
    <t>AMD Ryzen 7 6800H</t>
  </si>
  <si>
    <t>/product/b03b07e304707cd5/156-noutbuk-asus-rog-strix-g15-g513ih-hn078-seryj/</t>
  </si>
  <si>
    <t>15.6" Ноутбук ASUS ROG STRIX G15 G513IH-HN078 серый [Full HD (1920x1080), IPS, AMD Ryzen 7 4800H, ядра: 8 х 2.9 ГГц, RAM 8 ГБ, SSD 512 ГБ, GeForce GTX 1650 4 ГБ, без ОС]</t>
  </si>
  <si>
    <t>AMD Ryzen 7 4800H</t>
  </si>
  <si>
    <t>/product/415f5238691ed050/156-noutbuk-asus-tuf-gaming-a15-fa506ic-hn095-cernyj/</t>
  </si>
  <si>
    <t>15.6" Ноутбук ASUS TUF Gaming A15 FA506IC-HN095 черный [Full HD (1920x1080), IPS, AMD Ryzen 7 4800H, ядра: 8 х 2.9 ГГц, RAM 8 ГБ, SSD 512 ГБ, GeForce RTX 3050 для ноутбуков 4 ГБ, без ОС]</t>
  </si>
  <si>
    <t>/product/a5b76dc2fdabed20/156-noutbuk-lenovo-ideapad-3-15itl6-serebristyj/</t>
  </si>
  <si>
    <t>15.6" Ноутбук Lenovo IdeaPad 3 15ITL6 серебристый [Full HD (1920x1080), TN+film, Intel Core i7-1165G7, ядра: 4 х 2.8 ГГц, RAM 8 ГБ, SSD 512 ГБ, GeForce MX450 2 ГБ, без ОС]</t>
  </si>
  <si>
    <t>GeForce MX450 2 ГБ</t>
  </si>
  <si>
    <t>/product/130625475905ed20/173-noutbuk-ardor-gaming-neo-g17-i5nd203-seryj/</t>
  </si>
  <si>
    <t>17.3" Ноутбук ARDOR GAMING NEO G17-I5ND203 серый [Full HD (1920x1080), IPS, Intel Core i5-12500H, ядра: 4 + 8 х 2.5 ГГц, RAM 16 ГБ, SSD 512 ГБ, GeForce RTX 3050 для ноутбуков 4 ГБ, без ОС]</t>
  </si>
  <si>
    <t>/product/3426d3b6a24a2eb0/14-noutbuk-lenovo-ideapad-flex-5-14are05-seryj/</t>
  </si>
  <si>
    <t>14" Ноутбук Lenovo IdeaPad Flex 5 14ARE05 серый [Full HD (1920x1080), IPS, AMD Ryzen 5 4500U, ядра: 6 х 2.3 ГГц, RAM 8 ГБ, SSD 256 ГБ, AMD Radeon Graphics , Windows 10 Home Single Language]</t>
  </si>
  <si>
    <t>/product/8b49b24a23da3332/133-noutbuk-apple-macbook-air-seryj/</t>
  </si>
  <si>
    <t>13.3" Ноутбук Apple MacBook Air серый [2560x1600, IPS, Apple M1, ядра: 4 + 4, RAM 8 ГБ, SSD 256 ГБ, Apple M1 7-core , macOS]</t>
  </si>
  <si>
    <t>2560x1600</t>
  </si>
  <si>
    <t>Apple M1</t>
  </si>
  <si>
    <t>Apple M1 7-core</t>
  </si>
  <si>
    <t>macOS</t>
  </si>
  <si>
    <t>/product/3f75ab84d2ff2ff2/156-noutbuk-acer-aspire-7-a715-42g-r4gr-cernyj/</t>
  </si>
  <si>
    <t>15.6" Ноутбук Acer Aspire 7 A715-42G-R4GR черный [Full HD (1920x1080), IPS, AMD Ryzen 5 5500U, ядра: 6 х 2.1 ГГц, RAM 8 ГБ, SSD 512 ГБ, GeForce RTX 3050 для ноутбуков 4 ГБ, без ОС]</t>
  </si>
  <si>
    <t>/product/ef67123d23db3332/133-noutbuk-apple-macbook-air-zolotistyj/</t>
  </si>
  <si>
    <t>13.3" Ноутбук Apple MacBook Air золотистый [2560x1600, IPS, Apple M1, ядра: 4 + 4, RAM 8 ГБ, SSD 256 ГБ, Apple M1 7-core , macOS]</t>
  </si>
  <si>
    <t>/product/5153a3e023db3332/133-noutbuk-apple-macbook-air-serebristyj/</t>
  </si>
  <si>
    <t>13.3" Ноутбук Apple MacBook Air серебристый [2560x1600, IPS, Apple M1, ядра: 4 + 4, RAM 8 ГБ, SSD 256 ГБ, Apple M1 7-core , macOS]</t>
  </si>
  <si>
    <t>/product/ad037acc59cfed20/156-noutbuk-ardor-gaming-neo-g15-i5nd204-cernyj/</t>
  </si>
  <si>
    <t>15.6" Ноутбук ARDOR GAMING NEO G15-I5ND204 черный [Full HD (1920x1080), IPS, Intel Core i5-12500H, ядра: 4 + 8 х 2.5 ГГц, RAM 16 ГБ, SSD 512 ГБ, GeForce RTX 3060 для ноутбуков 6 ГБ, без ОС]</t>
  </si>
  <si>
    <t>GeForce RTX 3060 для ноутбуков 6 ГБ</t>
  </si>
  <si>
    <t>/product/415f523e691ed050/156-noutbuk-asus-tuf-dash-f15-fx516pe-hn044-belyj/</t>
  </si>
  <si>
    <t>15.6" Ноутбук ASUS TUF Dash F15 FX516PE-HN044 белый [Full HD (1920x1080), IPS, Intel Core i5-11300H, ядра: 4 х 3.1 ГГц, RAM 16 ГБ, SSD 512 ГБ, GeForce RTX 3050 Ti для ноутбуков 4 ГБ, без ОС]</t>
  </si>
  <si>
    <t>Intel Core i5-11300H</t>
  </si>
  <si>
    <t>GeForce RTX 3050 Ti для ноутбуков 4 ГБ</t>
  </si>
  <si>
    <t>/product/b34da43647337eed/156-noutbuk-asus-tuf-gaming-f15-fx506hc-hn006-cernyj/</t>
  </si>
  <si>
    <t>15.6" Ноутбук ASUS TUF Gaming F15 FX506HC-HN006 черный [Full HD (1920x1080), IPS, Intel Core i5-11400H, ядра: 6 х 2.7 ГГц, RAM 16 ГБ, SSD 512 ГБ, GeForce RTX 3050 для ноутбуков 4 ГБ, без ОС]</t>
  </si>
  <si>
    <t>/product/7430da839f5a6200/156-noutbuk-asus-tuf-gaming-f15-fx506hc-hn105-cernyj/</t>
  </si>
  <si>
    <t>15.6" Ноутбук ASUS TUF Gaming F15 FX506HC-HN105 черный [Full HD (1920x1080), IPS, Intel Core i5-11400H, ядра: 6 х 2.7 ГГц, RAM 16 ГБ, SSD 512 ГБ, GeForce RTX 3050 для ноутбуков 4 ГБ, без ОС]</t>
  </si>
  <si>
    <t>/product/631bed6cb1feb06c/156-noutbuk-asus-vivobook-pro-15-oled-m6500qc-ma035-sinij/</t>
  </si>
  <si>
    <t>15.6" Ноутбук ASUS VivoBook Pro 15 OLED M6500QC-MA035 синий [2880x1620, OLED, AMD Ryzen 7 5800H, ядра: 8 х 3.2 ГГц, RAM 16 ГБ, SSD 512 ГБ, GeForce RTX 3050 для ноутбуков 4 ГБ, без ОС]</t>
  </si>
  <si>
    <t>2880x1620</t>
  </si>
  <si>
    <t>AMD Ryzen 7 5800H</t>
  </si>
  <si>
    <t>/product/77068468e62eed20/156-noutbuk-gigabyte-g5-ge-cernyj/</t>
  </si>
  <si>
    <t>15.6" Ноутбук GIGABYTE G5 GE черный [Full HD (1920x1080), IPS, Intel Core i5-12500H, ядра: 4 + 8 х 2.5 ГГц, RAM 16 ГБ, SSD 512 ГБ, GeForce RTX 3050 для ноутбуков 4 ГБ, без ОС]</t>
  </si>
  <si>
    <t>/product/597d10f207f7ed20/156-noutbuk-lenovo-v15-g3-iap-cernyj/</t>
  </si>
  <si>
    <t>15.6" Ноутбук Lenovo V15 G3 IAP черный [Full HD (1920x1080), TN+film, Intel Core i5-1235U, ядра: 2 + 8 х 1.3 ГГц, RAM 8 ГБ, SSD 512 ГБ, Intel UHD Graphics , Windows 11 Pro]</t>
  </si>
  <si>
    <t>/product/1b8e6ec0065aed20/156-noutbuk-lenovo-v15-g3-iap-cernyj/</t>
  </si>
  <si>
    <t>15.6" Ноутбук Lenovo V15 G3 IAP черный [Full HD (1920x1080), TN+film, Intel Core i7-1255U, ядра: 2 + 8 х 1.7 ГГц, RAM 8 ГБ, SSD 512 ГБ, Intel UHD Graphics , без ОС]</t>
  </si>
  <si>
    <t>Intel Core i7-1255U</t>
  </si>
  <si>
    <t>/product/807df143d556730b/16-noutbuk-asus-vivobook-pro-16-k6602hc-n1071-sinij/</t>
  </si>
  <si>
    <t>16" Ноутбук ASUS VivoBook Pro 16 K6602HC-N1071 синий [1920x1200, IPS, Intel Core i5-11400H, ядра: 6 х 2.7 ГГц, RAM 16 ГБ, SSD 512 ГБ, GeForce RTX 3050 для ноутбуков 4 ГБ, без ОС]</t>
  </si>
  <si>
    <t>/product/dc79da9fd2fe2ff2/156-noutbuk-acer-aspire-3-a315-58-79ga-serebristyj/</t>
  </si>
  <si>
    <t>15.6" Ноутбук Acer Aspire 3 A315-58-79GA серебристый [Full HD (1920x1080), IPS, Intel Core i7-1165G7, ядра: 4 х 2.8 ГГц, RAM 8 ГБ, SSD 512 ГБ, Intel Iris Xe Graphics , Windows 10 Home Single Language]</t>
  </si>
  <si>
    <t>/product/4cfba9dda7b0c031/156-noutbuk-asus-vivobook-s15-oled-m3502qa-ma034w-cernyj/</t>
  </si>
  <si>
    <t>15.6" Ноутбук ASUS VivoBook S15 OLED M3502QA-MA034W черный [2880x1620, OLED, AMD Ryzen 7 5800H, ядра: 8 х 3.2 ГГц, RAM 16 ГБ, SSD 512 ГБ, AMD Radeon Graphics , Windows 11 Home Single Language]</t>
  </si>
  <si>
    <t>/product/ce93b0062293ed20/14-noutbuk-realme-book-14-sinij/</t>
  </si>
  <si>
    <t>14" Ноутбук Realme Book 14 синий [2160x1440, IPS, Intel Core i5-1135G7, ядра: 4 х 2.4 ГГц, RAM 8 ГБ, SSD 512 ГБ, Intel Iris Xe Graphics , Windows 10 Home Single Language]</t>
  </si>
  <si>
    <t>2160x1440</t>
  </si>
  <si>
    <t>/product/da3d7ed68944d050/14-ultrabuk-realme-book-seryj/</t>
  </si>
  <si>
    <t>14" Ультрабук Realme Book серый [2160x1440, IPS, Intel Core i5-1135G7, ядра: 4 х 2.4 ГГц, RAM 8 ГБ, SSD 512 ГБ, Intel Iris Xe Graphics , Windows 10 Home Single Language]</t>
  </si>
  <si>
    <t>/product/b9d8ffbbaf062eb0/156-noutbuk-lenovo-thinkbook-15-g2-itl-seryj/</t>
  </si>
  <si>
    <t>15.6" Ноутбук Lenovo ThinkBook 15 G2 ITL серый [Full HD (1920x1080), IPS, Intel Core i5-1135G7, ядра: 4 х 2.4 ГГц, RAM 16 ГБ, SSD 512 ГБ, Intel Iris Xe Graphics , без ОС]</t>
  </si>
  <si>
    <t>/product/8e53a8e9065aed20/156-noutbuk-lenovo-v15-g3-iap-cernyj/</t>
  </si>
  <si>
    <t>15.6" Ноутбук Lenovo V15 G3 IAP черный [Full HD (1920x1080), TN+film, Intel Core i7-1255U, ядра: 2 + 8 х 1.7 ГГц, RAM 16 ГБ, SSD 512 ГБ, Intel UHD Graphics , без ОС]</t>
  </si>
  <si>
    <t>/product/1745610907f8ed20/156-noutbuk-lenovo-thinkbook-15-g3-acl-seryj/</t>
  </si>
  <si>
    <t>15.6" Ноутбук Lenovo ThinkBook 15 G3 ACL серый [Full HD (1920x1080), IPS, AMD Ryzen 7 5700U, ядра: 8 х 1.8 ГГц, RAM 16 ГБ, SSD 512 ГБ, AMD Radeon Graphics , без ОС]</t>
  </si>
  <si>
    <t>/product/5af360ed5514810b/156-noutbuk-asus-vivobook-pro-15-oled-k6500zc-ma359-sinij/</t>
  </si>
  <si>
    <t>15.6" Ноутбук ASUS VivoBook Pro 15 OLED K6500ZC-MA359 синий [2880x1620, OLED, Intel Core i5-12500H, ядра: 4 + 8 х 2.5 ГГц, RAM 16 ГБ, SSD 512 ГБ, GeForce RTX 3050 для ноутбуков 4 ГБ, без ОС]</t>
  </si>
  <si>
    <t>/product/472f0cf6938dd760/156-noutbuk-lenovo-ideapad-gaming-3-15ach6-cernyj/</t>
  </si>
  <si>
    <t>15.6" Ноутбук Lenovo IdeaPad Gaming 3 15ACH6 черный [Full HD (1920x1080), IPS, AMD Ryzen 5 5600H, ядра: 6 х 3.3 ГГц, RAM 8 ГБ, SSD 512 ГБ, GeForce RTX 3050 для ноутбуков 4 ГБ, без ОС]</t>
  </si>
  <si>
    <t>/product/56f1b3fcac5a7cab/156-noutbuk-msi-katana-gf66-12ue-1053x-cernyj/</t>
  </si>
  <si>
    <t>15.6" Ноутбук MSI Katana GF66 12UE-1053X черный [Full HD (1920x1080), IPS, Intel Core i5-12450H, ядра: 4 + 4, RAM 16 ГБ, SSD 512 ГБ, GeForce RTX 3060 для ноутбуков 6 ГБ, без ОС]</t>
  </si>
  <si>
    <t>Intel Core i5-12450H</t>
  </si>
  <si>
    <t>/product/1e07a6a41c3fed20/156-noutbuk-msi-katana-gf66-12ue-1053xru-cernyj/</t>
  </si>
  <si>
    <t>15.6" Ноутбук MSI Katana GF66 12UE-1053XRU черный [Full HD (1920x1080), IPS, Intel Core i5-12450H, ядра: 4 + 4, RAM 16 ГБ, SSD 512 ГБ, GeForce RTX 3060 для ноутбуков 6 ГБ, без ОС]</t>
  </si>
  <si>
    <t>/product/c83dcdd659cfed20/173-noutbuk-ardor-gaming-neo-g17-i5nd205-seryj/</t>
  </si>
  <si>
    <t>17.3" Ноутбук ARDOR GAMING NEO G17-I5ND205 серый [Full HD (1920x1080), IPS, Intel Core i5-12500H, ядра: 4 + 8 х 2.5 ГГц, RAM 16 ГБ, SSD 512 ГБ, GeForce RTX 3060 для ноутбуков 6 ГБ, без ОС]</t>
  </si>
  <si>
    <t>/product/711e52479fafe3ee/156-noutbuk-acer-nitro-5-an515-46-r031-cernyj/</t>
  </si>
  <si>
    <t>15.6" Ноутбук Acer Nitro 5 AN515-46-R031 черный [Full HD (1920x1080), IPS, AMD Ryzen 7 6800H, ядра: 8 х 3.2 ГГц, RAM 16 ГБ, SSD 512 ГБ, GeForce RTX 3060 для ноутбуков 6 ГБ, без ОС]</t>
  </si>
  <si>
    <t>/product/3426d3caa24a2eb0/14-noutbuk-lenovo-thinkbook-14-g2-itl-seryj/</t>
  </si>
  <si>
    <t>14" Ноутбук Lenovo ThinkBook 14 G2 ITL серый [Full HD (1920x1080), IPS, Intel Core i5-1135G7, ядра: 4 х 2.4 ГГц, RAM 8 ГБ, SSD 256 ГБ, Intel Iris Xe Graphics , Windows 10 Pro]</t>
  </si>
  <si>
    <t>/product/78804548065ced20/14-noutbuk-lenovo-thinkbook-14-g4-iap-seryj/</t>
  </si>
  <si>
    <t>14" Ноутбук Lenovo ThinkBook 14 G4 IAP серый [Full HD (1920x1080), IPS, Intel Core i5-1235U, ядра: 2 + 8 х 1.3 ГГц, RAM 16 ГБ, SSD 512 ГБ, Intel UHD Graphics , без ОС]</t>
  </si>
  <si>
    <t>/product/3426d3d0a24a2eb0/14-noutbuk-lenovo-thinkbook-g2-seryj/</t>
  </si>
  <si>
    <t>14" Ноутбук Lenovo ThinkBook G2 серый [Full HD (1920x1080), IPS, Intel Core i7-1165G7, ядра: 4 х 2.8 ГГц, RAM 16 ГБ, SSD 512 ГБ, Intel Iris Xe Graphics , без ОС]</t>
  </si>
  <si>
    <t>/product/7c49b5de194aed20/156-noutbuk-lenovo-ideapad-gaming-3-15ach6-cernyj/</t>
  </si>
  <si>
    <t>15.6" Ноутбук Lenovo IdeaPad Gaming 3 15ACH6 черный [Full HD (1920x1080), IPS, AMD Ryzen 5 5600H, ядра: 6 х 3.3 ГГц, RAM 16 ГБ, SSD 512 ГБ, GeForce RTX 3050 Ti для ноутбуков 4 ГБ, без ОС]</t>
  </si>
  <si>
    <t>/product/7288e4251476ed20/156-noutbuk-lenovo-ideapad-gaming-3-15ihu6-cernyj/</t>
  </si>
  <si>
    <t>15.6" Ноутбук Lenovo IdeaPad Gaming 3 15IHU6 черный [Full HD (1920x1080), IPS, Intel Core i5-11320H, ядра: 4 х 3.2 ГГц, RAM 16 ГБ, SSD 512 ГБ, GeForce RTX 3050 Ti для ноутбуков 4 ГБ, без ОС]</t>
  </si>
  <si>
    <t>Intel Core i5-11320H</t>
  </si>
  <si>
    <t>/product/3426d3cea24a2eb0/14-noutbuk-lenovo-thinkbook-14-g2-itl-seryj/</t>
  </si>
  <si>
    <t>14" Ноутбук Lenovo ThinkBook 14 G2 ITL серый [Full HD (1920x1080), IPS, Intel Core i5-1135G7, ядра: 4 х 2.4 ГГц, RAM 8 ГБ, SSD 512 ГБ, Intel Iris Xe Graphics , Windows 10 Pro]</t>
  </si>
  <si>
    <t>/product/a9df11832fc82ff2/156-noutbuk-lenovo-thinkbook-15p-imh-seryj/</t>
  </si>
  <si>
    <t>15.6" Ноутбук Lenovo ThinkBook 15p IMH серый [Full HD (1920x1080), IPS, Intel Core i5-10300H, ядра: 4 х 2.5 ГГц, RAM 8 ГБ, SSD 512 ГБ, GeForce GTX 1650 4 ГБ, без ОС]</t>
  </si>
  <si>
    <t>/product/ec319292065ced20/156-noutbuk-lenovo-thinkbook-15-g4-iap-seryj/</t>
  </si>
  <si>
    <t>15.6" Ноутбук Lenovo ThinkBook 15 G4 IAP серый [Full HD (1920x1080), IPS, Intel Core i5-1240P, ядра: 4 + 8 х 1.7 ГГц, RAM 16 ГБ, SSD 512 ГБ, Intel UHD Graphics , без ОС]</t>
  </si>
  <si>
    <t>Intel Core i5-1240P</t>
  </si>
  <si>
    <t>/product/761e11410a2a43bc/156-noutbuk-dream-machines-rg3050-15kz33-cernyj/</t>
  </si>
  <si>
    <t>15.6" Ноутбук Dream Machines RG3050-15KZ33 черный [Full HD (1920x1080), WVA (TN+film), Intel Core i5-12500H, ядра: 4 + 8 х 2.5 ГГц, RAM 16 ГБ, SSD 1000 ГБ, GeForce RTX 3050 для ноутбуков 4 ГБ, без ОС]</t>
  </si>
  <si>
    <t>/product/3f75ab81d2ff2ff2/156-noutbuk-acer-aspire-7-a715-42g-r76w-cernyj/</t>
  </si>
  <si>
    <t>15.6" Ноутбук Acer Aspire 7 A715-42G-R76W черный [Full HD (1920x1080), IPS, AMD Ryzen 7 5700U, ядра: 8 х 1.8 ГГц, RAM 16 ГБ, SSD 512 ГБ, GeForce RTX 3050 для ноутбуков 4 ГБ, без ОС]</t>
  </si>
  <si>
    <t>/product/8bf96f5a84e48719/156-noutbuk-acer-nitro-5-an515-58-53w9-cernyj/</t>
  </si>
  <si>
    <t>15.6" Ноутбук Acer Nitro 5 AN515-58-53W9 черный [Full HD (1920x1080), IPS, Intel Core i5-12500H, ядра: 4 + 8 х 2.5 ГГц, RAM 16 ГБ, SSD 512 ГБ, GeForce RTX 3060 для ноутбуков 6 ГБ, без ОС]</t>
  </si>
  <si>
    <t>/product/1e07a6a31c3fed20/156-noutbuk-msi-katana-gf66-12ue-1052xru-cernyj/</t>
  </si>
  <si>
    <t>15.6" Ноутбук MSI Katana GF66 12UE-1052XRU черный [Full HD (1920x1080), IPS, Intel Core i7-12650H, ядра: 6 + 4 х 2.3 ГГц, RAM 16 ГБ, SSD 512 ГБ, GeForce RTX 3060 для ноутбуков 6 ГБ, без ОС]</t>
  </si>
  <si>
    <t>Intel Core i7-12650H</t>
  </si>
  <si>
    <t>/product/9a31078ab5b90974/156-noutbuk-dream-machines-rg3050ti-15kz34-cernyj/</t>
  </si>
  <si>
    <t>15.6" Ноутбук Dream Machines RG3050Ti-15KZ34 черный [Full HD (1920x1080), WVA (TN+film), Intel Core i5-12500H, ядра: 4 + 8 х 2.5 ГГц, RAM 32 ГБ, SSD 1000 ГБ, GeForce RTX 3050 Ti для ноутбуков 4 ГБ, без ОС]</t>
  </si>
  <si>
    <t>/product/55a2172b95136200/156-noutbuk-msi-prestige-15-a11sc-083xkz-serebristyj/</t>
  </si>
  <si>
    <t>15.6" Ноутбук MSI Prestige 15 A11SC-083XKZ серебристый [Full HD (1920x1080), IPS, Intel Core i7-1195G7, ядра: 4 х 2.9 ГГц, RAM 16 ГБ, SSD 512 ГБ, GeForce GTX 1650 4 ГБ, без ОС]</t>
  </si>
  <si>
    <t>/product/1c992b060d64ed20/156-noutbuk-asus-tuf-gaming-f15-fx506hm-hn148-seryj/</t>
  </si>
  <si>
    <t>15.6" Ноутбук ASUS TUF Gaming F15 FX506HM-HN148 серый [Full HD (1920x1080), IPS, Intel Core i5-11400H, ядра: 6 х 2.7 ГГц, RAM 16 ГБ, SSD 512 ГБ, GeForce RTX 3060 для ноутбуков 6 ГБ, без ОС]</t>
  </si>
  <si>
    <t>/product/11ede07a4bbc330b/136-noutbuk-apple-macbook-air-serebristyj/</t>
  </si>
  <si>
    <t>13.6" Ноутбук Apple MacBook Air серебристый [2560x1664, IPS, Apple M2, ядра: 4 + 4, RAM 8 ГБ, SSD 256 ГБ, Apple M2 8-core , macOS]</t>
  </si>
  <si>
    <t>2560x1664</t>
  </si>
  <si>
    <t>Apple M2</t>
  </si>
  <si>
    <t>Apple M2 8-core</t>
  </si>
  <si>
    <t>/product/e423f92a7a608704/136-noutbuk-apple-macbook-air-cernyj/</t>
  </si>
  <si>
    <t>13.6" Ноутбук Apple MacBook Air черный [2560x1664, IPS, Apple M2, ядра: 4 + 4, RAM 8 ГБ, SSD 256 ГБ, Apple M2 8-core , macOS]</t>
  </si>
  <si>
    <t>/product/461f8ce4183530a0/156-noutbuk-dream-machines-rg3050-15kz34-cernyj/</t>
  </si>
  <si>
    <t>15.6" Ноутбук Dream Machines RG3050-15KZ34 черный [Full HD (1920x1080), WVA (TN+film), Intel Core i5-12500H, ядра: 4 + 8 х 2.5 ГГц, RAM 32 ГБ, SSD 1000 ГБ, GeForce RTX 3050 для ноутбуков 4 ГБ, без ОС]</t>
  </si>
  <si>
    <t>/product/7b7987b61c3fed20/156-noutbuk-msi-katana-gf66-12ue-1051ru-cernyj/</t>
  </si>
  <si>
    <t>15.6" Ноутбук MSI Katana GF66 12UE-1051RU черный [Full HD (1920x1080), IPS, Intel Core i7-12650H, ядра: 6 + 4, RAM 16 ГБ, SSD 512 ГБ, GeForce RTX 3060 для ноутбуков 6 ГБ, Windows 11 Home Single Language]</t>
  </si>
  <si>
    <t>/product/7f8cb010485d34eb/136-noutbuk-apple-macbook-air-seryj/</t>
  </si>
  <si>
    <t>13.6" Ноутбук Apple MacBook Air серый [2560x1664, IPS, Apple M2, ядра: 4 + 4, RAM 8 ГБ, SSD 256 ГБ, Apple M2 8-core , macOS]</t>
  </si>
  <si>
    <t>/product/a93eed40a1c1f325/136-noutbuk-apple-macbook-air-sinij/</t>
  </si>
  <si>
    <t>13.6" Ноутбук Apple MacBook Air синий [2560x1664, IPS, Apple M2, ядра: 4 + 4, RAM 8 ГБ, SSD 256 ГБ, Apple M2 8-core , macOS]</t>
  </si>
  <si>
    <t>/product/3426d3cca24a2eb0/14-noutbuk-lenovo-thinkbook-g2-seryj/</t>
  </si>
  <si>
    <t>14" Ноутбук Lenovo ThinkBook G2 серый [Full HD (1920x1080), IPS, Intel Core i7-1165G7, ядра: 4 х 2.8 ГГц, RAM 16 ГБ, SSD 512 ГБ, GeForce MX450 2 ГБ, Windows 10 Pro]</t>
  </si>
  <si>
    <t>/product/7b2c2554bbce3878/156-noutbuk-dream-machines-rg3050ti-15kz33-cernyj/</t>
  </si>
  <si>
    <t>15.6" Ноутбук Dream Machines RG3050Ti-15KZ33 черный [Full HD (1920x1080), WVA (TN+film), Intel Core i5-12500H, ядра: 4 + 8 х 2.5 ГГц, RAM 16 ГБ, SSD 1000 ГБ, GeForce RTX 3050 Ti для ноутбуков 4 ГБ, без ОС]</t>
  </si>
  <si>
    <t>/product/c904aed1798aed20/156-noutbuk-lenovo-legion-5-15imh6-cernyj/</t>
  </si>
  <si>
    <t>15.6" Ноутбук Lenovo Legion 5 15IMH6 черный [Full HD (1920x1080), IPS, Intel Core i7-10750H, ядра: 6 х 2.6 ГГц, RAM 16 ГБ, SSD 512 ГБ, GeForce RTX 3050 Ti для ноутбуков 4 ГБ, Windows 11 Home Single Language]</t>
  </si>
  <si>
    <t>Intel Core i7-10750H</t>
  </si>
  <si>
    <t>/product/55a2172995136200/156-noutbuk-msi-prestige-15-a11sc-082xkz-seryj/</t>
  </si>
  <si>
    <t>15.6" Ноутбук MSI Prestige 15 A11SC-082XKZ серый [Full HD (1920x1080), IPS, Intel Core i7-1195G7, ядра: 4 х 2.9 ГГц, RAM 16 ГБ, SSD 512 ГБ, GeForce GTX 1650 4 ГБ, без ОС]</t>
  </si>
  <si>
    <t>/product/362ca1effb6ec9f9/156-noutbuk-acer-aspire-7-a715-51g-53zv-cernyj/</t>
  </si>
  <si>
    <t>15.6" Ноутбук Acer Aspire 7 A715-51G-53ZV черный [Full HD (1920x1080), IPS, Intel Core i5-1240P, ядра: 4 + 8 х 1.7 ГГц, RAM 16 ГБ, SSD 512 ГБ, GeForce RTX 3050 для ноутбуков 4 ГБ, без ОС]</t>
  </si>
  <si>
    <t>/product/fb0dfbf3a8ba2ff1/14-noutbuk-lenovo-thinkbook-14-g2-itl-seryj/</t>
  </si>
  <si>
    <t>14" Ноутбук Lenovo ThinkBook 14 G2 ITL серый [Full HD (1920x1080), IPS, Intel Core i5-1135G7, ядра: 4 х 2.4 ГГц, RAM 16 ГБ, SSD 512 ГБ, Intel Iris Xe Graphics , Windows 10 Pro]</t>
  </si>
  <si>
    <t>/product/a1534ba608bbed20/156-noutbuk-lenovo-thinkbook-15-g4-iap-seryj/</t>
  </si>
  <si>
    <t>15.6" Ноутбук Lenovo ThinkBook 15 G4 IAP серый [Full HD (1920x1080), IPS, Intel Core i7-1255U, ядра: 2 + 8 х 1.7 ГГц, RAM 16 ГБ, SSD 512 ГБ, Intel Iris Xe Graphics , без ОС]</t>
  </si>
  <si>
    <t>/product/aefb2fbc065eed20/14-noutbuk-lenovo-thinkbook-14-g4-iap-seryj/</t>
  </si>
  <si>
    <t>14" Ноутбук Lenovo ThinkBook 14 G4 IAP серый [Full HD (1920x1080), IPS, Intel Core i7-1260P, ядра: 4 + 8 х 1.3 ГГц, RAM 16 ГБ, SSD 512 ГБ, Intel Iris Xe Graphics , без ОС]</t>
  </si>
  <si>
    <t>Intel Core i7-1260P</t>
  </si>
  <si>
    <t>/product/3426d3c0a24a2eb0/156-noutbuk-lenovo-legion-y540-15irh-cernyj/</t>
  </si>
  <si>
    <t>15.6" Ноутбук Lenovo Legion Y540-15IRH черный [Full HD (1920x1080), IPS, Intel Core i7-9750H, ядра: 6 х 2.6 ГГц, RAM 8 ГБ, HDD 1000 ГБ, SSD 128 ГБ, GeForce GTX 1660 Ti 6 ГБ, Windows 10 Home Single Language]</t>
  </si>
  <si>
    <t>Intel Core i7-9750H</t>
  </si>
  <si>
    <t>GeForce GTX 1660 Ti 6 ГБ</t>
  </si>
  <si>
    <t>/product/ccdfeaa959d0ed20/156-noutbuk-ardor-gaming-neo-g15-i7nd208-cernyj/</t>
  </si>
  <si>
    <t>15.6" Ноутбук ARDOR GAMING NEO G15-I7ND208 черный [Full HD (1920x1080), IPS, Intel Core i7-12700H, ядра: 6 + 8 х 2.3 ГГц, RAM 16 ГБ, SSD 1024 ГБ, GeForce RTX 3070 для ноутбуков 8 ГБ, без ОС]</t>
  </si>
  <si>
    <t>Intel Core i7-12700H</t>
  </si>
  <si>
    <t>GeForce RTX 3070 для ноутбуков 8 ГБ</t>
  </si>
  <si>
    <t>/product/55a2171395136200/156-noutbuk-msi-gf66-katana-11ud-460xkz-cernyj/</t>
  </si>
  <si>
    <t>15.6" Ноутбук MSI GF66 Katana 11UD-460XKZ черный [Full HD (1920x1080), IPS, Intel Core i5-11400H, ядра: 6 х 2.7 ГГц, RAM 16 ГБ, SSD 512 ГБ, GeForce RTX 3050 Ti для ноутбуков 4 ГБ, без ОС]</t>
  </si>
  <si>
    <t>/product/b9f79d1908bced20/156-noutbuk-lenovo-thinkbook-15-g2-itl-seryj/</t>
  </si>
  <si>
    <t>15.6" Ноутбук Lenovo ThinkBook 15 G2 ITL серый [Full HD (1920x1080), IPS, Intel Core i7-1165G7, ядра: 4 х 2.8 ГГц, RAM 16 ГБ, SSD 512 ГБ, Intel Iris Xe Graphics , Windows 11 Pro]</t>
  </si>
  <si>
    <t>/product/21fec079a67b31d5/16-noutbuk-asus-vivobook-pro-16x-oled-m7600re-l2055w-seryj/</t>
  </si>
  <si>
    <t>16" Ноутбук ASUS VivoBook Pro 16X OLED M7600RE-L2055W серый [3840x2400, OLED, AMD Ryzen 7 6800H, ядра: 8 х 3.2 ГГц, RAM 16 ГБ, SSD 1000 ГБ, GeForce RTX 3050 Ti для ноутбуков 4 ГБ, Windows 11 Home Single Language]</t>
  </si>
  <si>
    <t>3840x2400</t>
  </si>
  <si>
    <t>/product/70aa46fcc3e4f633/136-noutbuk-apple-macbook-air-zolotistyj/</t>
  </si>
  <si>
    <t>13.6" Ноутбук Apple MacBook Air золотистый [2560x1664, IPS, Apple M2, ядра: 4 + 4, RAM 8 ГБ, SSD 256 ГБ, Apple M2 8-core , macOS]</t>
  </si>
  <si>
    <t>/product/a0bc3e94ead0a368/156-noutbuk-asus-tuf-dash-f15-fx517zr-hn014-cernyj/</t>
  </si>
  <si>
    <t>15.6" Ноутбук ASUS TUF Dash F15 FX517ZR-HN014 черный [Full HD (1920x1080), IPS, Intel Core i7-12650H, ядра: 6 + 4 х 2.3 ГГц, RAM 16 ГБ, SSD 1000 ГБ, GeForce RTX 3070 для ноутбуков 8 ГБ, без ОС]</t>
  </si>
  <si>
    <t>/product/0ace0e8e43374486/156-noutbuk-acer-nitro-5-an515-58-cernyj/</t>
  </si>
  <si>
    <t>15.6" Ноутбук Acer Nitro 5 AN515-58 черный [Full HD (1920x1080), IPS, Intel Core i7-12700H, ядра: 6 + 8, RAM 16 ГБ, SSD 1000 ГБ, GeForce RTX 3060 для ноутбуков 6 ГБ, без ОС]</t>
  </si>
  <si>
    <t>/product/b037a7edbb9e8a25/133-noutbuk-apple-macbook-pro-seryj/</t>
  </si>
  <si>
    <t>13.3" Ноутбук Apple MacBook Pro серый [2560x1600, IPS, Apple M2, ядра: 4 + 4 х 3.5 ГГц, RAM 8 ГБ, SSD 512 ГБ, Apple M2 10-core , macOS]</t>
  </si>
  <si>
    <t>Apple M2 10-core</t>
  </si>
  <si>
    <t>/product/40b8d0fd014c0721/133-noutbuk-apple-macbook-pro-serebristyj/</t>
  </si>
  <si>
    <t>13.3" Ноутбук Apple MacBook Pro серебристый [2560x1600, IPS, Apple M2, ядра: 4 + 4 х 3.5 ГГц, RAM 8 ГБ, SSD 512 ГБ, Apple M2 10-core , macOS]</t>
  </si>
  <si>
    <t>/product/8b8679a83238ed20/142-noutbuk-apple-macbook-pro-seryj/</t>
  </si>
  <si>
    <t>14.2" Ноутбук Apple MacBook Pro серый [3024x1964, mini-LED, Apple M1 Pro, ядра: 6 + 2, RAM 16 ГБ, SSD 512 ГБ, Apple M1 Pro 14-core , macOS]</t>
  </si>
  <si>
    <t>3024x1964</t>
  </si>
  <si>
    <t>Apple M1 Pro</t>
  </si>
  <si>
    <t>Apple M1 Pro 14-core</t>
  </si>
  <si>
    <t>/product/7430da7d9f5a6200/156-noutbuk-asus-tuf-gaming-f15-fx507zr-hq007-seryj/</t>
  </si>
  <si>
    <t>15.6" Ноутбук ASUS TUF Gaming F15 FX507ZR-HQ007 серый [Quad HD 2K (2560x1440), IPS, Intel Core i7-12700H, ядра: 6 + 8 х 2.3 ГГц, RAM 16 ГБ, SSD 1000 ГБ, GeForce RTX 3070 для ноутбуков 8 ГБ, без ОС]</t>
  </si>
  <si>
    <t>2560x1440</t>
  </si>
  <si>
    <t>/product/10b7e37175168c9f/16-noutbuk-asus-rog-zephyrus-m16-gu604vi-n4037w-cernyj/</t>
  </si>
  <si>
    <t>16" Ноутбук ASUS ROG Zephyrus M16 GU604VI-N4037W черный [английская раскладка, 2560x1600, IPS, Intel Core i9-13900H, ядра: 6 + 8 х 2.6 ГГц, RAM 16 ГБ, SSD 1000 ГБ, GeForce RTX 4070 для ноутбуков 8 ГБ, Windows 11 Pro]</t>
  </si>
  <si>
    <t>Intel Core i9-13900H</t>
  </si>
  <si>
    <t>GeForce RTX 4070 для ноутбуков 8 ГБ</t>
  </si>
  <si>
    <t>/product/c631eb52dbe9ed20/142-noutbuk-apple-macbook-pro-seryj/</t>
  </si>
  <si>
    <t>/product/b07fbdf98a96118a/156-noutbuk-asus-rog-strix-g15-g513rs-hq040w-cernyj/</t>
  </si>
  <si>
    <t>15.6" Ноутбук ASUS ROG Strix G15 G513RS-HQ040W черный [Quad HD 2K (2560x1440), IPS, AMD Ryzen 7 6800H, ядра: 8 х 3.2 ГГц, RAM 16 ГБ, SSD 1000 ГБ, GeForce RTX 3080 для ноутбуков 8 ГБ, Windows 11 Home Single Language]</t>
  </si>
  <si>
    <t>GeForce RTX 3080 для ноутбуков 8 ГБ</t>
  </si>
  <si>
    <t>/product/8b8679ac3238ed20/142-noutbuk-apple-macbook-pro-seryj/</t>
  </si>
  <si>
    <t>14.2" Ноутбук Apple MacBook Pro серый [3024x1964, mini-LED, Apple M1 Pro, ядра: 8 + 2, RAM 16 ГБ, SSD 512 ГБ, Apple M1 Pro 14-core , macOS]</t>
  </si>
  <si>
    <t>/product/8b8679ab3238ed20/142-noutbuk-apple-macbook-pro-serebristyj/</t>
  </si>
  <si>
    <t>14.2" Ноутбук Apple MacBook Pro серебристый [3024x1964, mini-LED, Apple M1 Pro, ядра: 8 + 2, RAM 16 ГБ, SSD 1024 ГБ, Apple M1 Pro 16-core , macOS]</t>
  </si>
  <si>
    <t>Apple M1 Pro 16-core</t>
  </si>
  <si>
    <t>/product/8b8679a13238ed20/162-noutbuk-apple-macbook-pro-seryj/</t>
  </si>
  <si>
    <t>16.2" Ноутбук Apple MacBook Pro серый [3456x2234, mini-LED, Apple M1 Pro, ядра: 8 + 2, RAM 16 ГБ, SSD 512 ГБ, Apple M1 Pro 16-core , macOS]</t>
  </si>
  <si>
    <t>3456x2234</t>
  </si>
  <si>
    <t>/product/91f64b813238ed20/142-noutbuk-apple-macbook-pro-seryj/</t>
  </si>
  <si>
    <t>14.2" Ноутбук Apple MacBook Pro серый [3024x1964, mini-LED, Apple M1 Pro, ядра: 6 + 2, RAM 32 ГБ, SSD 512 ГБ, Apple M1 Pro 14-core , macOS]</t>
  </si>
  <si>
    <t>/product/4ab1aff6b210b603/16-noutbuk-asus-rog-strix-scar-16-g634jy-nm034x-cernyj/</t>
  </si>
  <si>
    <t>16" Ноутбук ASUS ROG Strix SCAR 16 G634JY-NM034X черный [2560x1600, mini-LED, Intel Core i9-13980HX, ядра: 8 + 16 х 2.2 ГГц, RAM 32 ГБ, SSD 1000 ГБ, GeForce RTX 4090 для ноутбуков 16 ГБ, Windows 11 Pro]</t>
  </si>
  <si>
    <t>Intel Core i9-13980HX</t>
  </si>
  <si>
    <t>GeForce RTX 4090 для ноутбуков 16 ГБ</t>
  </si>
  <si>
    <t>CPU family</t>
  </si>
  <si>
    <t>Graphics family</t>
  </si>
  <si>
    <t>AMD Ryzen 9: 1</t>
  </si>
  <si>
    <t>Family</t>
  </si>
  <si>
    <t>Rating</t>
  </si>
  <si>
    <t>GeForce RTX 4090: 1</t>
  </si>
  <si>
    <t>Intel Core i9: 2</t>
  </si>
  <si>
    <t>GeForce RTX 4070: 2</t>
  </si>
  <si>
    <t>Intel Core i7: 3</t>
  </si>
  <si>
    <t>GeForce RTX 3080: 3</t>
  </si>
  <si>
    <t>Apple M2: 4</t>
  </si>
  <si>
    <t>GeForce RTX 3070: 4</t>
  </si>
  <si>
    <t>AMD Ryzen 7: 5</t>
  </si>
  <si>
    <t>GeForce RTX 3060: 5</t>
  </si>
  <si>
    <t>Intel Core i5: 6</t>
  </si>
  <si>
    <t>GeForce RTX 3050: 6</t>
  </si>
  <si>
    <t>AMD Ryzen 5: 7</t>
  </si>
  <si>
    <t>Apple M2: 6</t>
  </si>
  <si>
    <t>Apple M1: 8</t>
  </si>
  <si>
    <t>Apple M1: 7</t>
  </si>
  <si>
    <t>AMD Ryzen 3: 9</t>
  </si>
  <si>
    <t>AMD Radeon: 7</t>
  </si>
  <si>
    <t>Intel Core i3: 10</t>
  </si>
  <si>
    <t>GeForce GTX 1660: 8</t>
  </si>
  <si>
    <t>Intel Pentium: 11</t>
  </si>
  <si>
    <t>GeForce GTX 1650: 9</t>
  </si>
  <si>
    <t>Intel Celeron: 12</t>
  </si>
  <si>
    <t>GeForce MX: 10</t>
  </si>
  <si>
    <t>AMD Athlon: 13</t>
  </si>
  <si>
    <t>Intel: 14</t>
  </si>
  <si>
    <t>Notebook_Import</t>
  </si>
  <si>
    <t>cpu_rating</t>
  </si>
  <si>
    <t>graphics_rating</t>
  </si>
  <si>
    <t>resolution_1st</t>
  </si>
  <si>
    <t>DATA got from file</t>
  </si>
  <si>
    <t>Converting some features to numeric using ratings</t>
  </si>
  <si>
    <t>Weights of features (relative importance) --&gt;</t>
  </si>
  <si>
    <t>Type of feature ("cost" or "benefit") --&gt;</t>
  </si>
  <si>
    <t>cost</t>
  </si>
  <si>
    <t>benefit</t>
  </si>
  <si>
    <t>Enter column names  with numeric features to use in TOPSIS in yellow cells</t>
  </si>
  <si>
    <t>Normalized and weighted values</t>
  </si>
  <si>
    <t>POSITIVE IDEAL</t>
  </si>
  <si>
    <t>NEGATIVE IDEAL</t>
  </si>
  <si>
    <t>to positive</t>
  </si>
  <si>
    <t>to negative</t>
  </si>
  <si>
    <t>Distances to ideal</t>
  </si>
  <si>
    <t>relative</t>
  </si>
  <si>
    <t>RANK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</si>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</sst>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applyFont="1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/>
    <xf numFmtId="0" fontId="0" fillId="4" borderId="0" xfId="0" applyFill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Обычный" xfId="0" builtinId="0"/>
  </cellStyles>
  <dxfs count="14">
    <dxf>
      <fill>
        <patternFill>
          <bgColor theme="8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TOPSIS!$S$4</c:f>
          <c:strCache>
            <c:ptCount val="1"/>
            <c:pt idx="0">
              <c:v>Distances to ideal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TOPSIS!$T$7</c:f>
              <c:strCache>
                <c:ptCount val="1"/>
                <c:pt idx="0">
                  <c:v>to negative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TOPSIS!$S$8:$S$220</c:f>
              <c:numCache>
                <c:formatCode>General</c:formatCode>
                <c:ptCount val="213"/>
                <c:pt idx="0">
                  <c:v>3.4822885525220011E-2</c:v>
                </c:pt>
                <c:pt idx="1">
                  <c:v>3.2576522218007768E-2</c:v>
                </c:pt>
                <c:pt idx="2">
                  <c:v>3.4776089801000186E-2</c:v>
                </c:pt>
                <c:pt idx="3">
                  <c:v>3.2531699182317741E-2</c:v>
                </c:pt>
                <c:pt idx="4">
                  <c:v>3.1633796314341954E-2</c:v>
                </c:pt>
                <c:pt idx="5">
                  <c:v>3.1633796314341954E-2</c:v>
                </c:pt>
                <c:pt idx="6">
                  <c:v>3.1688177140467691E-2</c:v>
                </c:pt>
                <c:pt idx="7">
                  <c:v>3.3805649909953904E-2</c:v>
                </c:pt>
                <c:pt idx="8">
                  <c:v>3.0723551528478932E-2</c:v>
                </c:pt>
                <c:pt idx="9">
                  <c:v>3.4592047848295587E-2</c:v>
                </c:pt>
                <c:pt idx="10">
                  <c:v>3.3762707187975784E-2</c:v>
                </c:pt>
                <c:pt idx="11">
                  <c:v>3.565746661881912E-2</c:v>
                </c:pt>
                <c:pt idx="12">
                  <c:v>2.8388914763545721E-2</c:v>
                </c:pt>
                <c:pt idx="13">
                  <c:v>3.1006170079122052E-2</c:v>
                </c:pt>
                <c:pt idx="14">
                  <c:v>3.1460194527489972E-2</c:v>
                </c:pt>
                <c:pt idx="15">
                  <c:v>3.2354661475519422E-2</c:v>
                </c:pt>
                <c:pt idx="16">
                  <c:v>3.1209638989880703E-2</c:v>
                </c:pt>
                <c:pt idx="17">
                  <c:v>2.8685710486855188E-2</c:v>
                </c:pt>
                <c:pt idx="18">
                  <c:v>3.2573728131118355E-2</c:v>
                </c:pt>
                <c:pt idx="19">
                  <c:v>3.4208749804483615E-2</c:v>
                </c:pt>
                <c:pt idx="20">
                  <c:v>3.2986529603719256E-2</c:v>
                </c:pt>
                <c:pt idx="21">
                  <c:v>3.2991781043874721E-2</c:v>
                </c:pt>
                <c:pt idx="22">
                  <c:v>3.2992104666825443E-2</c:v>
                </c:pt>
                <c:pt idx="23">
                  <c:v>3.1032662589674326E-2</c:v>
                </c:pt>
                <c:pt idx="24">
                  <c:v>2.8432438218974981E-2</c:v>
                </c:pt>
                <c:pt idx="25">
                  <c:v>3.2667031197560474E-2</c:v>
                </c:pt>
                <c:pt idx="26">
                  <c:v>3.0627313035852623E-2</c:v>
                </c:pt>
                <c:pt idx="27">
                  <c:v>3.0633838965077959E-2</c:v>
                </c:pt>
                <c:pt idx="28">
                  <c:v>3.3065294413798914E-2</c:v>
                </c:pt>
                <c:pt idx="29">
                  <c:v>3.0694333596417982E-2</c:v>
                </c:pt>
                <c:pt idx="30">
                  <c:v>3.0694333596417982E-2</c:v>
                </c:pt>
                <c:pt idx="31">
                  <c:v>3.0828683723694624E-2</c:v>
                </c:pt>
                <c:pt idx="32">
                  <c:v>3.0640653451658759E-2</c:v>
                </c:pt>
                <c:pt idx="33">
                  <c:v>3.267953897182347E-2</c:v>
                </c:pt>
                <c:pt idx="34">
                  <c:v>3.0998602449853148E-2</c:v>
                </c:pt>
                <c:pt idx="35">
                  <c:v>3.064848244067939E-2</c:v>
                </c:pt>
                <c:pt idx="36">
                  <c:v>3.3876629441722803E-2</c:v>
                </c:pt>
                <c:pt idx="37">
                  <c:v>3.2408046346914895E-2</c:v>
                </c:pt>
                <c:pt idx="38">
                  <c:v>3.0708802127942535E-2</c:v>
                </c:pt>
                <c:pt idx="39">
                  <c:v>2.7279024557741463E-2</c:v>
                </c:pt>
                <c:pt idx="40">
                  <c:v>2.7282437431974733E-2</c:v>
                </c:pt>
                <c:pt idx="41">
                  <c:v>2.8480771602905689E-2</c:v>
                </c:pt>
                <c:pt idx="42">
                  <c:v>3.0876472050967062E-2</c:v>
                </c:pt>
                <c:pt idx="43">
                  <c:v>2.8489660345881483E-2</c:v>
                </c:pt>
                <c:pt idx="44">
                  <c:v>3.0679047229953609E-2</c:v>
                </c:pt>
                <c:pt idx="45">
                  <c:v>3.3054244084616505E-2</c:v>
                </c:pt>
                <c:pt idx="46">
                  <c:v>2.8495141914132431E-2</c:v>
                </c:pt>
                <c:pt idx="47">
                  <c:v>3.0009986290024684E-2</c:v>
                </c:pt>
                <c:pt idx="48">
                  <c:v>3.3059033296084804E-2</c:v>
                </c:pt>
                <c:pt idx="49">
                  <c:v>3.0687588740867792E-2</c:v>
                </c:pt>
                <c:pt idx="50">
                  <c:v>3.0687588740867792E-2</c:v>
                </c:pt>
                <c:pt idx="51">
                  <c:v>3.0687588740867792E-2</c:v>
                </c:pt>
                <c:pt idx="52">
                  <c:v>3.0687588740867792E-2</c:v>
                </c:pt>
                <c:pt idx="53">
                  <c:v>3.0687588740867792E-2</c:v>
                </c:pt>
                <c:pt idx="54">
                  <c:v>3.0687588740867792E-2</c:v>
                </c:pt>
                <c:pt idx="55">
                  <c:v>3.0687588740867792E-2</c:v>
                </c:pt>
                <c:pt idx="56">
                  <c:v>3.2165171006630251E-2</c:v>
                </c:pt>
                <c:pt idx="57">
                  <c:v>3.0759099565596849E-2</c:v>
                </c:pt>
                <c:pt idx="58">
                  <c:v>2.852830193635663E-2</c:v>
                </c:pt>
                <c:pt idx="59">
                  <c:v>2.9983093687964386E-2</c:v>
                </c:pt>
                <c:pt idx="60">
                  <c:v>2.9983093687964386E-2</c:v>
                </c:pt>
                <c:pt idx="61">
                  <c:v>2.8530363427062451E-2</c:v>
                </c:pt>
                <c:pt idx="62">
                  <c:v>3.0724622707744811E-2</c:v>
                </c:pt>
                <c:pt idx="63">
                  <c:v>3.0492721797446609E-2</c:v>
                </c:pt>
                <c:pt idx="64">
                  <c:v>3.1209417895527593E-2</c:v>
                </c:pt>
                <c:pt idx="65">
                  <c:v>2.8549470281086484E-2</c:v>
                </c:pt>
                <c:pt idx="66">
                  <c:v>2.9545997274641717E-2</c:v>
                </c:pt>
                <c:pt idx="67">
                  <c:v>2.7926300889311771E-2</c:v>
                </c:pt>
                <c:pt idx="68">
                  <c:v>2.7126289418142241E-2</c:v>
                </c:pt>
                <c:pt idx="69">
                  <c:v>2.892191712684793E-2</c:v>
                </c:pt>
                <c:pt idx="70">
                  <c:v>2.7926300889311771E-2</c:v>
                </c:pt>
                <c:pt idx="71">
                  <c:v>3.0744856789716495E-2</c:v>
                </c:pt>
                <c:pt idx="72">
                  <c:v>2.9001458805017182E-2</c:v>
                </c:pt>
                <c:pt idx="73">
                  <c:v>3.0819694053429946E-2</c:v>
                </c:pt>
                <c:pt idx="74">
                  <c:v>3.1115742928499317E-2</c:v>
                </c:pt>
                <c:pt idx="75">
                  <c:v>2.4928397500074619E-2</c:v>
                </c:pt>
                <c:pt idx="76">
                  <c:v>2.7763664144476126E-2</c:v>
                </c:pt>
                <c:pt idx="77">
                  <c:v>3.0842170256755976E-2</c:v>
                </c:pt>
                <c:pt idx="78">
                  <c:v>2.9025343019830212E-2</c:v>
                </c:pt>
                <c:pt idx="79">
                  <c:v>2.663897284283364E-2</c:v>
                </c:pt>
                <c:pt idx="80">
                  <c:v>2.8968570320871214E-2</c:v>
                </c:pt>
                <c:pt idx="81">
                  <c:v>3.0788747866114612E-2</c:v>
                </c:pt>
                <c:pt idx="82">
                  <c:v>3.0557333608258175E-2</c:v>
                </c:pt>
                <c:pt idx="83">
                  <c:v>3.0788747866114612E-2</c:v>
                </c:pt>
                <c:pt idx="84">
                  <c:v>2.9602322619545249E-2</c:v>
                </c:pt>
                <c:pt idx="85">
                  <c:v>2.3129135621562553E-2</c:v>
                </c:pt>
                <c:pt idx="86">
                  <c:v>3.0769426221825644E-2</c:v>
                </c:pt>
                <c:pt idx="87">
                  <c:v>3.0812399984734552E-2</c:v>
                </c:pt>
                <c:pt idx="88">
                  <c:v>2.965269925049354E-2</c:v>
                </c:pt>
                <c:pt idx="89">
                  <c:v>2.6015287758240149E-2</c:v>
                </c:pt>
                <c:pt idx="90">
                  <c:v>3.0837186375085476E-2</c:v>
                </c:pt>
                <c:pt idx="91">
                  <c:v>2.9020047119256036E-2</c:v>
                </c:pt>
                <c:pt idx="92">
                  <c:v>3.0837186375085476E-2</c:v>
                </c:pt>
                <c:pt idx="93">
                  <c:v>2.8027916902116652E-2</c:v>
                </c:pt>
                <c:pt idx="94">
                  <c:v>3.0839727294856352E-2</c:v>
                </c:pt>
                <c:pt idx="95">
                  <c:v>2.6061860355575363E-2</c:v>
                </c:pt>
                <c:pt idx="96">
                  <c:v>2.9763138349608316E-2</c:v>
                </c:pt>
                <c:pt idx="97">
                  <c:v>2.8774132528982168E-2</c:v>
                </c:pt>
                <c:pt idx="98">
                  <c:v>2.9076321902847334E-2</c:v>
                </c:pt>
                <c:pt idx="99">
                  <c:v>2.7748849204865447E-2</c:v>
                </c:pt>
                <c:pt idx="100">
                  <c:v>2.4791170285740478E-2</c:v>
                </c:pt>
                <c:pt idx="101">
                  <c:v>2.4392250819062732E-2</c:v>
                </c:pt>
                <c:pt idx="102">
                  <c:v>2.4941533402962842E-2</c:v>
                </c:pt>
                <c:pt idx="103">
                  <c:v>2.6573985009574298E-2</c:v>
                </c:pt>
                <c:pt idx="104">
                  <c:v>2.9153369995301041E-2</c:v>
                </c:pt>
                <c:pt idx="105">
                  <c:v>2.6609399002674613E-2</c:v>
                </c:pt>
                <c:pt idx="106">
                  <c:v>2.6313421402790971E-2</c:v>
                </c:pt>
                <c:pt idx="107">
                  <c:v>2.8045857793902534E-2</c:v>
                </c:pt>
                <c:pt idx="108">
                  <c:v>2.1540860792610948E-2</c:v>
                </c:pt>
                <c:pt idx="109">
                  <c:v>2.6257984265942898E-2</c:v>
                </c:pt>
                <c:pt idx="110">
                  <c:v>2.5799197160893576E-2</c:v>
                </c:pt>
                <c:pt idx="111">
                  <c:v>2.3454949432649537E-2</c:v>
                </c:pt>
                <c:pt idx="112">
                  <c:v>2.9883248766766617E-2</c:v>
                </c:pt>
                <c:pt idx="113">
                  <c:v>2.6186470188171586E-2</c:v>
                </c:pt>
                <c:pt idx="114">
                  <c:v>2.0897612223731404E-2</c:v>
                </c:pt>
                <c:pt idx="115">
                  <c:v>2.1424442390201439E-2</c:v>
                </c:pt>
                <c:pt idx="116">
                  <c:v>2.0897612223731404E-2</c:v>
                </c:pt>
                <c:pt idx="117">
                  <c:v>2.9900932570244874E-2</c:v>
                </c:pt>
                <c:pt idx="118">
                  <c:v>2.9900932570244874E-2</c:v>
                </c:pt>
                <c:pt idx="119">
                  <c:v>2.9900932570244874E-2</c:v>
                </c:pt>
                <c:pt idx="120">
                  <c:v>3.0846700007376399E-2</c:v>
                </c:pt>
                <c:pt idx="121">
                  <c:v>2.8023148285701481E-2</c:v>
                </c:pt>
                <c:pt idx="122">
                  <c:v>2.8023148285701481E-2</c:v>
                </c:pt>
                <c:pt idx="123">
                  <c:v>2.1267632787363801E-2</c:v>
                </c:pt>
                <c:pt idx="124">
                  <c:v>2.1737926544498555E-2</c:v>
                </c:pt>
                <c:pt idx="125">
                  <c:v>2.4718478682810838E-2</c:v>
                </c:pt>
                <c:pt idx="126">
                  <c:v>2.6256600895309141E-2</c:v>
                </c:pt>
                <c:pt idx="127">
                  <c:v>2.6914822497495203E-2</c:v>
                </c:pt>
                <c:pt idx="128">
                  <c:v>1.9207430393716942E-2</c:v>
                </c:pt>
                <c:pt idx="129">
                  <c:v>2.8201165129392521E-2</c:v>
                </c:pt>
                <c:pt idx="130">
                  <c:v>2.8569002689240851E-2</c:v>
                </c:pt>
                <c:pt idx="131">
                  <c:v>2.3174363350209295E-2</c:v>
                </c:pt>
                <c:pt idx="132">
                  <c:v>1.9531601047846972E-2</c:v>
                </c:pt>
                <c:pt idx="133">
                  <c:v>2.6445246250696487E-2</c:v>
                </c:pt>
                <c:pt idx="134">
                  <c:v>2.5891742803478956E-2</c:v>
                </c:pt>
                <c:pt idx="135">
                  <c:v>2.6524662129457303E-2</c:v>
                </c:pt>
                <c:pt idx="136">
                  <c:v>2.1144033748903994E-2</c:v>
                </c:pt>
                <c:pt idx="137">
                  <c:v>2.8640992027340537E-2</c:v>
                </c:pt>
                <c:pt idx="138">
                  <c:v>2.8149549171956362E-2</c:v>
                </c:pt>
                <c:pt idx="139">
                  <c:v>2.6496188568180454E-2</c:v>
                </c:pt>
                <c:pt idx="140">
                  <c:v>2.8266861191081499E-2</c:v>
                </c:pt>
                <c:pt idx="141">
                  <c:v>2.8266861191081499E-2</c:v>
                </c:pt>
                <c:pt idx="142">
                  <c:v>2.1315131480095253E-2</c:v>
                </c:pt>
                <c:pt idx="143">
                  <c:v>2.1484547153515124E-2</c:v>
                </c:pt>
                <c:pt idx="144">
                  <c:v>2.1484547153515124E-2</c:v>
                </c:pt>
                <c:pt idx="145">
                  <c:v>2.1484547153515124E-2</c:v>
                </c:pt>
                <c:pt idx="146">
                  <c:v>1.9654676015698171E-2</c:v>
                </c:pt>
                <c:pt idx="147">
                  <c:v>2.1484547153515124E-2</c:v>
                </c:pt>
                <c:pt idx="148">
                  <c:v>2.846352770793846E-2</c:v>
                </c:pt>
                <c:pt idx="149">
                  <c:v>2.8067453460181871E-2</c:v>
                </c:pt>
                <c:pt idx="150">
                  <c:v>2.1473050452697283E-2</c:v>
                </c:pt>
                <c:pt idx="151">
                  <c:v>2.8118684224612344E-2</c:v>
                </c:pt>
                <c:pt idx="152">
                  <c:v>2.0024897889362136E-2</c:v>
                </c:pt>
                <c:pt idx="153">
                  <c:v>2.8320556416797905E-2</c:v>
                </c:pt>
                <c:pt idx="154">
                  <c:v>2.8320556416797905E-2</c:v>
                </c:pt>
                <c:pt idx="155">
                  <c:v>2.4216716209235278E-2</c:v>
                </c:pt>
                <c:pt idx="156">
                  <c:v>2.3749923749720403E-2</c:v>
                </c:pt>
                <c:pt idx="157">
                  <c:v>2.1760328645322322E-2</c:v>
                </c:pt>
                <c:pt idx="158">
                  <c:v>2.0294289783708376E-2</c:v>
                </c:pt>
                <c:pt idx="159">
                  <c:v>2.6882982191774311E-2</c:v>
                </c:pt>
                <c:pt idx="160">
                  <c:v>2.1666514590437346E-2</c:v>
                </c:pt>
                <c:pt idx="161">
                  <c:v>2.1666514590437346E-2</c:v>
                </c:pt>
                <c:pt idx="162">
                  <c:v>2.1639049178622163E-2</c:v>
                </c:pt>
                <c:pt idx="163">
                  <c:v>2.1484188228711593E-2</c:v>
                </c:pt>
                <c:pt idx="164">
                  <c:v>3.0668724424760343E-2</c:v>
                </c:pt>
                <c:pt idx="165">
                  <c:v>2.4479176211034657E-2</c:v>
                </c:pt>
                <c:pt idx="166">
                  <c:v>2.4017485341512747E-2</c:v>
                </c:pt>
                <c:pt idx="167">
                  <c:v>2.2211638715910326E-2</c:v>
                </c:pt>
                <c:pt idx="168">
                  <c:v>2.1982436445121815E-2</c:v>
                </c:pt>
                <c:pt idx="169">
                  <c:v>2.8956563960785858E-2</c:v>
                </c:pt>
                <c:pt idx="170">
                  <c:v>2.7397004721132424E-2</c:v>
                </c:pt>
                <c:pt idx="171">
                  <c:v>2.4583187380280255E-2</c:v>
                </c:pt>
                <c:pt idx="172">
                  <c:v>2.013278219437319E-2</c:v>
                </c:pt>
                <c:pt idx="173">
                  <c:v>2.1979985389214324E-2</c:v>
                </c:pt>
                <c:pt idx="174">
                  <c:v>2.2052612212420331E-2</c:v>
                </c:pt>
                <c:pt idx="175">
                  <c:v>2.1538970252783327E-2</c:v>
                </c:pt>
                <c:pt idx="176">
                  <c:v>1.497586573801052E-2</c:v>
                </c:pt>
                <c:pt idx="177">
                  <c:v>2.2498624170828294E-2</c:v>
                </c:pt>
                <c:pt idx="178">
                  <c:v>2.2215539667268573E-2</c:v>
                </c:pt>
                <c:pt idx="179">
                  <c:v>2.8007138741566649E-2</c:v>
                </c:pt>
                <c:pt idx="180">
                  <c:v>2.8007138741566649E-2</c:v>
                </c:pt>
                <c:pt idx="181">
                  <c:v>1.5220648884590057E-2</c:v>
                </c:pt>
                <c:pt idx="182">
                  <c:v>2.1792384604794299E-2</c:v>
                </c:pt>
                <c:pt idx="183">
                  <c:v>2.8074939519195468E-2</c:v>
                </c:pt>
                <c:pt idx="184">
                  <c:v>2.8074939519195468E-2</c:v>
                </c:pt>
                <c:pt idx="185">
                  <c:v>2.311646123661867E-2</c:v>
                </c:pt>
                <c:pt idx="186">
                  <c:v>2.0531144388454436E-2</c:v>
                </c:pt>
                <c:pt idx="187">
                  <c:v>2.2132213021561514E-2</c:v>
                </c:pt>
                <c:pt idx="188">
                  <c:v>2.2831022262173643E-2</c:v>
                </c:pt>
                <c:pt idx="189">
                  <c:v>2.2719372211898632E-2</c:v>
                </c:pt>
                <c:pt idx="190">
                  <c:v>2.5288197927462477E-2</c:v>
                </c:pt>
                <c:pt idx="191">
                  <c:v>2.4816214131756005E-2</c:v>
                </c:pt>
                <c:pt idx="192">
                  <c:v>2.5006938299584069E-2</c:v>
                </c:pt>
                <c:pt idx="193">
                  <c:v>2.5946648979583913E-2</c:v>
                </c:pt>
                <c:pt idx="194">
                  <c:v>2.0257410012197635E-2</c:v>
                </c:pt>
                <c:pt idx="195">
                  <c:v>2.3219288426873663E-2</c:v>
                </c:pt>
                <c:pt idx="196">
                  <c:v>2.5465538853802209E-2</c:v>
                </c:pt>
                <c:pt idx="197">
                  <c:v>1.925257540874448E-2</c:v>
                </c:pt>
                <c:pt idx="198">
                  <c:v>2.9135864826148713E-2</c:v>
                </c:pt>
                <c:pt idx="199">
                  <c:v>2.1963804998554548E-2</c:v>
                </c:pt>
                <c:pt idx="200">
                  <c:v>2.2094228716280102E-2</c:v>
                </c:pt>
                <c:pt idx="201">
                  <c:v>2.835729907137274E-2</c:v>
                </c:pt>
                <c:pt idx="202">
                  <c:v>2.854019838730883E-2</c:v>
                </c:pt>
                <c:pt idx="203">
                  <c:v>2.5335550308413637E-2</c:v>
                </c:pt>
                <c:pt idx="204">
                  <c:v>2.2857068297448699E-2</c:v>
                </c:pt>
                <c:pt idx="205">
                  <c:v>2.5614091082542388E-2</c:v>
                </c:pt>
                <c:pt idx="206">
                  <c:v>2.9004733283068143E-2</c:v>
                </c:pt>
                <c:pt idx="207">
                  <c:v>2.7463411707068595E-2</c:v>
                </c:pt>
                <c:pt idx="208">
                  <c:v>3.2739849368787162E-2</c:v>
                </c:pt>
                <c:pt idx="209">
                  <c:v>3.254862514656532E-2</c:v>
                </c:pt>
                <c:pt idx="210">
                  <c:v>3.3658736531349591E-2</c:v>
                </c:pt>
                <c:pt idx="211">
                  <c:v>3.2211648006757847E-2</c:v>
                </c:pt>
                <c:pt idx="212">
                  <c:v>3.6361704126983453E-2</c:v>
                </c:pt>
              </c:numCache>
            </c:numRef>
          </c:xVal>
          <c:yVal>
            <c:numRef>
              <c:f>TOPSIS!$T$8:$T$220</c:f>
              <c:numCache>
                <c:formatCode>General</c:formatCode>
                <c:ptCount val="213"/>
                <c:pt idx="0">
                  <c:v>3.5941059657879221E-2</c:v>
                </c:pt>
                <c:pt idx="1">
                  <c:v>3.5916315819311456E-2</c:v>
                </c:pt>
                <c:pt idx="2">
                  <c:v>3.5780817594551331E-2</c:v>
                </c:pt>
                <c:pt idx="3">
                  <c:v>3.5756093461972262E-2</c:v>
                </c:pt>
                <c:pt idx="4">
                  <c:v>3.8542064326493757E-2</c:v>
                </c:pt>
                <c:pt idx="5">
                  <c:v>3.8542064326493757E-2</c:v>
                </c:pt>
                <c:pt idx="6">
                  <c:v>3.8430643109955781E-2</c:v>
                </c:pt>
                <c:pt idx="7">
                  <c:v>3.5079441634631822E-2</c:v>
                </c:pt>
                <c:pt idx="8">
                  <c:v>3.8464313466142333E-2</c:v>
                </c:pt>
                <c:pt idx="9">
                  <c:v>3.5004942053263911E-2</c:v>
                </c:pt>
                <c:pt idx="10">
                  <c:v>3.4920334034525415E-2</c:v>
                </c:pt>
                <c:pt idx="11">
                  <c:v>3.4522125577266652E-2</c:v>
                </c:pt>
                <c:pt idx="12">
                  <c:v>3.5775469143145493E-2</c:v>
                </c:pt>
                <c:pt idx="13">
                  <c:v>3.4778206777631979E-2</c:v>
                </c:pt>
                <c:pt idx="14">
                  <c:v>3.4713766339875975E-2</c:v>
                </c:pt>
                <c:pt idx="15">
                  <c:v>3.4609952812221546E-2</c:v>
                </c:pt>
                <c:pt idx="16">
                  <c:v>3.7916474601540413E-2</c:v>
                </c:pt>
                <c:pt idx="17">
                  <c:v>3.8069510494179115E-2</c:v>
                </c:pt>
                <c:pt idx="18">
                  <c:v>3.444861923687887E-2</c:v>
                </c:pt>
                <c:pt idx="19">
                  <c:v>3.431907026770422E-2</c:v>
                </c:pt>
                <c:pt idx="20">
                  <c:v>3.443886735967007E-2</c:v>
                </c:pt>
                <c:pt idx="21">
                  <c:v>3.4345743925694353E-2</c:v>
                </c:pt>
                <c:pt idx="22">
                  <c:v>3.4340156716120479E-2</c:v>
                </c:pt>
                <c:pt idx="23">
                  <c:v>3.4313372456075256E-2</c:v>
                </c:pt>
                <c:pt idx="24">
                  <c:v>3.5068891600031384E-2</c:v>
                </c:pt>
                <c:pt idx="25">
                  <c:v>3.4538609597975244E-2</c:v>
                </c:pt>
                <c:pt idx="26">
                  <c:v>3.4329303739570161E-2</c:v>
                </c:pt>
                <c:pt idx="27">
                  <c:v>3.4236660772166201E-2</c:v>
                </c:pt>
                <c:pt idx="28">
                  <c:v>3.3944226151584579E-2</c:v>
                </c:pt>
                <c:pt idx="29">
                  <c:v>3.4115085696610419E-2</c:v>
                </c:pt>
                <c:pt idx="30">
                  <c:v>3.4115085696610419E-2</c:v>
                </c:pt>
                <c:pt idx="31">
                  <c:v>3.4118101937078031E-2</c:v>
                </c:pt>
                <c:pt idx="32">
                  <c:v>3.4144026632446277E-2</c:v>
                </c:pt>
                <c:pt idx="33">
                  <c:v>3.4354461317198416E-2</c:v>
                </c:pt>
                <c:pt idx="34">
                  <c:v>3.4609183146552931E-2</c:v>
                </c:pt>
                <c:pt idx="35">
                  <c:v>3.4042139360738376E-2</c:v>
                </c:pt>
                <c:pt idx="36">
                  <c:v>3.3755168826595031E-2</c:v>
                </c:pt>
                <c:pt idx="37">
                  <c:v>3.373185353833974E-2</c:v>
                </c:pt>
                <c:pt idx="38">
                  <c:v>3.3929686184475727E-2</c:v>
                </c:pt>
                <c:pt idx="39">
                  <c:v>3.7418709085177179E-2</c:v>
                </c:pt>
                <c:pt idx="40">
                  <c:v>3.7385093618524941E-2</c:v>
                </c:pt>
                <c:pt idx="41">
                  <c:v>3.450479527619512E-2</c:v>
                </c:pt>
                <c:pt idx="42">
                  <c:v>3.6997163029818744E-2</c:v>
                </c:pt>
                <c:pt idx="43">
                  <c:v>3.4414173711153476E-2</c:v>
                </c:pt>
                <c:pt idx="44">
                  <c:v>3.3680990898172294E-2</c:v>
                </c:pt>
                <c:pt idx="45">
                  <c:v>3.3470693479629048E-2</c:v>
                </c:pt>
                <c:pt idx="46">
                  <c:v>3.4359810157941803E-2</c:v>
                </c:pt>
                <c:pt idx="47">
                  <c:v>3.6899024487144411E-2</c:v>
                </c:pt>
                <c:pt idx="48">
                  <c:v>3.3414858794539593E-2</c:v>
                </c:pt>
                <c:pt idx="49">
                  <c:v>3.358841126513986E-2</c:v>
                </c:pt>
                <c:pt idx="50">
                  <c:v>3.358841126513986E-2</c:v>
                </c:pt>
                <c:pt idx="51">
                  <c:v>3.358841126513986E-2</c:v>
                </c:pt>
                <c:pt idx="52">
                  <c:v>3.358841126513986E-2</c:v>
                </c:pt>
                <c:pt idx="53">
                  <c:v>3.358841126513986E-2</c:v>
                </c:pt>
                <c:pt idx="54">
                  <c:v>3.358841126513986E-2</c:v>
                </c:pt>
                <c:pt idx="55">
                  <c:v>3.358841126513986E-2</c:v>
                </c:pt>
                <c:pt idx="56">
                  <c:v>3.3982797675571295E-2</c:v>
                </c:pt>
                <c:pt idx="57">
                  <c:v>3.3373696834260967E-2</c:v>
                </c:pt>
                <c:pt idx="58">
                  <c:v>3.4051884757523708E-2</c:v>
                </c:pt>
                <c:pt idx="59">
                  <c:v>3.6673379590349039E-2</c:v>
                </c:pt>
                <c:pt idx="60">
                  <c:v>3.6673379590349039E-2</c:v>
                </c:pt>
                <c:pt idx="61">
                  <c:v>3.4033778711399482E-2</c:v>
                </c:pt>
                <c:pt idx="62">
                  <c:v>3.3218187001863859E-2</c:v>
                </c:pt>
                <c:pt idx="63">
                  <c:v>3.4228636014704585E-2</c:v>
                </c:pt>
                <c:pt idx="64">
                  <c:v>3.3195526099468846E-2</c:v>
                </c:pt>
                <c:pt idx="65">
                  <c:v>3.3870860880458618E-2</c:v>
                </c:pt>
                <c:pt idx="66">
                  <c:v>3.4014951438364777E-2</c:v>
                </c:pt>
                <c:pt idx="67">
                  <c:v>3.4219409759026959E-2</c:v>
                </c:pt>
                <c:pt idx="68">
                  <c:v>3.6658455526959129E-2</c:v>
                </c:pt>
                <c:pt idx="69">
                  <c:v>3.3685240342824739E-2</c:v>
                </c:pt>
                <c:pt idx="70">
                  <c:v>3.4219409759026959E-2</c:v>
                </c:pt>
                <c:pt idx="71">
                  <c:v>3.3033132540870244E-2</c:v>
                </c:pt>
                <c:pt idx="72">
                  <c:v>3.3474332035039002E-2</c:v>
                </c:pt>
                <c:pt idx="73">
                  <c:v>3.2818033665972003E-2</c:v>
                </c:pt>
                <c:pt idx="74">
                  <c:v>3.3425984466766673E-2</c:v>
                </c:pt>
                <c:pt idx="75">
                  <c:v>3.7092933600130253E-2</c:v>
                </c:pt>
                <c:pt idx="76">
                  <c:v>3.4177783105203675E-2</c:v>
                </c:pt>
                <c:pt idx="77">
                  <c:v>3.2632887974948906E-2</c:v>
                </c:pt>
                <c:pt idx="78">
                  <c:v>3.3292836302675259E-2</c:v>
                </c:pt>
                <c:pt idx="79">
                  <c:v>3.4063391434288236E-2</c:v>
                </c:pt>
                <c:pt idx="80">
                  <c:v>3.3322491378449767E-2</c:v>
                </c:pt>
                <c:pt idx="81">
                  <c:v>3.2663142227527538E-2</c:v>
                </c:pt>
                <c:pt idx="82">
                  <c:v>3.3690242443651645E-2</c:v>
                </c:pt>
                <c:pt idx="83">
                  <c:v>3.2663142227527538E-2</c:v>
                </c:pt>
                <c:pt idx="84">
                  <c:v>3.3564695277706703E-2</c:v>
                </c:pt>
                <c:pt idx="85">
                  <c:v>3.5540469960788496E-2</c:v>
                </c:pt>
                <c:pt idx="86">
                  <c:v>3.273054621763765E-2</c:v>
                </c:pt>
                <c:pt idx="87">
                  <c:v>3.2478207726362923E-2</c:v>
                </c:pt>
                <c:pt idx="88">
                  <c:v>3.3204910420356164E-2</c:v>
                </c:pt>
                <c:pt idx="89">
                  <c:v>3.4148878420804961E-2</c:v>
                </c:pt>
                <c:pt idx="90">
                  <c:v>3.2293314588537722E-2</c:v>
                </c:pt>
                <c:pt idx="91">
                  <c:v>3.2960062782182768E-2</c:v>
                </c:pt>
                <c:pt idx="92">
                  <c:v>3.2293314588537722E-2</c:v>
                </c:pt>
                <c:pt idx="93">
                  <c:v>3.350579540777613E-2</c:v>
                </c:pt>
                <c:pt idx="94">
                  <c:v>3.2274827577108957E-2</c:v>
                </c:pt>
                <c:pt idx="95">
                  <c:v>3.3886803395656584E-2</c:v>
                </c:pt>
                <c:pt idx="96">
                  <c:v>3.2815426137685601E-2</c:v>
                </c:pt>
                <c:pt idx="97">
                  <c:v>3.2666044878848853E-2</c:v>
                </c:pt>
                <c:pt idx="98">
                  <c:v>3.2597965239713644E-2</c:v>
                </c:pt>
                <c:pt idx="99">
                  <c:v>3.2649952940391788E-2</c:v>
                </c:pt>
                <c:pt idx="100">
                  <c:v>3.382149333476394E-2</c:v>
                </c:pt>
                <c:pt idx="101">
                  <c:v>3.652530679778828E-2</c:v>
                </c:pt>
                <c:pt idx="102">
                  <c:v>3.4110553687567872E-2</c:v>
                </c:pt>
                <c:pt idx="103">
                  <c:v>3.316048186639961E-2</c:v>
                </c:pt>
                <c:pt idx="104">
                  <c:v>3.2145825898038251E-2</c:v>
                </c:pt>
                <c:pt idx="105">
                  <c:v>3.2984801240742288E-2</c:v>
                </c:pt>
                <c:pt idx="106">
                  <c:v>3.5926505873674977E-2</c:v>
                </c:pt>
                <c:pt idx="107">
                  <c:v>3.2764831378268376E-2</c:v>
                </c:pt>
                <c:pt idx="108">
                  <c:v>3.4480160615634983E-2</c:v>
                </c:pt>
                <c:pt idx="109">
                  <c:v>3.29287909428869E-2</c:v>
                </c:pt>
                <c:pt idx="110">
                  <c:v>3.3557425544834041E-2</c:v>
                </c:pt>
                <c:pt idx="111">
                  <c:v>3.4030645090559156E-2</c:v>
                </c:pt>
                <c:pt idx="112">
                  <c:v>3.1859267955770425E-2</c:v>
                </c:pt>
                <c:pt idx="113">
                  <c:v>3.3824666464851161E-2</c:v>
                </c:pt>
                <c:pt idx="114">
                  <c:v>3.4603708995206914E-2</c:v>
                </c:pt>
                <c:pt idx="115">
                  <c:v>3.4145669005984154E-2</c:v>
                </c:pt>
                <c:pt idx="116">
                  <c:v>3.4603708995206914E-2</c:v>
                </c:pt>
                <c:pt idx="117">
                  <c:v>3.176976905855549E-2</c:v>
                </c:pt>
                <c:pt idx="118">
                  <c:v>3.176976905855549E-2</c:v>
                </c:pt>
                <c:pt idx="119">
                  <c:v>3.176976905855549E-2</c:v>
                </c:pt>
                <c:pt idx="120">
                  <c:v>3.1902380677007007E-2</c:v>
                </c:pt>
                <c:pt idx="121">
                  <c:v>3.2447277197403118E-2</c:v>
                </c:pt>
                <c:pt idx="122">
                  <c:v>3.2447277197403118E-2</c:v>
                </c:pt>
                <c:pt idx="123">
                  <c:v>3.4156631176601338E-2</c:v>
                </c:pt>
                <c:pt idx="124">
                  <c:v>3.3814120127357128E-2</c:v>
                </c:pt>
                <c:pt idx="125">
                  <c:v>3.5281568211575139E-2</c:v>
                </c:pt>
                <c:pt idx="126">
                  <c:v>3.2423745793917561E-2</c:v>
                </c:pt>
                <c:pt idx="127">
                  <c:v>3.2092766010114064E-2</c:v>
                </c:pt>
                <c:pt idx="128">
                  <c:v>3.7547382675995111E-2</c:v>
                </c:pt>
                <c:pt idx="129">
                  <c:v>3.1891300955264899E-2</c:v>
                </c:pt>
                <c:pt idx="130">
                  <c:v>3.1554151512229907E-2</c:v>
                </c:pt>
                <c:pt idx="131">
                  <c:v>3.4470085690731921E-2</c:v>
                </c:pt>
                <c:pt idx="132">
                  <c:v>3.48271897217097E-2</c:v>
                </c:pt>
                <c:pt idx="133">
                  <c:v>3.2410485674596923E-2</c:v>
                </c:pt>
                <c:pt idx="134">
                  <c:v>3.2723209587354946E-2</c:v>
                </c:pt>
                <c:pt idx="135">
                  <c:v>3.2952600853872714E-2</c:v>
                </c:pt>
                <c:pt idx="136">
                  <c:v>3.385047178169473E-2</c:v>
                </c:pt>
                <c:pt idx="137">
                  <c:v>3.0814841554796864E-2</c:v>
                </c:pt>
                <c:pt idx="138">
                  <c:v>3.0865090096695049E-2</c:v>
                </c:pt>
                <c:pt idx="139">
                  <c:v>3.1563963106546696E-2</c:v>
                </c:pt>
                <c:pt idx="140">
                  <c:v>3.0444421426142614E-2</c:v>
                </c:pt>
                <c:pt idx="141">
                  <c:v>3.0444421426142614E-2</c:v>
                </c:pt>
                <c:pt idx="142">
                  <c:v>3.3180561357084921E-2</c:v>
                </c:pt>
                <c:pt idx="143">
                  <c:v>3.2973526332697317E-2</c:v>
                </c:pt>
                <c:pt idx="144">
                  <c:v>3.2973526332697317E-2</c:v>
                </c:pt>
                <c:pt idx="145">
                  <c:v>3.2973526332697317E-2</c:v>
                </c:pt>
                <c:pt idx="146">
                  <c:v>3.4002880350993345E-2</c:v>
                </c:pt>
                <c:pt idx="147">
                  <c:v>3.2973526332697317E-2</c:v>
                </c:pt>
                <c:pt idx="148">
                  <c:v>3.0702810296668867E-2</c:v>
                </c:pt>
                <c:pt idx="149">
                  <c:v>3.1918492194541299E-2</c:v>
                </c:pt>
                <c:pt idx="150">
                  <c:v>3.2986005465332868E-2</c:v>
                </c:pt>
                <c:pt idx="151">
                  <c:v>3.1751609755128599E-2</c:v>
                </c:pt>
                <c:pt idx="152">
                  <c:v>3.3510165732135951E-2</c:v>
                </c:pt>
                <c:pt idx="153">
                  <c:v>3.0275569535700549E-2</c:v>
                </c:pt>
                <c:pt idx="154">
                  <c:v>3.0275569535700549E-2</c:v>
                </c:pt>
                <c:pt idx="155">
                  <c:v>3.1686403676444659E-2</c:v>
                </c:pt>
                <c:pt idx="156">
                  <c:v>3.286572320528431E-2</c:v>
                </c:pt>
                <c:pt idx="157">
                  <c:v>3.2408398792914926E-2</c:v>
                </c:pt>
                <c:pt idx="158">
                  <c:v>3.2884480035903371E-2</c:v>
                </c:pt>
                <c:pt idx="159">
                  <c:v>3.0371093573809394E-2</c:v>
                </c:pt>
                <c:pt idx="160">
                  <c:v>3.2381063492111263E-2</c:v>
                </c:pt>
                <c:pt idx="161">
                  <c:v>3.2381063492111263E-2</c:v>
                </c:pt>
                <c:pt idx="162">
                  <c:v>3.2449053428557244E-2</c:v>
                </c:pt>
                <c:pt idx="163">
                  <c:v>3.2599110533226207E-2</c:v>
                </c:pt>
                <c:pt idx="164">
                  <c:v>2.8887593708922209E-2</c:v>
                </c:pt>
                <c:pt idx="165">
                  <c:v>3.1161343139219221E-2</c:v>
                </c:pt>
                <c:pt idx="166">
                  <c:v>3.2359803616522811E-2</c:v>
                </c:pt>
                <c:pt idx="167">
                  <c:v>3.1704288868815197E-2</c:v>
                </c:pt>
                <c:pt idx="168">
                  <c:v>3.1849144721330519E-2</c:v>
                </c:pt>
                <c:pt idx="169">
                  <c:v>2.9286067466527951E-2</c:v>
                </c:pt>
                <c:pt idx="170">
                  <c:v>2.9661266328035868E-2</c:v>
                </c:pt>
                <c:pt idx="171">
                  <c:v>3.0783771566028285E-2</c:v>
                </c:pt>
                <c:pt idx="172">
                  <c:v>3.4520087123095754E-2</c:v>
                </c:pt>
                <c:pt idx="173">
                  <c:v>3.1726770602785656E-2</c:v>
                </c:pt>
                <c:pt idx="174">
                  <c:v>3.1589455838916765E-2</c:v>
                </c:pt>
                <c:pt idx="175">
                  <c:v>3.2772264249798649E-2</c:v>
                </c:pt>
                <c:pt idx="176">
                  <c:v>4.0532447112191651E-2</c:v>
                </c:pt>
                <c:pt idx="177">
                  <c:v>3.1921617678765536E-2</c:v>
                </c:pt>
                <c:pt idx="178">
                  <c:v>3.1276724491106904E-2</c:v>
                </c:pt>
                <c:pt idx="179">
                  <c:v>2.9832683687581317E-2</c:v>
                </c:pt>
                <c:pt idx="180">
                  <c:v>2.9832683687581317E-2</c:v>
                </c:pt>
                <c:pt idx="181">
                  <c:v>4.0289739454824711E-2</c:v>
                </c:pt>
                <c:pt idx="182">
                  <c:v>3.2318577461370533E-2</c:v>
                </c:pt>
                <c:pt idx="183">
                  <c:v>2.9669640102390784E-2</c:v>
                </c:pt>
                <c:pt idx="184">
                  <c:v>2.9669640102390784E-2</c:v>
                </c:pt>
                <c:pt idx="185">
                  <c:v>3.1312068288416248E-2</c:v>
                </c:pt>
                <c:pt idx="186">
                  <c:v>3.3888321157200967E-2</c:v>
                </c:pt>
                <c:pt idx="187">
                  <c:v>3.1803496107016889E-2</c:v>
                </c:pt>
                <c:pt idx="188">
                  <c:v>3.1305616753626607E-2</c:v>
                </c:pt>
                <c:pt idx="189">
                  <c:v>3.042655837724972E-2</c:v>
                </c:pt>
                <c:pt idx="190">
                  <c:v>2.9372597856211925E-2</c:v>
                </c:pt>
                <c:pt idx="191">
                  <c:v>3.0596324896209816E-2</c:v>
                </c:pt>
                <c:pt idx="192">
                  <c:v>3.0333377685221378E-2</c:v>
                </c:pt>
                <c:pt idx="193">
                  <c:v>3.2509553908346138E-2</c:v>
                </c:pt>
                <c:pt idx="194">
                  <c:v>3.479824805553882E-2</c:v>
                </c:pt>
                <c:pt idx="195">
                  <c:v>2.9571432026522088E-2</c:v>
                </c:pt>
                <c:pt idx="196">
                  <c:v>2.9453440835889393E-2</c:v>
                </c:pt>
                <c:pt idx="197">
                  <c:v>3.4726515119896231E-2</c:v>
                </c:pt>
                <c:pt idx="198">
                  <c:v>2.7421334831777541E-2</c:v>
                </c:pt>
                <c:pt idx="199">
                  <c:v>3.265578175975499E-2</c:v>
                </c:pt>
                <c:pt idx="200">
                  <c:v>3.2418036148772984E-2</c:v>
                </c:pt>
                <c:pt idx="201">
                  <c:v>2.6392131868479985E-2</c:v>
                </c:pt>
                <c:pt idx="202">
                  <c:v>2.6124875384061576E-2</c:v>
                </c:pt>
                <c:pt idx="203">
                  <c:v>2.598329418035715E-2</c:v>
                </c:pt>
                <c:pt idx="204">
                  <c:v>3.1270811878083934E-2</c:v>
                </c:pt>
                <c:pt idx="205">
                  <c:v>3.029204232497278E-2</c:v>
                </c:pt>
                <c:pt idx="206">
                  <c:v>2.2310485156224483E-2</c:v>
                </c:pt>
                <c:pt idx="207">
                  <c:v>2.756463522772571E-2</c:v>
                </c:pt>
                <c:pt idx="208">
                  <c:v>1.9596733746786606E-2</c:v>
                </c:pt>
                <c:pt idx="209">
                  <c:v>2.4031685479837424E-2</c:v>
                </c:pt>
                <c:pt idx="210">
                  <c:v>2.00118157745619E-2</c:v>
                </c:pt>
                <c:pt idx="211">
                  <c:v>2.8374616913641702E-2</c:v>
                </c:pt>
                <c:pt idx="212">
                  <c:v>3.4284136243759096E-2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7-477D-908A-237041ACE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148671"/>
        <c:axId val="1288136191"/>
      </c:scatterChart>
      <c:valAx>
        <c:axId val="128814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TOPSIS!$S$7</c:f>
              <c:strCache>
                <c:ptCount val="1"/>
                <c:pt idx="0">
                  <c:v>to positive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136191"/>
        <c:crosses val="autoZero"/>
        <c:crossBetween val="midCat"/>
      </c:valAx>
      <c:valAx>
        <c:axId val="12881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TOPSIS!$T$7</c:f>
              <c:strCache>
                <c:ptCount val="1"/>
                <c:pt idx="0">
                  <c:v>to negative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14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114300</xdr:colOff>
      <xdr:row>6</xdr:row>
      <xdr:rowOff>80962</xdr:rowOff>
    </xdr:from>
    <xdr:to>
      <xdr:col>31</xdr:col>
      <xdr:colOff>552450</xdr:colOff>
      <xdr:row>28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A52058-6455-3124-EA6D-D8FE15608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5D29F59-0DAE-4098-B732-67A81346870D}" autoFormatId="16" applyNumberFormats="0" applyBorderFormats="0" applyFontFormats="0" applyPatternFormats="0" applyAlignmentFormats="0" applyWidthHeightFormats="0">
  <queryTableRefresh nextId="16" unboundColumnsRight="3">
    <queryTableFields count="14">
      <queryTableField id="1" name="id" tableColumnId="1"/>
      <queryTableField id="2" name="link" tableColumnId="2"/>
      <queryTableField id="3" name="descr_short" tableColumnId="3"/>
      <queryTableField id="4" name="price" tableColumnId="4"/>
      <queryTableField id="5" name="screen_size" tableColumnId="5"/>
      <queryTableField id="6" name="resolution" tableColumnId="6"/>
      <queryTableField id="7" name="cpu" tableColumnId="7"/>
      <queryTableField id="8" name="ram" tableColumnId="8"/>
      <queryTableField id="9" name="hdd_ssd" tableColumnId="9"/>
      <queryTableField id="10" name="gpu" tableColumnId="10"/>
      <queryTableField id="11" name="os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E0815E-CBC9-459F-9493-826EFFFFA97E}" name="CPUs" displayName="CPUs" ref="A2:C15" totalsRowShown="0">
  <autoFilter ref="A2:C15" xr:uid="{90E0815E-CBC9-459F-9493-826EFFFFA97E}"/>
  <tableColumns count="3">
    <tableColumn id="1" xr3:uid="{951AF6BB-7130-47F5-A571-C27D11402B43}" name="Notebook_Import"/>
    <tableColumn id="2" xr3:uid="{8BCE7959-85C8-46EF-896F-54B694E9A28B}" name="Family">
      <calculatedColumnFormula>LEFT(A3,SEARCH(":",A3)-1)</calculatedColumnFormula>
    </tableColumn>
    <tableColumn id="3" xr3:uid="{A23FDD55-D3C1-44A6-85CF-8E504391C02C}" name="Rating">
      <calculatedColumnFormula>VALUE(RIGHT(A3,LEN(A3)-SEARCH(":",A3)-1))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F2D48D-5EB7-4CCF-B09E-988C16F4B950}" name="Graphics" displayName="Graphics" ref="F2:H15" totalsRowShown="0" headerRowDxfId="11" headerRowBorderDxfId="12" tableBorderDxfId="13">
  <autoFilter ref="F2:H15" xr:uid="{E7F2D48D-5EB7-4CCF-B09E-988C16F4B950}"/>
  <tableColumns count="3">
    <tableColumn id="1" xr3:uid="{DEC968AD-BBA0-47DA-ADDC-C11F6F7FB19C}" name="Notebook_Import"/>
    <tableColumn id="2" xr3:uid="{CDDCC118-65A4-4BB5-9EE5-A5C7827D0B33}" name="Family">
      <calculatedColumnFormula>LEFT(F3,SEARCH(":",F3)-1)</calculatedColumnFormula>
    </tableColumn>
    <tableColumn id="3" xr3:uid="{2225FA6A-9126-40D4-B5C8-8391F6185040}" name="Rating">
      <calculatedColumnFormula>VALUE(RIGHT(F3,LEN(F3)-SEARCH(":",F3)-1))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3EED4-F3A6-4BD8-90D2-EA6B07F3E19D}" name="laptops" displayName="laptops" ref="B4:O217" tableType="queryTable" totalsRowShown="0">
  <autoFilter ref="B4:O217" xr:uid="{1FB3EED4-F3A6-4BD8-90D2-EA6B07F3E19D}"/>
  <tableColumns count="14">
    <tableColumn id="1" xr3:uid="{115C1468-968F-434E-8C34-7FFC71FDB5C1}" uniqueName="1" name="id" queryTableFieldId="1"/>
    <tableColumn id="2" xr3:uid="{2367F6DC-8689-4AF4-89E2-BA4A668F0364}" uniqueName="2" name="link" queryTableFieldId="2" dataDxfId="10"/>
    <tableColumn id="3" xr3:uid="{D205043F-1DC8-4AA0-A6F0-C19D47FB502B}" uniqueName="3" name="descr_short" queryTableFieldId="3" dataDxfId="9"/>
    <tableColumn id="4" xr3:uid="{A861108F-3FD1-484B-A28C-98762B23576C}" uniqueName="4" name="price" queryTableFieldId="4"/>
    <tableColumn id="5" xr3:uid="{4A1D17A0-7051-4457-A00E-363C55100E70}" uniqueName="5" name="screen_size" queryTableFieldId="5" dataDxfId="8"/>
    <tableColumn id="6" xr3:uid="{1995E501-306E-4393-9208-277050391190}" uniqueName="6" name="resolution" queryTableFieldId="6" dataDxfId="7"/>
    <tableColumn id="7" xr3:uid="{D2938216-C96E-4C5C-9E64-EB36CC21F1DC}" uniqueName="7" name="cpu" queryTableFieldId="7" dataDxfId="6"/>
    <tableColumn id="8" xr3:uid="{FB339D05-0BBC-4BA3-99F6-F4E258E8018F}" uniqueName="8" name="ram" queryTableFieldId="8"/>
    <tableColumn id="9" xr3:uid="{031B1BA8-46B3-4C06-BA9C-5962CBFA50EB}" uniqueName="9" name="hdd_ssd" queryTableFieldId="9"/>
    <tableColumn id="10" xr3:uid="{45301275-B893-485A-A9E0-DF9D01948991}" uniqueName="10" name="gpu" queryTableFieldId="10" dataDxfId="5"/>
    <tableColumn id="11" xr3:uid="{7201135B-73C0-4A11-A5CA-FA7C0090B487}" uniqueName="11" name="os" queryTableFieldId="11" dataDxfId="4"/>
    <tableColumn id="12" xr3:uid="{5AFC2706-6AC6-400A-8314-D29C6B0F1454}" uniqueName="12" name="cpu_rating" queryTableFieldId="12" dataDxfId="3">
      <calculatedColumnFormula array="1">SUM((LEFT(LOWER(laptops[[#This Row],[cpu]]),LEN(CPUs[Family]))=LOWER(CPUs[Family]))*CPUs[Rating])</calculatedColumnFormula>
    </tableColumn>
    <tableColumn id="13" xr3:uid="{3B9BCD6B-3961-4C73-AA90-C3FA40E47EFE}" uniqueName="13" name="graphics_rating" queryTableFieldId="13" dataDxfId="2">
      <calculatedColumnFormula array="1">SUM((LEFT(LOWER(laptops[[#This Row],[gpu]]),LEN(Graphics[Family]))=LOWER(Graphics[Family]))*Graphics[Rating])</calculatedColumnFormula>
    </tableColumn>
    <tableColumn id="14" xr3:uid="{5D648567-8B45-4B72-972F-01FC21F85A49}" uniqueName="14" name="resolution_1st" queryTableFieldId="14" dataDxfId="1">
      <calculatedColumnFormula>VALUE(LEFT(laptops[[#This Row],[resolution]],SEARCH("x",laptops[[#This Row],[resolution]])-1))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62B-F848-407C-AF6B-8B987D315211}">
  <dimension ref="A1:H15"/>
  <sheetViews>
    <sheetView workbookViewId="0">
      <selection activeCell="J2" sqref="J2"/>
    </sheetView>
  </sheetViews>
  <sheetFormatPr defaultRowHeight="15" x14ac:dyDescent="0.25"/>
  <cols>
    <col min="1" max="1" width="17.42578125" bestFit="1" customWidth="1"/>
    <col min="2" max="2" width="13.28515625" bestFit="1" customWidth="1"/>
    <col min="6" max="6" width="19" customWidth="1"/>
    <col min="7" max="7" width="16.7109375" bestFit="1" customWidth="1"/>
  </cols>
  <sheetData>
    <row r="1" spans="1:8" x14ac:dyDescent="0.25">
      <c r="A1" t="s">
        <v>532</v>
      </c>
      <c r="F1" t="s">
        <v>533</v>
      </c>
    </row>
    <row r="2" spans="1:8" x14ac:dyDescent="0.25">
      <c r="A2" t="s">
        <v>562</v>
      </c>
      <c r="B2" t="s">
        <v>535</v>
      </c>
      <c r="C2" t="s">
        <v>536</v>
      </c>
      <c r="F2" s="4" t="s">
        <v>562</v>
      </c>
      <c r="G2" s="4" t="s">
        <v>535</v>
      </c>
      <c r="H2" s="4" t="s">
        <v>536</v>
      </c>
    </row>
    <row r="3" spans="1:8" x14ac:dyDescent="0.25">
      <c r="A3" t="s">
        <v>534</v>
      </c>
      <c r="B3" t="str">
        <f>LEFT(A3,SEARCH(":",A3)-1)</f>
        <v>AMD Ryzen 9</v>
      </c>
      <c r="C3">
        <f>VALUE(RIGHT(A3,LEN(A3)-SEARCH(":",A3)-1))</f>
        <v>1</v>
      </c>
      <c r="F3" t="s">
        <v>537</v>
      </c>
      <c r="G3" t="str">
        <f>LEFT(F3,SEARCH(":",F3)-1)</f>
        <v>GeForce RTX 4090</v>
      </c>
      <c r="H3">
        <f>VALUE(RIGHT(F3,LEN(F3)-SEARCH(":",F3)-1))</f>
        <v>1</v>
      </c>
    </row>
    <row r="4" spans="1:8" x14ac:dyDescent="0.25">
      <c r="A4" s="2" t="s">
        <v>538</v>
      </c>
      <c r="B4" t="str">
        <f t="shared" ref="B4:B15" si="0">LEFT(A4,SEARCH(":",A4)-1)</f>
        <v>Intel Core i9</v>
      </c>
      <c r="C4">
        <f>VALUE(RIGHT(A4,LEN(A4)-SEARCH(":",A4)-1))</f>
        <v>2</v>
      </c>
      <c r="F4" t="s">
        <v>539</v>
      </c>
      <c r="G4" t="str">
        <f t="shared" ref="G4:G15" si="1">LEFT(F4,SEARCH(":",F4)-1)</f>
        <v>GeForce RTX 4070</v>
      </c>
      <c r="H4">
        <f t="shared" ref="H4:H15" si="2">VALUE(RIGHT(F4,LEN(F4)-SEARCH(":",F4)-1))</f>
        <v>2</v>
      </c>
    </row>
    <row r="5" spans="1:8" x14ac:dyDescent="0.25">
      <c r="A5" t="s">
        <v>540</v>
      </c>
      <c r="B5" t="str">
        <f t="shared" si="0"/>
        <v>Intel Core i7</v>
      </c>
      <c r="C5">
        <f>VALUE(RIGHT(A5,LEN(A5)-SEARCH(":",A5)-1))</f>
        <v>3</v>
      </c>
      <c r="F5" t="s">
        <v>541</v>
      </c>
      <c r="G5" t="str">
        <f t="shared" si="1"/>
        <v>GeForce RTX 3080</v>
      </c>
      <c r="H5">
        <f t="shared" si="2"/>
        <v>3</v>
      </c>
    </row>
    <row r="6" spans="1:8" x14ac:dyDescent="0.25">
      <c r="A6" t="s">
        <v>542</v>
      </c>
      <c r="B6" t="str">
        <f t="shared" si="0"/>
        <v>Apple M2</v>
      </c>
      <c r="C6">
        <f>VALUE(RIGHT(A6,LEN(A6)-SEARCH(":",A6)-1))</f>
        <v>4</v>
      </c>
      <c r="F6" t="s">
        <v>543</v>
      </c>
      <c r="G6" t="str">
        <f t="shared" si="1"/>
        <v>GeForce RTX 3070</v>
      </c>
      <c r="H6">
        <f t="shared" si="2"/>
        <v>4</v>
      </c>
    </row>
    <row r="7" spans="1:8" x14ac:dyDescent="0.25">
      <c r="A7" t="s">
        <v>544</v>
      </c>
      <c r="B7" t="str">
        <f t="shared" si="0"/>
        <v>AMD Ryzen 7</v>
      </c>
      <c r="C7">
        <f>VALUE(RIGHT(A7,LEN(A7)-SEARCH(":",A7)-1))</f>
        <v>5</v>
      </c>
      <c r="F7" t="s">
        <v>545</v>
      </c>
      <c r="G7" t="str">
        <f t="shared" si="1"/>
        <v>GeForce RTX 3060</v>
      </c>
      <c r="H7">
        <f t="shared" si="2"/>
        <v>5</v>
      </c>
    </row>
    <row r="8" spans="1:8" x14ac:dyDescent="0.25">
      <c r="A8" t="s">
        <v>546</v>
      </c>
      <c r="B8" t="str">
        <f t="shared" si="0"/>
        <v>Intel Core i5</v>
      </c>
      <c r="C8">
        <f>VALUE(RIGHT(A8,LEN(A8)-SEARCH(":",A8)-1))</f>
        <v>6</v>
      </c>
      <c r="F8" t="s">
        <v>547</v>
      </c>
      <c r="G8" t="str">
        <f t="shared" si="1"/>
        <v>GeForce RTX 3050</v>
      </c>
      <c r="H8">
        <f t="shared" si="2"/>
        <v>6</v>
      </c>
    </row>
    <row r="9" spans="1:8" x14ac:dyDescent="0.25">
      <c r="A9" t="s">
        <v>548</v>
      </c>
      <c r="B9" t="str">
        <f t="shared" si="0"/>
        <v>AMD Ryzen 5</v>
      </c>
      <c r="C9">
        <f>VALUE(RIGHT(A9,LEN(A9)-SEARCH(":",A9)-1))</f>
        <v>7</v>
      </c>
      <c r="F9" t="s">
        <v>549</v>
      </c>
      <c r="G9" t="str">
        <f t="shared" si="1"/>
        <v>Apple M2</v>
      </c>
      <c r="H9">
        <f t="shared" si="2"/>
        <v>6</v>
      </c>
    </row>
    <row r="10" spans="1:8" x14ac:dyDescent="0.25">
      <c r="A10" t="s">
        <v>550</v>
      </c>
      <c r="B10" t="str">
        <f t="shared" si="0"/>
        <v>Apple M1</v>
      </c>
      <c r="C10">
        <f>VALUE(RIGHT(A10,LEN(A10)-SEARCH(":",A10)-1))</f>
        <v>8</v>
      </c>
      <c r="F10" t="s">
        <v>551</v>
      </c>
      <c r="G10" t="str">
        <f t="shared" si="1"/>
        <v>Apple M1</v>
      </c>
      <c r="H10">
        <f t="shared" si="2"/>
        <v>7</v>
      </c>
    </row>
    <row r="11" spans="1:8" x14ac:dyDescent="0.25">
      <c r="A11" t="s">
        <v>552</v>
      </c>
      <c r="B11" t="str">
        <f t="shared" si="0"/>
        <v>AMD Ryzen 3</v>
      </c>
      <c r="C11">
        <f>VALUE(RIGHT(A11,LEN(A11)-SEARCH(":",A11)-1))</f>
        <v>9</v>
      </c>
      <c r="F11" t="s">
        <v>553</v>
      </c>
      <c r="G11" t="str">
        <f t="shared" si="1"/>
        <v>AMD Radeon</v>
      </c>
      <c r="H11">
        <f t="shared" si="2"/>
        <v>7</v>
      </c>
    </row>
    <row r="12" spans="1:8" x14ac:dyDescent="0.25">
      <c r="A12" t="s">
        <v>554</v>
      </c>
      <c r="B12" t="str">
        <f t="shared" si="0"/>
        <v>Intel Core i3</v>
      </c>
      <c r="C12">
        <f>VALUE(RIGHT(A12,LEN(A12)-SEARCH(":",A12)-1))</f>
        <v>10</v>
      </c>
      <c r="F12" t="s">
        <v>555</v>
      </c>
      <c r="G12" t="str">
        <f t="shared" si="1"/>
        <v>GeForce GTX 1660</v>
      </c>
      <c r="H12">
        <f t="shared" si="2"/>
        <v>8</v>
      </c>
    </row>
    <row r="13" spans="1:8" x14ac:dyDescent="0.25">
      <c r="A13" t="s">
        <v>556</v>
      </c>
      <c r="B13" t="str">
        <f t="shared" si="0"/>
        <v>Intel Pentium</v>
      </c>
      <c r="C13">
        <f>VALUE(RIGHT(A13,LEN(A13)-SEARCH(":",A13)-1))</f>
        <v>11</v>
      </c>
      <c r="F13" t="s">
        <v>557</v>
      </c>
      <c r="G13" t="str">
        <f t="shared" si="1"/>
        <v>GeForce GTX 1650</v>
      </c>
      <c r="H13">
        <f t="shared" si="2"/>
        <v>9</v>
      </c>
    </row>
    <row r="14" spans="1:8" x14ac:dyDescent="0.25">
      <c r="A14" t="s">
        <v>558</v>
      </c>
      <c r="B14" t="str">
        <f t="shared" si="0"/>
        <v>Intel Celeron</v>
      </c>
      <c r="C14">
        <f>VALUE(RIGHT(A14,LEN(A14)-SEARCH(":",A14)-1))</f>
        <v>12</v>
      </c>
      <c r="F14" t="s">
        <v>559</v>
      </c>
      <c r="G14" t="str">
        <f t="shared" si="1"/>
        <v>GeForce MX</v>
      </c>
      <c r="H14">
        <f t="shared" si="2"/>
        <v>10</v>
      </c>
    </row>
    <row r="15" spans="1:8" x14ac:dyDescent="0.25">
      <c r="A15" t="s">
        <v>560</v>
      </c>
      <c r="B15" t="str">
        <f t="shared" si="0"/>
        <v>AMD Athlon</v>
      </c>
      <c r="C15">
        <f>VALUE(RIGHT(A15,LEN(A15)-SEARCH(":",A15)-1))</f>
        <v>13</v>
      </c>
      <c r="F15" t="s">
        <v>561</v>
      </c>
      <c r="G15" t="str">
        <f t="shared" si="1"/>
        <v>Intel</v>
      </c>
      <c r="H15">
        <f t="shared" si="2"/>
        <v>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9778-451C-40E9-8EEC-80F1631A1EE5}">
  <dimension ref="B2:O217"/>
  <sheetViews>
    <sheetView workbookViewId="0">
      <selection activeCell="M2" sqref="M2:O2"/>
    </sheetView>
  </sheetViews>
  <sheetFormatPr defaultRowHeight="15" x14ac:dyDescent="0.25"/>
  <cols>
    <col min="2" max="2" width="8" bestFit="1" customWidth="1"/>
    <col min="3" max="4" width="81.140625" bestFit="1" customWidth="1"/>
    <col min="5" max="5" width="8" bestFit="1" customWidth="1"/>
    <col min="6" max="6" width="13.5703125" bestFit="1" customWidth="1"/>
    <col min="7" max="7" width="12.42578125" bestFit="1" customWidth="1"/>
    <col min="8" max="8" width="24.85546875" bestFit="1" customWidth="1"/>
    <col min="9" max="9" width="6.7109375" bestFit="1" customWidth="1"/>
    <col min="10" max="10" width="10.5703125" bestFit="1" customWidth="1"/>
    <col min="11" max="11" width="36.7109375" bestFit="1" customWidth="1"/>
    <col min="12" max="12" width="32.7109375" bestFit="1" customWidth="1"/>
    <col min="13" max="13" width="12.5703125" bestFit="1" customWidth="1"/>
    <col min="14" max="14" width="16.85546875" bestFit="1" customWidth="1"/>
    <col min="15" max="15" width="16.140625" bestFit="1" customWidth="1"/>
  </cols>
  <sheetData>
    <row r="2" spans="2:15" ht="15.75" x14ac:dyDescent="0.25">
      <c r="B2" s="5" t="s">
        <v>566</v>
      </c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567</v>
      </c>
      <c r="N2" s="6"/>
      <c r="O2" s="6"/>
    </row>
    <row r="4" spans="2:15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563</v>
      </c>
      <c r="N4" t="s">
        <v>564</v>
      </c>
      <c r="O4" t="s">
        <v>565</v>
      </c>
    </row>
    <row r="5" spans="2:15" x14ac:dyDescent="0.25">
      <c r="B5">
        <v>5074554</v>
      </c>
      <c r="C5" s="1" t="s">
        <v>11</v>
      </c>
      <c r="D5" s="1" t="s">
        <v>12</v>
      </c>
      <c r="E5">
        <v>99990</v>
      </c>
      <c r="F5" s="1">
        <v>14</v>
      </c>
      <c r="G5" s="1" t="s">
        <v>13</v>
      </c>
      <c r="H5" s="1" t="s">
        <v>14</v>
      </c>
      <c r="I5">
        <v>4</v>
      </c>
      <c r="J5">
        <v>128</v>
      </c>
      <c r="K5" s="1" t="s">
        <v>15</v>
      </c>
      <c r="L5" s="1" t="s">
        <v>16</v>
      </c>
      <c r="M5" s="1" cm="1">
        <f t="array" ref="M5">SUM((LEFT(LOWER(laptops[[#This Row],[cpu]]),LEN(CPUs[Family]))=LOWER(CPUs[Family]))*CPUs[Rating])</f>
        <v>12</v>
      </c>
      <c r="N5" s="1" cm="1">
        <f t="array" ref="N5">SUM((LEFT(LOWER(laptops[[#This Row],[gpu]]),LEN(Graphics[Family]))=LOWER(Graphics[Family]))*Graphics[Rating])</f>
        <v>14</v>
      </c>
      <c r="O5" s="1">
        <f>VALUE(LEFT(laptops[[#This Row],[resolution]],SEARCH("x",laptops[[#This Row],[resolution]])-1))</f>
        <v>1920</v>
      </c>
    </row>
    <row r="6" spans="2:15" x14ac:dyDescent="0.25">
      <c r="B6">
        <v>5074520</v>
      </c>
      <c r="C6" s="1" t="s">
        <v>17</v>
      </c>
      <c r="D6" s="1" t="s">
        <v>18</v>
      </c>
      <c r="E6">
        <v>109990</v>
      </c>
      <c r="F6" s="1">
        <v>14.1</v>
      </c>
      <c r="G6" s="1" t="s">
        <v>13</v>
      </c>
      <c r="H6" s="1" t="s">
        <v>14</v>
      </c>
      <c r="I6">
        <v>8</v>
      </c>
      <c r="J6">
        <v>128</v>
      </c>
      <c r="K6" s="1" t="s">
        <v>15</v>
      </c>
      <c r="L6" s="1" t="s">
        <v>19</v>
      </c>
      <c r="M6" s="1" cm="1">
        <f t="array" ref="M6">SUM((LEFT(LOWER(laptops[[#This Row],[cpu]]),LEN(CPUs[Family]))=LOWER(CPUs[Family]))*CPUs[Rating])</f>
        <v>12</v>
      </c>
      <c r="N6" s="1" cm="1">
        <f t="array" ref="N6">SUM((LEFT(LOWER(laptops[[#This Row],[gpu]]),LEN(Graphics[Family]))=LOWER(Graphics[Family]))*Graphics[Rating])</f>
        <v>14</v>
      </c>
      <c r="O6" s="1">
        <f>VALUE(LEFT(laptops[[#This Row],[resolution]],SEARCH("x",laptops[[#This Row],[resolution]])-1))</f>
        <v>1920</v>
      </c>
    </row>
    <row r="7" spans="2:15" x14ac:dyDescent="0.25">
      <c r="B7">
        <v>5074555</v>
      </c>
      <c r="C7" s="1" t="s">
        <v>20</v>
      </c>
      <c r="D7" s="1" t="s">
        <v>21</v>
      </c>
      <c r="E7">
        <v>109990</v>
      </c>
      <c r="F7" s="1">
        <v>15.6</v>
      </c>
      <c r="G7" s="1" t="s">
        <v>13</v>
      </c>
      <c r="H7" s="1" t="s">
        <v>14</v>
      </c>
      <c r="I7">
        <v>4</v>
      </c>
      <c r="J7">
        <v>128</v>
      </c>
      <c r="K7" s="1" t="s">
        <v>15</v>
      </c>
      <c r="L7" s="1" t="s">
        <v>16</v>
      </c>
      <c r="M7" s="1" cm="1">
        <f t="array" ref="M7">SUM((LEFT(LOWER(laptops[[#This Row],[cpu]]),LEN(CPUs[Family]))=LOWER(CPUs[Family]))*CPUs[Rating])</f>
        <v>12</v>
      </c>
      <c r="N7" s="1" cm="1">
        <f t="array" ref="N7">SUM((LEFT(LOWER(laptops[[#This Row],[gpu]]),LEN(Graphics[Family]))=LOWER(Graphics[Family]))*Graphics[Rating])</f>
        <v>14</v>
      </c>
      <c r="O7" s="1">
        <f>VALUE(LEFT(laptops[[#This Row],[resolution]],SEARCH("x",laptops[[#This Row],[resolution]])-1))</f>
        <v>1920</v>
      </c>
    </row>
    <row r="8" spans="2:15" x14ac:dyDescent="0.25">
      <c r="B8">
        <v>5074553</v>
      </c>
      <c r="C8" s="1" t="s">
        <v>22</v>
      </c>
      <c r="D8" s="1" t="s">
        <v>23</v>
      </c>
      <c r="E8">
        <v>119990</v>
      </c>
      <c r="F8" s="1">
        <v>15.6</v>
      </c>
      <c r="G8" s="1" t="s">
        <v>13</v>
      </c>
      <c r="H8" s="1" t="s">
        <v>14</v>
      </c>
      <c r="I8">
        <v>8</v>
      </c>
      <c r="J8">
        <v>128</v>
      </c>
      <c r="K8" s="1" t="s">
        <v>15</v>
      </c>
      <c r="L8" s="1" t="s">
        <v>24</v>
      </c>
      <c r="M8" s="1" cm="1">
        <f t="array" ref="M8">SUM((LEFT(LOWER(laptops[[#This Row],[cpu]]),LEN(CPUs[Family]))=LOWER(CPUs[Family]))*CPUs[Rating])</f>
        <v>12</v>
      </c>
      <c r="N8" s="1" cm="1">
        <f t="array" ref="N8">SUM((LEFT(LOWER(laptops[[#This Row],[gpu]]),LEN(Graphics[Family]))=LOWER(Graphics[Family]))*Graphics[Rating])</f>
        <v>14</v>
      </c>
      <c r="O8" s="1">
        <f>VALUE(LEFT(laptops[[#This Row],[resolution]],SEARCH("x",laptops[[#This Row],[resolution]])-1))</f>
        <v>1920</v>
      </c>
    </row>
    <row r="9" spans="2:15" x14ac:dyDescent="0.25">
      <c r="B9">
        <v>4900552</v>
      </c>
      <c r="C9" s="1" t="s">
        <v>25</v>
      </c>
      <c r="D9" s="1" t="s">
        <v>26</v>
      </c>
      <c r="E9">
        <v>139990</v>
      </c>
      <c r="F9" s="1">
        <v>15.6</v>
      </c>
      <c r="G9" s="1" t="s">
        <v>27</v>
      </c>
      <c r="H9" s="1" t="s">
        <v>14</v>
      </c>
      <c r="I9">
        <v>4</v>
      </c>
      <c r="J9">
        <v>1000</v>
      </c>
      <c r="K9" s="1" t="s">
        <v>15</v>
      </c>
      <c r="L9" s="1" t="s">
        <v>28</v>
      </c>
      <c r="M9" s="1" cm="1">
        <f t="array" ref="M9">SUM((LEFT(LOWER(laptops[[#This Row],[cpu]]),LEN(CPUs[Family]))=LOWER(CPUs[Family]))*CPUs[Rating])</f>
        <v>12</v>
      </c>
      <c r="N9" s="1" cm="1">
        <f t="array" ref="N9">SUM((LEFT(LOWER(laptops[[#This Row],[gpu]]),LEN(Graphics[Family]))=LOWER(Graphics[Family]))*Graphics[Rating])</f>
        <v>14</v>
      </c>
      <c r="O9" s="1">
        <f>VALUE(LEFT(laptops[[#This Row],[resolution]],SEARCH("x",laptops[[#This Row],[resolution]])-1))</f>
        <v>1366</v>
      </c>
    </row>
    <row r="10" spans="2:15" x14ac:dyDescent="0.25">
      <c r="B10">
        <v>4900119</v>
      </c>
      <c r="C10" s="1" t="s">
        <v>29</v>
      </c>
      <c r="D10" s="1" t="s">
        <v>30</v>
      </c>
      <c r="E10">
        <v>139990</v>
      </c>
      <c r="F10" s="1">
        <v>15.6</v>
      </c>
      <c r="G10" s="1" t="s">
        <v>27</v>
      </c>
      <c r="H10" s="1" t="s">
        <v>14</v>
      </c>
      <c r="I10">
        <v>4</v>
      </c>
      <c r="J10">
        <v>1000</v>
      </c>
      <c r="K10" s="1" t="s">
        <v>31</v>
      </c>
      <c r="L10" s="1" t="s">
        <v>32</v>
      </c>
      <c r="M10" s="1" cm="1">
        <f t="array" ref="M10">SUM((LEFT(LOWER(laptops[[#This Row],[cpu]]),LEN(CPUs[Family]))=LOWER(CPUs[Family]))*CPUs[Rating])</f>
        <v>12</v>
      </c>
      <c r="N10" s="1" cm="1">
        <f t="array" ref="N10">SUM((LEFT(LOWER(laptops[[#This Row],[gpu]]),LEN(Graphics[Family]))=LOWER(Graphics[Family]))*Graphics[Rating])</f>
        <v>14</v>
      </c>
      <c r="O10" s="1">
        <f>VALUE(LEFT(laptops[[#This Row],[resolution]],SEARCH("x",laptops[[#This Row],[resolution]])-1))</f>
        <v>1366</v>
      </c>
    </row>
    <row r="11" spans="2:15" x14ac:dyDescent="0.25">
      <c r="B11">
        <v>4901196</v>
      </c>
      <c r="C11" s="1" t="s">
        <v>33</v>
      </c>
      <c r="D11" s="1" t="s">
        <v>34</v>
      </c>
      <c r="E11">
        <v>144990</v>
      </c>
      <c r="F11" s="1">
        <v>14</v>
      </c>
      <c r="G11" s="1" t="s">
        <v>27</v>
      </c>
      <c r="H11" s="1" t="s">
        <v>14</v>
      </c>
      <c r="I11">
        <v>4</v>
      </c>
      <c r="J11">
        <v>1000</v>
      </c>
      <c r="K11" s="1" t="s">
        <v>31</v>
      </c>
      <c r="L11" s="1" t="s">
        <v>32</v>
      </c>
      <c r="M11" s="1" cm="1">
        <f t="array" ref="M11">SUM((LEFT(LOWER(laptops[[#This Row],[cpu]]),LEN(CPUs[Family]))=LOWER(CPUs[Family]))*CPUs[Rating])</f>
        <v>12</v>
      </c>
      <c r="N11" s="1" cm="1">
        <f t="array" ref="N11">SUM((LEFT(LOWER(laptops[[#This Row],[gpu]]),LEN(Graphics[Family]))=LOWER(Graphics[Family]))*Graphics[Rating])</f>
        <v>14</v>
      </c>
      <c r="O11" s="1">
        <f>VALUE(LEFT(laptops[[#This Row],[resolution]],SEARCH("x",laptops[[#This Row],[resolution]])-1))</f>
        <v>1366</v>
      </c>
    </row>
    <row r="12" spans="2:15" x14ac:dyDescent="0.25">
      <c r="B12">
        <v>4860428</v>
      </c>
      <c r="C12" s="1" t="s">
        <v>35</v>
      </c>
      <c r="D12" s="1" t="s">
        <v>36</v>
      </c>
      <c r="E12">
        <v>149990</v>
      </c>
      <c r="F12" s="1">
        <v>14</v>
      </c>
      <c r="G12" s="1" t="s">
        <v>13</v>
      </c>
      <c r="H12" s="1" t="s">
        <v>37</v>
      </c>
      <c r="I12">
        <v>4</v>
      </c>
      <c r="J12">
        <v>256</v>
      </c>
      <c r="K12" s="1" t="s">
        <v>15</v>
      </c>
      <c r="L12" s="1" t="s">
        <v>32</v>
      </c>
      <c r="M12" s="1" cm="1">
        <f t="array" ref="M12">SUM((LEFT(LOWER(laptops[[#This Row],[cpu]]),LEN(CPUs[Family]))=LOWER(CPUs[Family]))*CPUs[Rating])</f>
        <v>12</v>
      </c>
      <c r="N12" s="1" cm="1">
        <f t="array" ref="N12">SUM((LEFT(LOWER(laptops[[#This Row],[gpu]]),LEN(Graphics[Family]))=LOWER(Graphics[Family]))*Graphics[Rating])</f>
        <v>14</v>
      </c>
      <c r="O12" s="1">
        <f>VALUE(LEFT(laptops[[#This Row],[resolution]],SEARCH("x",laptops[[#This Row],[resolution]])-1))</f>
        <v>1920</v>
      </c>
    </row>
    <row r="13" spans="2:15" x14ac:dyDescent="0.25">
      <c r="B13">
        <v>5347285</v>
      </c>
      <c r="C13" s="1" t="s">
        <v>38</v>
      </c>
      <c r="D13" s="1" t="s">
        <v>39</v>
      </c>
      <c r="E13">
        <v>149990</v>
      </c>
      <c r="F13" s="1">
        <v>15.6</v>
      </c>
      <c r="G13" s="1" t="s">
        <v>13</v>
      </c>
      <c r="H13" s="1" t="s">
        <v>40</v>
      </c>
      <c r="I13">
        <v>4</v>
      </c>
      <c r="J13">
        <v>1000</v>
      </c>
      <c r="K13" s="1" t="s">
        <v>15</v>
      </c>
      <c r="L13" s="1" t="s">
        <v>32</v>
      </c>
      <c r="M13" s="1" cm="1">
        <f t="array" ref="M13">SUM((LEFT(LOWER(laptops[[#This Row],[cpu]]),LEN(CPUs[Family]))=LOWER(CPUs[Family]))*CPUs[Rating])</f>
        <v>12</v>
      </c>
      <c r="N13" s="1" cm="1">
        <f t="array" ref="N13">SUM((LEFT(LOWER(laptops[[#This Row],[gpu]]),LEN(Graphics[Family]))=LOWER(Graphics[Family]))*Graphics[Rating])</f>
        <v>14</v>
      </c>
      <c r="O13" s="1">
        <f>VALUE(LEFT(laptops[[#This Row],[resolution]],SEARCH("x",laptops[[#This Row],[resolution]])-1))</f>
        <v>1920</v>
      </c>
    </row>
    <row r="14" spans="2:15" x14ac:dyDescent="0.25">
      <c r="B14">
        <v>4900251</v>
      </c>
      <c r="C14" s="1" t="s">
        <v>41</v>
      </c>
      <c r="D14" s="1" t="s">
        <v>42</v>
      </c>
      <c r="E14">
        <v>149990</v>
      </c>
      <c r="F14" s="1">
        <v>15.6</v>
      </c>
      <c r="G14" s="1" t="s">
        <v>27</v>
      </c>
      <c r="H14" s="1" t="s">
        <v>14</v>
      </c>
      <c r="I14">
        <v>4</v>
      </c>
      <c r="J14">
        <v>256</v>
      </c>
      <c r="K14" s="1" t="s">
        <v>15</v>
      </c>
      <c r="L14" s="1" t="s">
        <v>32</v>
      </c>
      <c r="M14" s="1" cm="1">
        <f t="array" ref="M14">SUM((LEFT(LOWER(laptops[[#This Row],[cpu]]),LEN(CPUs[Family]))=LOWER(CPUs[Family]))*CPUs[Rating])</f>
        <v>12</v>
      </c>
      <c r="N14" s="1" cm="1">
        <f t="array" ref="N14">SUM((LEFT(LOWER(laptops[[#This Row],[gpu]]),LEN(Graphics[Family]))=LOWER(Graphics[Family]))*Graphics[Rating])</f>
        <v>14</v>
      </c>
      <c r="O14" s="1">
        <f>VALUE(LEFT(laptops[[#This Row],[resolution]],SEARCH("x",laptops[[#This Row],[resolution]])-1))</f>
        <v>1366</v>
      </c>
    </row>
    <row r="15" spans="2:15" x14ac:dyDescent="0.25">
      <c r="B15">
        <v>4900359</v>
      </c>
      <c r="C15" s="1" t="s">
        <v>43</v>
      </c>
      <c r="D15" s="1" t="s">
        <v>44</v>
      </c>
      <c r="E15">
        <v>159990</v>
      </c>
      <c r="F15" s="1">
        <v>15.6</v>
      </c>
      <c r="G15" s="1" t="s">
        <v>13</v>
      </c>
      <c r="H15" s="1" t="s">
        <v>40</v>
      </c>
      <c r="I15">
        <v>4</v>
      </c>
      <c r="J15">
        <v>256</v>
      </c>
      <c r="K15" s="1" t="s">
        <v>31</v>
      </c>
      <c r="L15" s="1" t="s">
        <v>32</v>
      </c>
      <c r="M15" s="1" cm="1">
        <f t="array" ref="M15">SUM((LEFT(LOWER(laptops[[#This Row],[cpu]]),LEN(CPUs[Family]))=LOWER(CPUs[Family]))*CPUs[Rating])</f>
        <v>12</v>
      </c>
      <c r="N15" s="1" cm="1">
        <f t="array" ref="N15">SUM((LEFT(LOWER(laptops[[#This Row],[gpu]]),LEN(Graphics[Family]))=LOWER(Graphics[Family]))*Graphics[Rating])</f>
        <v>14</v>
      </c>
      <c r="O15" s="1">
        <f>VALUE(LEFT(laptops[[#This Row],[resolution]],SEARCH("x",laptops[[#This Row],[resolution]])-1))</f>
        <v>1920</v>
      </c>
    </row>
    <row r="16" spans="2:15" x14ac:dyDescent="0.25">
      <c r="B16">
        <v>4900301</v>
      </c>
      <c r="C16" s="1" t="s">
        <v>45</v>
      </c>
      <c r="D16" s="1" t="s">
        <v>46</v>
      </c>
      <c r="E16">
        <v>169990</v>
      </c>
      <c r="F16" s="1">
        <v>14</v>
      </c>
      <c r="G16" s="1" t="s">
        <v>27</v>
      </c>
      <c r="H16" s="1" t="s">
        <v>14</v>
      </c>
      <c r="I16">
        <v>4</v>
      </c>
      <c r="J16">
        <v>128</v>
      </c>
      <c r="K16" s="1" t="s">
        <v>15</v>
      </c>
      <c r="L16" s="1" t="s">
        <v>19</v>
      </c>
      <c r="M16" s="1" cm="1">
        <f t="array" ref="M16">SUM((LEFT(LOWER(laptops[[#This Row],[cpu]]),LEN(CPUs[Family]))=LOWER(CPUs[Family]))*CPUs[Rating])</f>
        <v>12</v>
      </c>
      <c r="N16" s="1" cm="1">
        <f t="array" ref="N16">SUM((LEFT(LOWER(laptops[[#This Row],[gpu]]),LEN(Graphics[Family]))=LOWER(Graphics[Family]))*Graphics[Rating])</f>
        <v>14</v>
      </c>
      <c r="O16" s="1">
        <f>VALUE(LEFT(laptops[[#This Row],[resolution]],SEARCH("x",laptops[[#This Row],[resolution]])-1))</f>
        <v>1366</v>
      </c>
    </row>
    <row r="17" spans="2:15" x14ac:dyDescent="0.25">
      <c r="B17">
        <v>9950255</v>
      </c>
      <c r="C17" s="1" t="s">
        <v>47</v>
      </c>
      <c r="D17" s="1" t="s">
        <v>48</v>
      </c>
      <c r="E17">
        <v>169990</v>
      </c>
      <c r="F17" s="1">
        <v>15.6</v>
      </c>
      <c r="G17" s="1" t="s">
        <v>13</v>
      </c>
      <c r="H17" s="1" t="s">
        <v>49</v>
      </c>
      <c r="I17">
        <v>8</v>
      </c>
      <c r="J17">
        <v>256</v>
      </c>
      <c r="K17" s="1" t="s">
        <v>50</v>
      </c>
      <c r="L17" s="1" t="s">
        <v>32</v>
      </c>
      <c r="M17" s="1" cm="1">
        <f t="array" ref="M17">SUM((LEFT(LOWER(laptops[[#This Row],[cpu]]),LEN(CPUs[Family]))=LOWER(CPUs[Family]))*CPUs[Rating])</f>
        <v>9</v>
      </c>
      <c r="N17" s="1" cm="1">
        <f t="array" ref="N17">SUM((LEFT(LOWER(laptops[[#This Row],[gpu]]),LEN(Graphics[Family]))=LOWER(Graphics[Family]))*Graphics[Rating])</f>
        <v>7</v>
      </c>
      <c r="O17" s="1">
        <f>VALUE(LEFT(laptops[[#This Row],[resolution]],SEARCH("x",laptops[[#This Row],[resolution]])-1))</f>
        <v>1920</v>
      </c>
    </row>
    <row r="18" spans="2:15" x14ac:dyDescent="0.25">
      <c r="B18">
        <v>5000156</v>
      </c>
      <c r="C18" s="1" t="s">
        <v>51</v>
      </c>
      <c r="D18" s="1" t="s">
        <v>52</v>
      </c>
      <c r="E18">
        <v>179990</v>
      </c>
      <c r="F18" s="1">
        <v>15.6</v>
      </c>
      <c r="G18" s="1" t="s">
        <v>13</v>
      </c>
      <c r="H18" s="1" t="s">
        <v>53</v>
      </c>
      <c r="I18">
        <v>8</v>
      </c>
      <c r="J18">
        <v>256</v>
      </c>
      <c r="K18" s="1" t="s">
        <v>31</v>
      </c>
      <c r="L18" s="1" t="s">
        <v>32</v>
      </c>
      <c r="M18" s="1" cm="1">
        <f t="array" ref="M18">SUM((LEFT(LOWER(laptops[[#This Row],[cpu]]),LEN(CPUs[Family]))=LOWER(CPUs[Family]))*CPUs[Rating])</f>
        <v>11</v>
      </c>
      <c r="N18" s="1" cm="1">
        <f t="array" ref="N18">SUM((LEFT(LOWER(laptops[[#This Row],[gpu]]),LEN(Graphics[Family]))=LOWER(Graphics[Family]))*Graphics[Rating])</f>
        <v>14</v>
      </c>
      <c r="O18" s="1">
        <f>VALUE(LEFT(laptops[[#This Row],[resolution]],SEARCH("x",laptops[[#This Row],[resolution]])-1))</f>
        <v>1920</v>
      </c>
    </row>
    <row r="19" spans="2:15" x14ac:dyDescent="0.25">
      <c r="B19">
        <v>4900360</v>
      </c>
      <c r="C19" s="1" t="s">
        <v>54</v>
      </c>
      <c r="D19" s="1" t="s">
        <v>55</v>
      </c>
      <c r="E19">
        <v>179990</v>
      </c>
      <c r="F19" s="1">
        <v>15.6</v>
      </c>
      <c r="G19" s="1" t="s">
        <v>13</v>
      </c>
      <c r="H19" s="1" t="s">
        <v>40</v>
      </c>
      <c r="I19">
        <v>8</v>
      </c>
      <c r="J19">
        <v>256</v>
      </c>
      <c r="K19" s="1" t="s">
        <v>31</v>
      </c>
      <c r="L19" s="1" t="s">
        <v>32</v>
      </c>
      <c r="M19" s="1" cm="1">
        <f t="array" ref="M19">SUM((LEFT(LOWER(laptops[[#This Row],[cpu]]),LEN(CPUs[Family]))=LOWER(CPUs[Family]))*CPUs[Rating])</f>
        <v>12</v>
      </c>
      <c r="N19" s="1" cm="1">
        <f t="array" ref="N19">SUM((LEFT(LOWER(laptops[[#This Row],[gpu]]),LEN(Graphics[Family]))=LOWER(Graphics[Family]))*Graphics[Rating])</f>
        <v>14</v>
      </c>
      <c r="O19" s="1">
        <f>VALUE(LEFT(laptops[[#This Row],[resolution]],SEARCH("x",laptops[[#This Row],[resolution]])-1))</f>
        <v>1920</v>
      </c>
    </row>
    <row r="20" spans="2:15" x14ac:dyDescent="0.25">
      <c r="B20">
        <v>4900538</v>
      </c>
      <c r="C20" s="1" t="s">
        <v>56</v>
      </c>
      <c r="D20" s="1" t="s">
        <v>57</v>
      </c>
      <c r="E20">
        <v>179990</v>
      </c>
      <c r="F20" s="1">
        <v>15.6</v>
      </c>
      <c r="G20" s="1" t="s">
        <v>27</v>
      </c>
      <c r="H20" s="1" t="s">
        <v>14</v>
      </c>
      <c r="I20">
        <v>8</v>
      </c>
      <c r="J20">
        <v>256</v>
      </c>
      <c r="K20" s="1" t="s">
        <v>31</v>
      </c>
      <c r="L20" s="1" t="s">
        <v>32</v>
      </c>
      <c r="M20" s="1" cm="1">
        <f t="array" ref="M20">SUM((LEFT(LOWER(laptops[[#This Row],[cpu]]),LEN(CPUs[Family]))=LOWER(CPUs[Family]))*CPUs[Rating])</f>
        <v>12</v>
      </c>
      <c r="N20" s="1" cm="1">
        <f t="array" ref="N20">SUM((LEFT(LOWER(laptops[[#This Row],[gpu]]),LEN(Graphics[Family]))=LOWER(Graphics[Family]))*Graphics[Rating])</f>
        <v>14</v>
      </c>
      <c r="O20" s="1">
        <f>VALUE(LEFT(laptops[[#This Row],[resolution]],SEARCH("x",laptops[[#This Row],[resolution]])-1))</f>
        <v>1366</v>
      </c>
    </row>
    <row r="21" spans="2:15" x14ac:dyDescent="0.25">
      <c r="B21">
        <v>4900120</v>
      </c>
      <c r="C21" s="1" t="s">
        <v>58</v>
      </c>
      <c r="D21" s="1" t="s">
        <v>59</v>
      </c>
      <c r="E21">
        <v>179990</v>
      </c>
      <c r="F21" s="1">
        <v>15.6</v>
      </c>
      <c r="G21" s="1" t="s">
        <v>27</v>
      </c>
      <c r="H21" s="1" t="s">
        <v>60</v>
      </c>
      <c r="I21">
        <v>4</v>
      </c>
      <c r="J21">
        <v>1000</v>
      </c>
      <c r="K21" s="1" t="s">
        <v>31</v>
      </c>
      <c r="L21" s="1" t="s">
        <v>32</v>
      </c>
      <c r="M21" s="1" cm="1">
        <f t="array" ref="M21">SUM((LEFT(LOWER(laptops[[#This Row],[cpu]]),LEN(CPUs[Family]))=LOWER(CPUs[Family]))*CPUs[Rating])</f>
        <v>11</v>
      </c>
      <c r="N21" s="1" cm="1">
        <f t="array" ref="N21">SUM((LEFT(LOWER(laptops[[#This Row],[gpu]]),LEN(Graphics[Family]))=LOWER(Graphics[Family]))*Graphics[Rating])</f>
        <v>14</v>
      </c>
      <c r="O21" s="1">
        <f>VALUE(LEFT(laptops[[#This Row],[resolution]],SEARCH("x",laptops[[#This Row],[resolution]])-1))</f>
        <v>1366</v>
      </c>
    </row>
    <row r="22" spans="2:15" x14ac:dyDescent="0.25">
      <c r="B22">
        <v>4900122</v>
      </c>
      <c r="C22" s="1" t="s">
        <v>61</v>
      </c>
      <c r="D22" s="1" t="s">
        <v>62</v>
      </c>
      <c r="E22">
        <v>179990</v>
      </c>
      <c r="F22" s="1">
        <v>15.6</v>
      </c>
      <c r="G22" s="1" t="s">
        <v>27</v>
      </c>
      <c r="H22" s="1" t="s">
        <v>60</v>
      </c>
      <c r="I22">
        <v>8</v>
      </c>
      <c r="J22">
        <v>1000</v>
      </c>
      <c r="K22" s="1" t="s">
        <v>31</v>
      </c>
      <c r="L22" s="1" t="s">
        <v>32</v>
      </c>
      <c r="M22" s="1" cm="1">
        <f t="array" ref="M22">SUM((LEFT(LOWER(laptops[[#This Row],[cpu]]),LEN(CPUs[Family]))=LOWER(CPUs[Family]))*CPUs[Rating])</f>
        <v>11</v>
      </c>
      <c r="N22" s="1" cm="1">
        <f t="array" ref="N22">SUM((LEFT(LOWER(laptops[[#This Row],[gpu]]),LEN(Graphics[Family]))=LOWER(Graphics[Family]))*Graphics[Rating])</f>
        <v>14</v>
      </c>
      <c r="O22" s="1">
        <f>VALUE(LEFT(laptops[[#This Row],[resolution]],SEARCH("x",laptops[[#This Row],[resolution]])-1))</f>
        <v>1366</v>
      </c>
    </row>
    <row r="23" spans="2:15" x14ac:dyDescent="0.25">
      <c r="B23">
        <v>9937015</v>
      </c>
      <c r="C23" s="1" t="s">
        <v>63</v>
      </c>
      <c r="D23" s="1" t="s">
        <v>64</v>
      </c>
      <c r="E23">
        <v>189990</v>
      </c>
      <c r="F23" s="1">
        <v>15.6</v>
      </c>
      <c r="G23" s="1" t="s">
        <v>13</v>
      </c>
      <c r="H23" s="1" t="s">
        <v>65</v>
      </c>
      <c r="I23">
        <v>8</v>
      </c>
      <c r="J23">
        <v>128</v>
      </c>
      <c r="K23" s="1" t="s">
        <v>31</v>
      </c>
      <c r="L23" s="1" t="s">
        <v>19</v>
      </c>
      <c r="M23" s="1" cm="1">
        <f t="array" ref="M23">SUM((LEFT(LOWER(laptops[[#This Row],[cpu]]),LEN(CPUs[Family]))=LOWER(CPUs[Family]))*CPUs[Rating])</f>
        <v>12</v>
      </c>
      <c r="N23" s="1" cm="1">
        <f t="array" ref="N23">SUM((LEFT(LOWER(laptops[[#This Row],[gpu]]),LEN(Graphics[Family]))=LOWER(Graphics[Family]))*Graphics[Rating])</f>
        <v>14</v>
      </c>
      <c r="O23" s="1">
        <f>VALUE(LEFT(laptops[[#This Row],[resolution]],SEARCH("x",laptops[[#This Row],[resolution]])-1))</f>
        <v>1920</v>
      </c>
    </row>
    <row r="24" spans="2:15" x14ac:dyDescent="0.25">
      <c r="B24">
        <v>4900121</v>
      </c>
      <c r="C24" s="1" t="s">
        <v>66</v>
      </c>
      <c r="D24" s="1" t="s">
        <v>67</v>
      </c>
      <c r="E24">
        <v>189990</v>
      </c>
      <c r="F24" s="1">
        <v>15.6</v>
      </c>
      <c r="G24" s="1" t="s">
        <v>27</v>
      </c>
      <c r="H24" s="1" t="s">
        <v>60</v>
      </c>
      <c r="I24">
        <v>4</v>
      </c>
      <c r="J24">
        <v>256</v>
      </c>
      <c r="K24" s="1" t="s">
        <v>31</v>
      </c>
      <c r="L24" s="1" t="s">
        <v>32</v>
      </c>
      <c r="M24" s="1" cm="1">
        <f t="array" ref="M24">SUM((LEFT(LOWER(laptops[[#This Row],[cpu]]),LEN(CPUs[Family]))=LOWER(CPUs[Family]))*CPUs[Rating])</f>
        <v>11</v>
      </c>
      <c r="N24" s="1" cm="1">
        <f t="array" ref="N24">SUM((LEFT(LOWER(laptops[[#This Row],[gpu]]),LEN(Graphics[Family]))=LOWER(Graphics[Family]))*Graphics[Rating])</f>
        <v>14</v>
      </c>
      <c r="O24" s="1">
        <f>VALUE(LEFT(laptops[[#This Row],[resolution]],SEARCH("x",laptops[[#This Row],[resolution]])-1))</f>
        <v>1366</v>
      </c>
    </row>
    <row r="25" spans="2:15" x14ac:dyDescent="0.25">
      <c r="B25">
        <v>9957411</v>
      </c>
      <c r="C25" s="1" t="s">
        <v>68</v>
      </c>
      <c r="D25" s="1" t="s">
        <v>69</v>
      </c>
      <c r="E25">
        <v>194990</v>
      </c>
      <c r="F25" s="1">
        <v>15.6</v>
      </c>
      <c r="G25" s="1" t="s">
        <v>13</v>
      </c>
      <c r="H25" s="1" t="s">
        <v>70</v>
      </c>
      <c r="I25">
        <v>4</v>
      </c>
      <c r="J25">
        <v>256</v>
      </c>
      <c r="K25" s="1" t="s">
        <v>31</v>
      </c>
      <c r="L25" s="1" t="s">
        <v>32</v>
      </c>
      <c r="M25" s="1" cm="1">
        <f t="array" ref="M25">SUM((LEFT(LOWER(laptops[[#This Row],[cpu]]),LEN(CPUs[Family]))=LOWER(CPUs[Family]))*CPUs[Rating])</f>
        <v>10</v>
      </c>
      <c r="N25" s="1" cm="1">
        <f t="array" ref="N25">SUM((LEFT(LOWER(laptops[[#This Row],[gpu]]),LEN(Graphics[Family]))=LOWER(Graphics[Family]))*Graphics[Rating])</f>
        <v>14</v>
      </c>
      <c r="O25" s="1">
        <f>VALUE(LEFT(laptops[[#This Row],[resolution]],SEARCH("x",laptops[[#This Row],[resolution]])-1))</f>
        <v>1920</v>
      </c>
    </row>
    <row r="26" spans="2:15" x14ac:dyDescent="0.25">
      <c r="B26">
        <v>4900535</v>
      </c>
      <c r="C26" s="1" t="s">
        <v>71</v>
      </c>
      <c r="D26" s="1" t="s">
        <v>72</v>
      </c>
      <c r="E26">
        <v>199990</v>
      </c>
      <c r="F26" s="1">
        <v>15.6</v>
      </c>
      <c r="G26" s="1" t="s">
        <v>13</v>
      </c>
      <c r="H26" s="1" t="s">
        <v>73</v>
      </c>
      <c r="I26">
        <v>4</v>
      </c>
      <c r="J26">
        <v>256</v>
      </c>
      <c r="K26" s="1" t="s">
        <v>31</v>
      </c>
      <c r="L26" s="1" t="s">
        <v>19</v>
      </c>
      <c r="M26" s="1" cm="1">
        <f t="array" ref="M26">SUM((LEFT(LOWER(laptops[[#This Row],[cpu]]),LEN(CPUs[Family]))=LOWER(CPUs[Family]))*CPUs[Rating])</f>
        <v>10</v>
      </c>
      <c r="N26" s="1" cm="1">
        <f t="array" ref="N26">SUM((LEFT(LOWER(laptops[[#This Row],[gpu]]),LEN(Graphics[Family]))=LOWER(Graphics[Family]))*Graphics[Rating])</f>
        <v>14</v>
      </c>
      <c r="O26" s="1">
        <f>VALUE(LEFT(laptops[[#This Row],[resolution]],SEARCH("x",laptops[[#This Row],[resolution]])-1))</f>
        <v>1920</v>
      </c>
    </row>
    <row r="27" spans="2:15" x14ac:dyDescent="0.25">
      <c r="B27">
        <v>5015830</v>
      </c>
      <c r="C27" s="1" t="s">
        <v>74</v>
      </c>
      <c r="D27" s="1" t="s">
        <v>75</v>
      </c>
      <c r="E27">
        <v>200290</v>
      </c>
      <c r="F27" s="1">
        <v>15.6</v>
      </c>
      <c r="G27" s="1" t="s">
        <v>13</v>
      </c>
      <c r="H27" s="1" t="s">
        <v>73</v>
      </c>
      <c r="I27">
        <v>4</v>
      </c>
      <c r="J27">
        <v>256</v>
      </c>
      <c r="K27" s="1" t="s">
        <v>31</v>
      </c>
      <c r="L27" s="1" t="s">
        <v>32</v>
      </c>
      <c r="M27" s="1" cm="1">
        <f t="array" ref="M27">SUM((LEFT(LOWER(laptops[[#This Row],[cpu]]),LEN(CPUs[Family]))=LOWER(CPUs[Family]))*CPUs[Rating])</f>
        <v>10</v>
      </c>
      <c r="N27" s="1" cm="1">
        <f t="array" ref="N27">SUM((LEFT(LOWER(laptops[[#This Row],[gpu]]),LEN(Graphics[Family]))=LOWER(Graphics[Family]))*Graphics[Rating])</f>
        <v>14</v>
      </c>
      <c r="O27" s="1">
        <f>VALUE(LEFT(laptops[[#This Row],[resolution]],SEARCH("x",laptops[[#This Row],[resolution]])-1))</f>
        <v>1920</v>
      </c>
    </row>
    <row r="28" spans="2:15" x14ac:dyDescent="0.25">
      <c r="B28">
        <v>4889687</v>
      </c>
      <c r="C28" s="1" t="s">
        <v>76</v>
      </c>
      <c r="D28" s="1" t="s">
        <v>77</v>
      </c>
      <c r="E28">
        <v>204990</v>
      </c>
      <c r="F28" s="1">
        <v>15.6</v>
      </c>
      <c r="G28" s="1" t="s">
        <v>13</v>
      </c>
      <c r="H28" s="1" t="s">
        <v>53</v>
      </c>
      <c r="I28">
        <v>8</v>
      </c>
      <c r="J28">
        <v>256</v>
      </c>
      <c r="K28" s="1" t="s">
        <v>31</v>
      </c>
      <c r="L28" s="1" t="s">
        <v>19</v>
      </c>
      <c r="M28" s="1" cm="1">
        <f t="array" ref="M28">SUM((LEFT(LOWER(laptops[[#This Row],[cpu]]),LEN(CPUs[Family]))=LOWER(CPUs[Family]))*CPUs[Rating])</f>
        <v>11</v>
      </c>
      <c r="N28" s="1" cm="1">
        <f t="array" ref="N28">SUM((LEFT(LOWER(laptops[[#This Row],[gpu]]),LEN(Graphics[Family]))=LOWER(Graphics[Family]))*Graphics[Rating])</f>
        <v>14</v>
      </c>
      <c r="O28" s="1">
        <f>VALUE(LEFT(laptops[[#This Row],[resolution]],SEARCH("x",laptops[[#This Row],[resolution]])-1))</f>
        <v>1920</v>
      </c>
    </row>
    <row r="29" spans="2:15" x14ac:dyDescent="0.25">
      <c r="B29">
        <v>5362373</v>
      </c>
      <c r="C29" s="1" t="s">
        <v>78</v>
      </c>
      <c r="D29" s="1" t="s">
        <v>79</v>
      </c>
      <c r="E29">
        <v>208890</v>
      </c>
      <c r="F29" s="1">
        <v>15.6</v>
      </c>
      <c r="G29" s="1" t="s">
        <v>13</v>
      </c>
      <c r="H29" s="1" t="s">
        <v>80</v>
      </c>
      <c r="I29">
        <v>8</v>
      </c>
      <c r="J29">
        <v>256</v>
      </c>
      <c r="K29" s="1" t="s">
        <v>50</v>
      </c>
      <c r="L29" s="1" t="s">
        <v>32</v>
      </c>
      <c r="M29" s="1" cm="1">
        <f t="array" ref="M29">SUM((LEFT(LOWER(laptops[[#This Row],[cpu]]),LEN(CPUs[Family]))=LOWER(CPUs[Family]))*CPUs[Rating])</f>
        <v>9</v>
      </c>
      <c r="N29" s="1" cm="1">
        <f t="array" ref="N29">SUM((LEFT(LOWER(laptops[[#This Row],[gpu]]),LEN(Graphics[Family]))=LOWER(Graphics[Family]))*Graphics[Rating])</f>
        <v>7</v>
      </c>
      <c r="O29" s="1">
        <f>VALUE(LEFT(laptops[[#This Row],[resolution]],SEARCH("x",laptops[[#This Row],[resolution]])-1))</f>
        <v>1920</v>
      </c>
    </row>
    <row r="30" spans="2:15" x14ac:dyDescent="0.25">
      <c r="B30">
        <v>1695256</v>
      </c>
      <c r="C30" s="1" t="s">
        <v>81</v>
      </c>
      <c r="D30" s="1" t="s">
        <v>82</v>
      </c>
      <c r="E30">
        <v>209990</v>
      </c>
      <c r="F30" s="1">
        <v>15.6</v>
      </c>
      <c r="G30" s="1" t="s">
        <v>13</v>
      </c>
      <c r="H30" s="1" t="s">
        <v>83</v>
      </c>
      <c r="I30">
        <v>4</v>
      </c>
      <c r="J30">
        <v>256</v>
      </c>
      <c r="K30" s="1" t="s">
        <v>50</v>
      </c>
      <c r="L30" s="1" t="s">
        <v>28</v>
      </c>
      <c r="M30" s="1" cm="1">
        <f t="array" ref="M30">SUM((LEFT(LOWER(laptops[[#This Row],[cpu]]),LEN(CPUs[Family]))=LOWER(CPUs[Family]))*CPUs[Rating])</f>
        <v>13</v>
      </c>
      <c r="N30" s="1" cm="1">
        <f t="array" ref="N30">SUM((LEFT(LOWER(laptops[[#This Row],[gpu]]),LEN(Graphics[Family]))=LOWER(Graphics[Family]))*Graphics[Rating])</f>
        <v>7</v>
      </c>
      <c r="O30" s="1">
        <f>VALUE(LEFT(laptops[[#This Row],[resolution]],SEARCH("x",laptops[[#This Row],[resolution]])-1))</f>
        <v>1920</v>
      </c>
    </row>
    <row r="31" spans="2:15" x14ac:dyDescent="0.25">
      <c r="B31">
        <v>5038342</v>
      </c>
      <c r="C31" s="1" t="s">
        <v>84</v>
      </c>
      <c r="D31" s="1" t="s">
        <v>85</v>
      </c>
      <c r="E31">
        <v>209990</v>
      </c>
      <c r="F31" s="1">
        <v>15.6</v>
      </c>
      <c r="G31" s="1" t="s">
        <v>13</v>
      </c>
      <c r="H31" s="1" t="s">
        <v>86</v>
      </c>
      <c r="I31">
        <v>8</v>
      </c>
      <c r="J31">
        <v>256</v>
      </c>
      <c r="K31" s="1" t="s">
        <v>31</v>
      </c>
      <c r="L31" s="1" t="s">
        <v>32</v>
      </c>
      <c r="M31" s="1" cm="1">
        <f t="array" ref="M31">SUM((LEFT(LOWER(laptops[[#This Row],[cpu]]),LEN(CPUs[Family]))=LOWER(CPUs[Family]))*CPUs[Rating])</f>
        <v>10</v>
      </c>
      <c r="N31" s="1" cm="1">
        <f t="array" ref="N31">SUM((LEFT(LOWER(laptops[[#This Row],[gpu]]),LEN(Graphics[Family]))=LOWER(Graphics[Family]))*Graphics[Rating])</f>
        <v>14</v>
      </c>
      <c r="O31" s="1">
        <f>VALUE(LEFT(laptops[[#This Row],[resolution]],SEARCH("x",laptops[[#This Row],[resolution]])-1))</f>
        <v>1920</v>
      </c>
    </row>
    <row r="32" spans="2:15" x14ac:dyDescent="0.25">
      <c r="B32">
        <v>9964502</v>
      </c>
      <c r="C32" s="1" t="s">
        <v>87</v>
      </c>
      <c r="D32" s="1" t="s">
        <v>88</v>
      </c>
      <c r="E32">
        <v>214990</v>
      </c>
      <c r="F32" s="1">
        <v>15.6</v>
      </c>
      <c r="G32" s="1" t="s">
        <v>13</v>
      </c>
      <c r="H32" s="1" t="s">
        <v>73</v>
      </c>
      <c r="I32">
        <v>8</v>
      </c>
      <c r="J32">
        <v>256</v>
      </c>
      <c r="K32" s="1" t="s">
        <v>31</v>
      </c>
      <c r="L32" s="1" t="s">
        <v>32</v>
      </c>
      <c r="M32" s="1" cm="1">
        <f t="array" ref="M32">SUM((LEFT(LOWER(laptops[[#This Row],[cpu]]),LEN(CPUs[Family]))=LOWER(CPUs[Family]))*CPUs[Rating])</f>
        <v>10</v>
      </c>
      <c r="N32" s="1" cm="1">
        <f t="array" ref="N32">SUM((LEFT(LOWER(laptops[[#This Row],[gpu]]),LEN(Graphics[Family]))=LOWER(Graphics[Family]))*Graphics[Rating])</f>
        <v>14</v>
      </c>
      <c r="O32" s="1">
        <f>VALUE(LEFT(laptops[[#This Row],[resolution]],SEARCH("x",laptops[[#This Row],[resolution]])-1))</f>
        <v>1920</v>
      </c>
    </row>
    <row r="33" spans="2:15" x14ac:dyDescent="0.25">
      <c r="B33">
        <v>5345379</v>
      </c>
      <c r="C33" s="1" t="s">
        <v>89</v>
      </c>
      <c r="D33" s="1" t="s">
        <v>90</v>
      </c>
      <c r="E33">
        <v>219990</v>
      </c>
      <c r="F33" s="1">
        <v>14</v>
      </c>
      <c r="G33" s="1" t="s">
        <v>13</v>
      </c>
      <c r="H33" s="1" t="s">
        <v>86</v>
      </c>
      <c r="I33">
        <v>4</v>
      </c>
      <c r="J33">
        <v>256</v>
      </c>
      <c r="K33" s="1" t="s">
        <v>31</v>
      </c>
      <c r="L33" s="1" t="s">
        <v>32</v>
      </c>
      <c r="M33" s="1" cm="1">
        <f t="array" ref="M33">SUM((LEFT(LOWER(laptops[[#This Row],[cpu]]),LEN(CPUs[Family]))=LOWER(CPUs[Family]))*CPUs[Rating])</f>
        <v>10</v>
      </c>
      <c r="N33" s="1" cm="1">
        <f t="array" ref="N33">SUM((LEFT(LOWER(laptops[[#This Row],[gpu]]),LEN(Graphics[Family]))=LOWER(Graphics[Family]))*Graphics[Rating])</f>
        <v>14</v>
      </c>
      <c r="O33" s="1">
        <f>VALUE(LEFT(laptops[[#This Row],[resolution]],SEARCH("x",laptops[[#This Row],[resolution]])-1))</f>
        <v>1920</v>
      </c>
    </row>
    <row r="34" spans="2:15" x14ac:dyDescent="0.25">
      <c r="B34">
        <v>9954024</v>
      </c>
      <c r="C34" s="1" t="s">
        <v>91</v>
      </c>
      <c r="D34" s="1" t="s">
        <v>92</v>
      </c>
      <c r="E34">
        <v>219990</v>
      </c>
      <c r="F34" s="1">
        <v>14</v>
      </c>
      <c r="G34" s="1" t="s">
        <v>13</v>
      </c>
      <c r="H34" s="1" t="s">
        <v>93</v>
      </c>
      <c r="I34">
        <v>8</v>
      </c>
      <c r="J34">
        <v>256</v>
      </c>
      <c r="K34" s="1" t="s">
        <v>31</v>
      </c>
      <c r="L34" s="1" t="s">
        <v>32</v>
      </c>
      <c r="M34" s="1" cm="1">
        <f t="array" ref="M34">SUM((LEFT(LOWER(laptops[[#This Row],[cpu]]),LEN(CPUs[Family]))=LOWER(CPUs[Family]))*CPUs[Rating])</f>
        <v>10</v>
      </c>
      <c r="N34" s="1" cm="1">
        <f t="array" ref="N34">SUM((LEFT(LOWER(laptops[[#This Row],[gpu]]),LEN(Graphics[Family]))=LOWER(Graphics[Family]))*Graphics[Rating])</f>
        <v>14</v>
      </c>
      <c r="O34" s="1">
        <f>VALUE(LEFT(laptops[[#This Row],[resolution]],SEARCH("x",laptops[[#This Row],[resolution]])-1))</f>
        <v>1920</v>
      </c>
    </row>
    <row r="35" spans="2:15" x14ac:dyDescent="0.25">
      <c r="B35">
        <v>5064397</v>
      </c>
      <c r="C35" s="1" t="s">
        <v>94</v>
      </c>
      <c r="D35" s="1" t="s">
        <v>95</v>
      </c>
      <c r="E35">
        <v>219990</v>
      </c>
      <c r="F35" s="1">
        <v>14</v>
      </c>
      <c r="G35" s="1" t="s">
        <v>13</v>
      </c>
      <c r="H35" s="1" t="s">
        <v>93</v>
      </c>
      <c r="I35">
        <v>8</v>
      </c>
      <c r="J35">
        <v>256</v>
      </c>
      <c r="K35" s="1" t="s">
        <v>31</v>
      </c>
      <c r="L35" s="1" t="s">
        <v>32</v>
      </c>
      <c r="M35" s="1" cm="1">
        <f t="array" ref="M35">SUM((LEFT(LOWER(laptops[[#This Row],[cpu]]),LEN(CPUs[Family]))=LOWER(CPUs[Family]))*CPUs[Rating])</f>
        <v>10</v>
      </c>
      <c r="N35" s="1" cm="1">
        <f t="array" ref="N35">SUM((LEFT(LOWER(laptops[[#This Row],[gpu]]),LEN(Graphics[Family]))=LOWER(Graphics[Family]))*Graphics[Rating])</f>
        <v>14</v>
      </c>
      <c r="O35" s="1">
        <f>VALUE(LEFT(laptops[[#This Row],[resolution]],SEARCH("x",laptops[[#This Row],[resolution]])-1))</f>
        <v>1920</v>
      </c>
    </row>
    <row r="36" spans="2:15" x14ac:dyDescent="0.25">
      <c r="B36">
        <v>4900585</v>
      </c>
      <c r="C36" s="1" t="s">
        <v>96</v>
      </c>
      <c r="D36" s="1" t="s">
        <v>97</v>
      </c>
      <c r="E36">
        <v>219990</v>
      </c>
      <c r="F36" s="1">
        <v>15.6</v>
      </c>
      <c r="G36" s="1" t="s">
        <v>27</v>
      </c>
      <c r="H36" s="1" t="s">
        <v>98</v>
      </c>
      <c r="I36">
        <v>8</v>
      </c>
      <c r="J36">
        <v>256</v>
      </c>
      <c r="K36" s="1" t="s">
        <v>99</v>
      </c>
      <c r="L36" s="1" t="s">
        <v>32</v>
      </c>
      <c r="M36" s="1" cm="1">
        <f t="array" ref="M36">SUM((LEFT(LOWER(laptops[[#This Row],[cpu]]),LEN(CPUs[Family]))=LOWER(CPUs[Family]))*CPUs[Rating])</f>
        <v>11</v>
      </c>
      <c r="N36" s="1" cm="1">
        <f t="array" ref="N36">SUM((LEFT(LOWER(laptops[[#This Row],[gpu]]),LEN(Graphics[Family]))=LOWER(Graphics[Family]))*Graphics[Rating])</f>
        <v>10</v>
      </c>
      <c r="O36" s="1">
        <f>VALUE(LEFT(laptops[[#This Row],[resolution]],SEARCH("x",laptops[[#This Row],[resolution]])-1))</f>
        <v>1366</v>
      </c>
    </row>
    <row r="37" spans="2:15" x14ac:dyDescent="0.25">
      <c r="B37">
        <v>5357294</v>
      </c>
      <c r="C37" s="1" t="s">
        <v>100</v>
      </c>
      <c r="D37" s="1" t="s">
        <v>101</v>
      </c>
      <c r="E37">
        <v>219990</v>
      </c>
      <c r="F37" s="1">
        <v>15.6</v>
      </c>
      <c r="G37" s="1" t="s">
        <v>13</v>
      </c>
      <c r="H37" s="1" t="s">
        <v>73</v>
      </c>
      <c r="I37">
        <v>8</v>
      </c>
      <c r="J37">
        <v>256</v>
      </c>
      <c r="K37" s="1" t="s">
        <v>31</v>
      </c>
      <c r="L37" s="1" t="s">
        <v>19</v>
      </c>
      <c r="M37" s="1" cm="1">
        <f t="array" ref="M37">SUM((LEFT(LOWER(laptops[[#This Row],[cpu]]),LEN(CPUs[Family]))=LOWER(CPUs[Family]))*CPUs[Rating])</f>
        <v>10</v>
      </c>
      <c r="N37" s="1" cm="1">
        <f t="array" ref="N37">SUM((LEFT(LOWER(laptops[[#This Row],[gpu]]),LEN(Graphics[Family]))=LOWER(Graphics[Family]))*Graphics[Rating])</f>
        <v>14</v>
      </c>
      <c r="O37" s="1">
        <f>VALUE(LEFT(laptops[[#This Row],[resolution]],SEARCH("x",laptops[[#This Row],[resolution]])-1))</f>
        <v>1920</v>
      </c>
    </row>
    <row r="38" spans="2:15" x14ac:dyDescent="0.25">
      <c r="B38">
        <v>4877961</v>
      </c>
      <c r="C38" s="1" t="s">
        <v>102</v>
      </c>
      <c r="D38" s="1" t="s">
        <v>103</v>
      </c>
      <c r="E38">
        <v>219990</v>
      </c>
      <c r="F38" s="1">
        <v>15.6</v>
      </c>
      <c r="G38" s="1" t="s">
        <v>13</v>
      </c>
      <c r="H38" s="1" t="s">
        <v>104</v>
      </c>
      <c r="I38">
        <v>4</v>
      </c>
      <c r="J38">
        <v>256</v>
      </c>
      <c r="K38" s="1" t="s">
        <v>50</v>
      </c>
      <c r="L38" s="1" t="s">
        <v>32</v>
      </c>
      <c r="M38" s="1" cm="1">
        <f t="array" ref="M38">SUM((LEFT(LOWER(laptops[[#This Row],[cpu]]),LEN(CPUs[Family]))=LOWER(CPUs[Family]))*CPUs[Rating])</f>
        <v>13</v>
      </c>
      <c r="N38" s="1" cm="1">
        <f t="array" ref="N38">SUM((LEFT(LOWER(laptops[[#This Row],[gpu]]),LEN(Graphics[Family]))=LOWER(Graphics[Family]))*Graphics[Rating])</f>
        <v>7</v>
      </c>
      <c r="O38" s="1">
        <f>VALUE(LEFT(laptops[[#This Row],[resolution]],SEARCH("x",laptops[[#This Row],[resolution]])-1))</f>
        <v>1920</v>
      </c>
    </row>
    <row r="39" spans="2:15" x14ac:dyDescent="0.25">
      <c r="B39">
        <v>5324882</v>
      </c>
      <c r="C39" s="1" t="s">
        <v>105</v>
      </c>
      <c r="D39" s="1" t="s">
        <v>106</v>
      </c>
      <c r="E39">
        <v>224990</v>
      </c>
      <c r="F39" s="1">
        <v>15.6</v>
      </c>
      <c r="G39" s="1" t="s">
        <v>13</v>
      </c>
      <c r="H39" s="1" t="s">
        <v>107</v>
      </c>
      <c r="I39">
        <v>4</v>
      </c>
      <c r="J39">
        <v>256</v>
      </c>
      <c r="K39" s="1" t="s">
        <v>108</v>
      </c>
      <c r="L39" s="1" t="s">
        <v>32</v>
      </c>
      <c r="M39" s="1" cm="1">
        <f t="array" ref="M39">SUM((LEFT(LOWER(laptops[[#This Row],[cpu]]),LEN(CPUs[Family]))=LOWER(CPUs[Family]))*CPUs[Rating])</f>
        <v>9</v>
      </c>
      <c r="N39" s="1" cm="1">
        <f t="array" ref="N39">SUM((LEFT(LOWER(laptops[[#This Row],[gpu]]),LEN(Graphics[Family]))=LOWER(Graphics[Family]))*Graphics[Rating])</f>
        <v>7</v>
      </c>
      <c r="O39" s="1">
        <f>VALUE(LEFT(laptops[[#This Row],[resolution]],SEARCH("x",laptops[[#This Row],[resolution]])-1))</f>
        <v>1920</v>
      </c>
    </row>
    <row r="40" spans="2:15" x14ac:dyDescent="0.25">
      <c r="B40">
        <v>5355995</v>
      </c>
      <c r="C40" s="1" t="s">
        <v>109</v>
      </c>
      <c r="D40" s="1" t="s">
        <v>110</v>
      </c>
      <c r="E40">
        <v>225490</v>
      </c>
      <c r="F40" s="1">
        <v>15.6</v>
      </c>
      <c r="G40" s="1" t="s">
        <v>13</v>
      </c>
      <c r="H40" s="1" t="s">
        <v>73</v>
      </c>
      <c r="I40">
        <v>8</v>
      </c>
      <c r="J40">
        <v>256</v>
      </c>
      <c r="K40" s="1" t="s">
        <v>31</v>
      </c>
      <c r="L40" s="1" t="s">
        <v>32</v>
      </c>
      <c r="M40" s="1" cm="1">
        <f t="array" ref="M40">SUM((LEFT(LOWER(laptops[[#This Row],[cpu]]),LEN(CPUs[Family]))=LOWER(CPUs[Family]))*CPUs[Rating])</f>
        <v>10</v>
      </c>
      <c r="N40" s="1" cm="1">
        <f t="array" ref="N40">SUM((LEFT(LOWER(laptops[[#This Row],[gpu]]),LEN(Graphics[Family]))=LOWER(Graphics[Family]))*Graphics[Rating])</f>
        <v>14</v>
      </c>
      <c r="O40" s="1">
        <f>VALUE(LEFT(laptops[[#This Row],[resolution]],SEARCH("x",laptops[[#This Row],[resolution]])-1))</f>
        <v>1920</v>
      </c>
    </row>
    <row r="41" spans="2:15" x14ac:dyDescent="0.25">
      <c r="B41">
        <v>4901197</v>
      </c>
      <c r="C41" s="1" t="s">
        <v>111</v>
      </c>
      <c r="D41" s="1" t="s">
        <v>112</v>
      </c>
      <c r="E41">
        <v>225990</v>
      </c>
      <c r="F41" s="1">
        <v>15.6</v>
      </c>
      <c r="G41" s="1" t="s">
        <v>27</v>
      </c>
      <c r="H41" s="1" t="s">
        <v>73</v>
      </c>
      <c r="I41">
        <v>4</v>
      </c>
      <c r="J41">
        <v>256</v>
      </c>
      <c r="K41" s="1" t="s">
        <v>31</v>
      </c>
      <c r="L41" s="1" t="s">
        <v>32</v>
      </c>
      <c r="M41" s="1" cm="1">
        <f t="array" ref="M41">SUM((LEFT(LOWER(laptops[[#This Row],[cpu]]),LEN(CPUs[Family]))=LOWER(CPUs[Family]))*CPUs[Rating])</f>
        <v>10</v>
      </c>
      <c r="N41" s="1" cm="1">
        <f t="array" ref="N41">SUM((LEFT(LOWER(laptops[[#This Row],[gpu]]),LEN(Graphics[Family]))=LOWER(Graphics[Family]))*Graphics[Rating])</f>
        <v>14</v>
      </c>
      <c r="O41" s="1">
        <f>VALUE(LEFT(laptops[[#This Row],[resolution]],SEARCH("x",laptops[[#This Row],[resolution]])-1))</f>
        <v>1366</v>
      </c>
    </row>
    <row r="42" spans="2:15" x14ac:dyDescent="0.25">
      <c r="B42">
        <v>4900551</v>
      </c>
      <c r="C42" s="1" t="s">
        <v>113</v>
      </c>
      <c r="D42" s="1" t="s">
        <v>114</v>
      </c>
      <c r="E42">
        <v>226990</v>
      </c>
      <c r="F42" s="1">
        <v>15.6</v>
      </c>
      <c r="G42" s="1" t="s">
        <v>27</v>
      </c>
      <c r="H42" s="1" t="s">
        <v>14</v>
      </c>
      <c r="I42">
        <v>8</v>
      </c>
      <c r="J42">
        <v>256</v>
      </c>
      <c r="K42" s="1" t="s">
        <v>31</v>
      </c>
      <c r="L42" s="1" t="s">
        <v>32</v>
      </c>
      <c r="M42" s="1" cm="1">
        <f t="array" ref="M42">SUM((LEFT(LOWER(laptops[[#This Row],[cpu]]),LEN(CPUs[Family]))=LOWER(CPUs[Family]))*CPUs[Rating])</f>
        <v>12</v>
      </c>
      <c r="N42" s="1" cm="1">
        <f t="array" ref="N42">SUM((LEFT(LOWER(laptops[[#This Row],[gpu]]),LEN(Graphics[Family]))=LOWER(Graphics[Family]))*Graphics[Rating])</f>
        <v>14</v>
      </c>
      <c r="O42" s="1">
        <f>VALUE(LEFT(laptops[[#This Row],[resolution]],SEARCH("x",laptops[[#This Row],[resolution]])-1))</f>
        <v>1366</v>
      </c>
    </row>
    <row r="43" spans="2:15" x14ac:dyDescent="0.25">
      <c r="B43">
        <v>4900533</v>
      </c>
      <c r="C43" s="1" t="s">
        <v>115</v>
      </c>
      <c r="D43" s="1" t="s">
        <v>116</v>
      </c>
      <c r="E43">
        <v>229990</v>
      </c>
      <c r="F43" s="1">
        <v>14</v>
      </c>
      <c r="G43" s="1" t="s">
        <v>13</v>
      </c>
      <c r="H43" s="1" t="s">
        <v>73</v>
      </c>
      <c r="I43">
        <v>8</v>
      </c>
      <c r="J43">
        <v>256</v>
      </c>
      <c r="K43" s="1" t="s">
        <v>31</v>
      </c>
      <c r="L43" s="1" t="s">
        <v>32</v>
      </c>
      <c r="M43" s="1" cm="1">
        <f t="array" ref="M43">SUM((LEFT(LOWER(laptops[[#This Row],[cpu]]),LEN(CPUs[Family]))=LOWER(CPUs[Family]))*CPUs[Rating])</f>
        <v>10</v>
      </c>
      <c r="N43" s="1" cm="1">
        <f t="array" ref="N43">SUM((LEFT(LOWER(laptops[[#This Row],[gpu]]),LEN(Graphics[Family]))=LOWER(Graphics[Family]))*Graphics[Rating])</f>
        <v>14</v>
      </c>
      <c r="O43" s="1">
        <f>VALUE(LEFT(laptops[[#This Row],[resolution]],SEARCH("x",laptops[[#This Row],[resolution]])-1))</f>
        <v>1920</v>
      </c>
    </row>
    <row r="44" spans="2:15" x14ac:dyDescent="0.25">
      <c r="B44">
        <v>4900553</v>
      </c>
      <c r="C44" s="1" t="s">
        <v>117</v>
      </c>
      <c r="D44" s="1" t="s">
        <v>118</v>
      </c>
      <c r="E44">
        <v>229990</v>
      </c>
      <c r="F44" s="1">
        <v>15.6</v>
      </c>
      <c r="G44" s="1" t="s">
        <v>13</v>
      </c>
      <c r="H44" s="1" t="s">
        <v>73</v>
      </c>
      <c r="I44">
        <v>8</v>
      </c>
      <c r="J44">
        <v>1000</v>
      </c>
      <c r="K44" s="1" t="s">
        <v>31</v>
      </c>
      <c r="L44" s="1" t="s">
        <v>32</v>
      </c>
      <c r="M44" s="1" cm="1">
        <f t="array" ref="M44">SUM((LEFT(LOWER(laptops[[#This Row],[cpu]]),LEN(CPUs[Family]))=LOWER(CPUs[Family]))*CPUs[Rating])</f>
        <v>10</v>
      </c>
      <c r="N44" s="1" cm="1">
        <f t="array" ref="N44">SUM((LEFT(LOWER(laptops[[#This Row],[gpu]]),LEN(Graphics[Family]))=LOWER(Graphics[Family]))*Graphics[Rating])</f>
        <v>14</v>
      </c>
      <c r="O44" s="1">
        <f>VALUE(LEFT(laptops[[#This Row],[resolution]],SEARCH("x",laptops[[#This Row],[resolution]])-1))</f>
        <v>1920</v>
      </c>
    </row>
    <row r="45" spans="2:15" x14ac:dyDescent="0.25">
      <c r="B45">
        <v>4900557</v>
      </c>
      <c r="C45" s="1" t="s">
        <v>119</v>
      </c>
      <c r="D45" s="1" t="s">
        <v>120</v>
      </c>
      <c r="E45">
        <v>231990</v>
      </c>
      <c r="F45" s="1">
        <v>15.6</v>
      </c>
      <c r="G45" s="1" t="s">
        <v>13</v>
      </c>
      <c r="H45" s="1" t="s">
        <v>73</v>
      </c>
      <c r="I45">
        <v>8</v>
      </c>
      <c r="J45">
        <v>1000</v>
      </c>
      <c r="K45" s="1" t="s">
        <v>31</v>
      </c>
      <c r="L45" s="1" t="s">
        <v>28</v>
      </c>
      <c r="M45" s="1" cm="1">
        <f t="array" ref="M45">SUM((LEFT(LOWER(laptops[[#This Row],[cpu]]),LEN(CPUs[Family]))=LOWER(CPUs[Family]))*CPUs[Rating])</f>
        <v>10</v>
      </c>
      <c r="N45" s="1" cm="1">
        <f t="array" ref="N45">SUM((LEFT(LOWER(laptops[[#This Row],[gpu]]),LEN(Graphics[Family]))=LOWER(Graphics[Family]))*Graphics[Rating])</f>
        <v>14</v>
      </c>
      <c r="O45" s="1">
        <f>VALUE(LEFT(laptops[[#This Row],[resolution]],SEARCH("x",laptops[[#This Row],[resolution]])-1))</f>
        <v>1920</v>
      </c>
    </row>
    <row r="46" spans="2:15" x14ac:dyDescent="0.25">
      <c r="B46">
        <v>9908978</v>
      </c>
      <c r="C46" s="1" t="s">
        <v>121</v>
      </c>
      <c r="D46" s="1" t="s">
        <v>122</v>
      </c>
      <c r="E46">
        <v>239990</v>
      </c>
      <c r="F46" s="1">
        <v>15.6</v>
      </c>
      <c r="G46" s="1" t="s">
        <v>13</v>
      </c>
      <c r="H46" s="1" t="s">
        <v>49</v>
      </c>
      <c r="I46">
        <v>8</v>
      </c>
      <c r="J46">
        <v>256</v>
      </c>
      <c r="K46" s="1" t="s">
        <v>50</v>
      </c>
      <c r="L46" s="1" t="s">
        <v>19</v>
      </c>
      <c r="M46" s="1" cm="1">
        <f t="array" ref="M46">SUM((LEFT(LOWER(laptops[[#This Row],[cpu]]),LEN(CPUs[Family]))=LOWER(CPUs[Family]))*CPUs[Rating])</f>
        <v>9</v>
      </c>
      <c r="N46" s="1" cm="1">
        <f t="array" ref="N46">SUM((LEFT(LOWER(laptops[[#This Row],[gpu]]),LEN(Graphics[Family]))=LOWER(Graphics[Family]))*Graphics[Rating])</f>
        <v>7</v>
      </c>
      <c r="O46" s="1">
        <f>VALUE(LEFT(laptops[[#This Row],[resolution]],SEARCH("x",laptops[[#This Row],[resolution]])-1))</f>
        <v>1920</v>
      </c>
    </row>
    <row r="47" spans="2:15" x14ac:dyDescent="0.25">
      <c r="B47">
        <v>5318368</v>
      </c>
      <c r="C47" s="1" t="s">
        <v>123</v>
      </c>
      <c r="D47" s="1" t="s">
        <v>124</v>
      </c>
      <c r="E47">
        <v>239990</v>
      </c>
      <c r="F47" s="1">
        <v>15.6</v>
      </c>
      <c r="G47" s="1" t="s">
        <v>27</v>
      </c>
      <c r="H47" s="1" t="s">
        <v>70</v>
      </c>
      <c r="I47">
        <v>4</v>
      </c>
      <c r="J47">
        <v>1000</v>
      </c>
      <c r="K47" s="1" t="s">
        <v>31</v>
      </c>
      <c r="L47" s="1" t="s">
        <v>28</v>
      </c>
      <c r="M47" s="1" cm="1">
        <f t="array" ref="M47">SUM((LEFT(LOWER(laptops[[#This Row],[cpu]]),LEN(CPUs[Family]))=LOWER(CPUs[Family]))*CPUs[Rating])</f>
        <v>10</v>
      </c>
      <c r="N47" s="1" cm="1">
        <f t="array" ref="N47">SUM((LEFT(LOWER(laptops[[#This Row],[gpu]]),LEN(Graphics[Family]))=LOWER(Graphics[Family]))*Graphics[Rating])</f>
        <v>14</v>
      </c>
      <c r="O47" s="1">
        <f>VALUE(LEFT(laptops[[#This Row],[resolution]],SEARCH("x",laptops[[#This Row],[resolution]])-1))</f>
        <v>1366</v>
      </c>
    </row>
    <row r="48" spans="2:15" x14ac:dyDescent="0.25">
      <c r="B48">
        <v>9964505</v>
      </c>
      <c r="C48" s="1" t="s">
        <v>125</v>
      </c>
      <c r="D48" s="1" t="s">
        <v>126</v>
      </c>
      <c r="E48">
        <v>244990</v>
      </c>
      <c r="F48" s="1">
        <v>15.6</v>
      </c>
      <c r="G48" s="1" t="s">
        <v>13</v>
      </c>
      <c r="H48" s="1" t="s">
        <v>49</v>
      </c>
      <c r="I48">
        <v>8</v>
      </c>
      <c r="J48">
        <v>256</v>
      </c>
      <c r="K48" s="1" t="s">
        <v>50</v>
      </c>
      <c r="L48" s="1" t="s">
        <v>32</v>
      </c>
      <c r="M48" s="1" cm="1">
        <f t="array" ref="M48">SUM((LEFT(LOWER(laptops[[#This Row],[cpu]]),LEN(CPUs[Family]))=LOWER(CPUs[Family]))*CPUs[Rating])</f>
        <v>9</v>
      </c>
      <c r="N48" s="1" cm="1">
        <f t="array" ref="N48">SUM((LEFT(LOWER(laptops[[#This Row],[gpu]]),LEN(Graphics[Family]))=LOWER(Graphics[Family]))*Graphics[Rating])</f>
        <v>7</v>
      </c>
      <c r="O48" s="1">
        <f>VALUE(LEFT(laptops[[#This Row],[resolution]],SEARCH("x",laptops[[#This Row],[resolution]])-1))</f>
        <v>1920</v>
      </c>
    </row>
    <row r="49" spans="2:15" x14ac:dyDescent="0.25">
      <c r="B49">
        <v>5038348</v>
      </c>
      <c r="C49" s="1" t="s">
        <v>127</v>
      </c>
      <c r="D49" s="1" t="s">
        <v>128</v>
      </c>
      <c r="E49">
        <v>244990</v>
      </c>
      <c r="F49" s="1">
        <v>15.6</v>
      </c>
      <c r="G49" s="1" t="s">
        <v>13</v>
      </c>
      <c r="H49" s="1" t="s">
        <v>70</v>
      </c>
      <c r="I49">
        <v>8</v>
      </c>
      <c r="J49">
        <v>256</v>
      </c>
      <c r="K49" s="1" t="s">
        <v>31</v>
      </c>
      <c r="L49" s="1" t="s">
        <v>19</v>
      </c>
      <c r="M49" s="1" cm="1">
        <f t="array" ref="M49">SUM((LEFT(LOWER(laptops[[#This Row],[cpu]]),LEN(CPUs[Family]))=LOWER(CPUs[Family]))*CPUs[Rating])</f>
        <v>10</v>
      </c>
      <c r="N49" s="1" cm="1">
        <f t="array" ref="N49">SUM((LEFT(LOWER(laptops[[#This Row],[gpu]]),LEN(Graphics[Family]))=LOWER(Graphics[Family]))*Graphics[Rating])</f>
        <v>14</v>
      </c>
      <c r="O49" s="1">
        <f>VALUE(LEFT(laptops[[#This Row],[resolution]],SEARCH("x",laptops[[#This Row],[resolution]])-1))</f>
        <v>1920</v>
      </c>
    </row>
    <row r="50" spans="2:15" x14ac:dyDescent="0.25">
      <c r="B50">
        <v>5342503</v>
      </c>
      <c r="C50" s="1" t="s">
        <v>129</v>
      </c>
      <c r="D50" s="1" t="s">
        <v>130</v>
      </c>
      <c r="E50">
        <v>246990</v>
      </c>
      <c r="F50" s="1">
        <v>15.6</v>
      </c>
      <c r="G50" s="1" t="s">
        <v>13</v>
      </c>
      <c r="H50" s="1" t="s">
        <v>86</v>
      </c>
      <c r="I50">
        <v>4</v>
      </c>
      <c r="J50">
        <v>256</v>
      </c>
      <c r="K50" s="1" t="s">
        <v>31</v>
      </c>
      <c r="L50" s="1" t="s">
        <v>32</v>
      </c>
      <c r="M50" s="1" cm="1">
        <f t="array" ref="M50">SUM((LEFT(LOWER(laptops[[#This Row],[cpu]]),LEN(CPUs[Family]))=LOWER(CPUs[Family]))*CPUs[Rating])</f>
        <v>10</v>
      </c>
      <c r="N50" s="1" cm="1">
        <f t="array" ref="N50">SUM((LEFT(LOWER(laptops[[#This Row],[gpu]]),LEN(Graphics[Family]))=LOWER(Graphics[Family]))*Graphics[Rating])</f>
        <v>14</v>
      </c>
      <c r="O50" s="1">
        <f>VALUE(LEFT(laptops[[#This Row],[resolution]],SEARCH("x",laptops[[#This Row],[resolution]])-1))</f>
        <v>1920</v>
      </c>
    </row>
    <row r="51" spans="2:15" x14ac:dyDescent="0.25">
      <c r="B51">
        <v>9950254</v>
      </c>
      <c r="C51" s="1" t="s">
        <v>131</v>
      </c>
      <c r="D51" s="1" t="s">
        <v>132</v>
      </c>
      <c r="E51">
        <v>247990</v>
      </c>
      <c r="F51" s="1">
        <v>15.6</v>
      </c>
      <c r="G51" s="1" t="s">
        <v>13</v>
      </c>
      <c r="H51" s="1" t="s">
        <v>49</v>
      </c>
      <c r="I51">
        <v>8</v>
      </c>
      <c r="J51">
        <v>256</v>
      </c>
      <c r="K51" s="1" t="s">
        <v>50</v>
      </c>
      <c r="L51" s="1" t="s">
        <v>19</v>
      </c>
      <c r="M51" s="1" cm="1">
        <f t="array" ref="M51">SUM((LEFT(LOWER(laptops[[#This Row],[cpu]]),LEN(CPUs[Family]))=LOWER(CPUs[Family]))*CPUs[Rating])</f>
        <v>9</v>
      </c>
      <c r="N51" s="1" cm="1">
        <f t="array" ref="N51">SUM((LEFT(LOWER(laptops[[#This Row],[gpu]]),LEN(Graphics[Family]))=LOWER(Graphics[Family]))*Graphics[Rating])</f>
        <v>7</v>
      </c>
      <c r="O51" s="1">
        <f>VALUE(LEFT(laptops[[#This Row],[resolution]],SEARCH("x",laptops[[#This Row],[resolution]])-1))</f>
        <v>1920</v>
      </c>
    </row>
    <row r="52" spans="2:15" x14ac:dyDescent="0.25">
      <c r="B52">
        <v>4900591</v>
      </c>
      <c r="C52" s="1" t="s">
        <v>133</v>
      </c>
      <c r="D52" s="1" t="s">
        <v>134</v>
      </c>
      <c r="E52">
        <v>249990</v>
      </c>
      <c r="F52" s="1">
        <v>14</v>
      </c>
      <c r="G52" s="1" t="s">
        <v>13</v>
      </c>
      <c r="H52" s="1" t="s">
        <v>86</v>
      </c>
      <c r="I52">
        <v>4</v>
      </c>
      <c r="J52">
        <v>1000</v>
      </c>
      <c r="K52" s="1" t="s">
        <v>31</v>
      </c>
      <c r="L52" s="1" t="s">
        <v>32</v>
      </c>
      <c r="M52" s="1" cm="1">
        <f t="array" ref="M52">SUM((LEFT(LOWER(laptops[[#This Row],[cpu]]),LEN(CPUs[Family]))=LOWER(CPUs[Family]))*CPUs[Rating])</f>
        <v>10</v>
      </c>
      <c r="N52" s="1" cm="1">
        <f t="array" ref="N52">SUM((LEFT(LOWER(laptops[[#This Row],[gpu]]),LEN(Graphics[Family]))=LOWER(Graphics[Family]))*Graphics[Rating])</f>
        <v>14</v>
      </c>
      <c r="O52" s="1">
        <f>VALUE(LEFT(laptops[[#This Row],[resolution]],SEARCH("x",laptops[[#This Row],[resolution]])-1))</f>
        <v>1920</v>
      </c>
    </row>
    <row r="53" spans="2:15" x14ac:dyDescent="0.25">
      <c r="B53">
        <v>1615584</v>
      </c>
      <c r="C53" s="1" t="s">
        <v>135</v>
      </c>
      <c r="D53" s="1" t="s">
        <v>136</v>
      </c>
      <c r="E53">
        <v>249990</v>
      </c>
      <c r="F53" s="1">
        <v>15.6</v>
      </c>
      <c r="G53" s="1" t="s">
        <v>13</v>
      </c>
      <c r="H53" s="1" t="s">
        <v>70</v>
      </c>
      <c r="I53">
        <v>4</v>
      </c>
      <c r="J53">
        <v>256</v>
      </c>
      <c r="K53" s="1" t="s">
        <v>31</v>
      </c>
      <c r="L53" s="1" t="s">
        <v>28</v>
      </c>
      <c r="M53" s="1" cm="1">
        <f t="array" ref="M53">SUM((LEFT(LOWER(laptops[[#This Row],[cpu]]),LEN(CPUs[Family]))=LOWER(CPUs[Family]))*CPUs[Rating])</f>
        <v>10</v>
      </c>
      <c r="N53" s="1" cm="1">
        <f t="array" ref="N53">SUM((LEFT(LOWER(laptops[[#This Row],[gpu]]),LEN(Graphics[Family]))=LOWER(Graphics[Family]))*Graphics[Rating])</f>
        <v>14</v>
      </c>
      <c r="O53" s="1">
        <f>VALUE(LEFT(laptops[[#This Row],[resolution]],SEARCH("x",laptops[[#This Row],[resolution]])-1))</f>
        <v>1920</v>
      </c>
    </row>
    <row r="54" spans="2:15" x14ac:dyDescent="0.25">
      <c r="B54">
        <v>9961186</v>
      </c>
      <c r="C54" s="1" t="s">
        <v>137</v>
      </c>
      <c r="D54" s="1" t="s">
        <v>138</v>
      </c>
      <c r="E54">
        <v>249990</v>
      </c>
      <c r="F54" s="1">
        <v>15.6</v>
      </c>
      <c r="G54" s="1" t="s">
        <v>13</v>
      </c>
      <c r="H54" s="1" t="s">
        <v>73</v>
      </c>
      <c r="I54">
        <v>8</v>
      </c>
      <c r="J54">
        <v>256</v>
      </c>
      <c r="K54" s="1" t="s">
        <v>31</v>
      </c>
      <c r="L54" s="1" t="s">
        <v>19</v>
      </c>
      <c r="M54" s="1" cm="1">
        <f t="array" ref="M54">SUM((LEFT(LOWER(laptops[[#This Row],[cpu]]),LEN(CPUs[Family]))=LOWER(CPUs[Family]))*CPUs[Rating])</f>
        <v>10</v>
      </c>
      <c r="N54" s="1" cm="1">
        <f t="array" ref="N54">SUM((LEFT(LOWER(laptops[[#This Row],[gpu]]),LEN(Graphics[Family]))=LOWER(Graphics[Family]))*Graphics[Rating])</f>
        <v>14</v>
      </c>
      <c r="O54" s="1">
        <f>VALUE(LEFT(laptops[[#This Row],[resolution]],SEARCH("x",laptops[[#This Row],[resolution]])-1))</f>
        <v>1920</v>
      </c>
    </row>
    <row r="55" spans="2:15" x14ac:dyDescent="0.25">
      <c r="B55">
        <v>5038343</v>
      </c>
      <c r="C55" s="1" t="s">
        <v>139</v>
      </c>
      <c r="D55" s="1" t="s">
        <v>140</v>
      </c>
      <c r="E55">
        <v>249990</v>
      </c>
      <c r="F55" s="1">
        <v>15.6</v>
      </c>
      <c r="G55" s="1" t="s">
        <v>13</v>
      </c>
      <c r="H55" s="1" t="s">
        <v>86</v>
      </c>
      <c r="I55">
        <v>8</v>
      </c>
      <c r="J55">
        <v>256</v>
      </c>
      <c r="K55" s="1" t="s">
        <v>31</v>
      </c>
      <c r="L55" s="1" t="s">
        <v>28</v>
      </c>
      <c r="M55" s="1" cm="1">
        <f t="array" ref="M55">SUM((LEFT(LOWER(laptops[[#This Row],[cpu]]),LEN(CPUs[Family]))=LOWER(CPUs[Family]))*CPUs[Rating])</f>
        <v>10</v>
      </c>
      <c r="N55" s="1" cm="1">
        <f t="array" ref="N55">SUM((LEFT(LOWER(laptops[[#This Row],[gpu]]),LEN(Graphics[Family]))=LOWER(Graphics[Family]))*Graphics[Rating])</f>
        <v>14</v>
      </c>
      <c r="O55" s="1">
        <f>VALUE(LEFT(laptops[[#This Row],[resolution]],SEARCH("x",laptops[[#This Row],[resolution]])-1))</f>
        <v>1920</v>
      </c>
    </row>
    <row r="56" spans="2:15" x14ac:dyDescent="0.25">
      <c r="B56">
        <v>5367869</v>
      </c>
      <c r="C56" s="1" t="s">
        <v>141</v>
      </c>
      <c r="D56" s="1" t="s">
        <v>142</v>
      </c>
      <c r="E56">
        <v>249990</v>
      </c>
      <c r="F56" s="1">
        <v>15.6</v>
      </c>
      <c r="G56" s="1" t="s">
        <v>13</v>
      </c>
      <c r="H56" s="1" t="s">
        <v>73</v>
      </c>
      <c r="I56">
        <v>8</v>
      </c>
      <c r="J56">
        <v>256</v>
      </c>
      <c r="K56" s="1" t="s">
        <v>31</v>
      </c>
      <c r="L56" s="1" t="s">
        <v>32</v>
      </c>
      <c r="M56" s="1" cm="1">
        <f t="array" ref="M56">SUM((LEFT(LOWER(laptops[[#This Row],[cpu]]),LEN(CPUs[Family]))=LOWER(CPUs[Family]))*CPUs[Rating])</f>
        <v>10</v>
      </c>
      <c r="N56" s="1" cm="1">
        <f t="array" ref="N56">SUM((LEFT(LOWER(laptops[[#This Row],[gpu]]),LEN(Graphics[Family]))=LOWER(Graphics[Family]))*Graphics[Rating])</f>
        <v>14</v>
      </c>
      <c r="O56" s="1">
        <f>VALUE(LEFT(laptops[[#This Row],[resolution]],SEARCH("x",laptops[[#This Row],[resolution]])-1))</f>
        <v>1920</v>
      </c>
    </row>
    <row r="57" spans="2:15" x14ac:dyDescent="0.25">
      <c r="B57">
        <v>9954030</v>
      </c>
      <c r="C57" s="1" t="s">
        <v>143</v>
      </c>
      <c r="D57" s="1" t="s">
        <v>144</v>
      </c>
      <c r="E57">
        <v>249990</v>
      </c>
      <c r="F57" s="1">
        <v>15.6</v>
      </c>
      <c r="G57" s="1" t="s">
        <v>13</v>
      </c>
      <c r="H57" s="1" t="s">
        <v>93</v>
      </c>
      <c r="I57">
        <v>8</v>
      </c>
      <c r="J57">
        <v>256</v>
      </c>
      <c r="K57" s="1" t="s">
        <v>31</v>
      </c>
      <c r="L57" s="1" t="s">
        <v>19</v>
      </c>
      <c r="M57" s="1" cm="1">
        <f t="array" ref="M57">SUM((LEFT(LOWER(laptops[[#This Row],[cpu]]),LEN(CPUs[Family]))=LOWER(CPUs[Family]))*CPUs[Rating])</f>
        <v>10</v>
      </c>
      <c r="N57" s="1" cm="1">
        <f t="array" ref="N57">SUM((LEFT(LOWER(laptops[[#This Row],[gpu]]),LEN(Graphics[Family]))=LOWER(Graphics[Family]))*Graphics[Rating])</f>
        <v>14</v>
      </c>
      <c r="O57" s="1">
        <f>VALUE(LEFT(laptops[[#This Row],[resolution]],SEARCH("x",laptops[[#This Row],[resolution]])-1))</f>
        <v>1920</v>
      </c>
    </row>
    <row r="58" spans="2:15" x14ac:dyDescent="0.25">
      <c r="B58">
        <v>5064390</v>
      </c>
      <c r="C58" s="1" t="s">
        <v>145</v>
      </c>
      <c r="D58" s="1" t="s">
        <v>146</v>
      </c>
      <c r="E58">
        <v>249990</v>
      </c>
      <c r="F58" s="1">
        <v>15.6</v>
      </c>
      <c r="G58" s="1" t="s">
        <v>13</v>
      </c>
      <c r="H58" s="1" t="s">
        <v>93</v>
      </c>
      <c r="I58">
        <v>8</v>
      </c>
      <c r="J58">
        <v>256</v>
      </c>
      <c r="K58" s="1" t="s">
        <v>31</v>
      </c>
      <c r="L58" s="1" t="s">
        <v>19</v>
      </c>
      <c r="M58" s="1" cm="1">
        <f t="array" ref="M58">SUM((LEFT(LOWER(laptops[[#This Row],[cpu]]),LEN(CPUs[Family]))=LOWER(CPUs[Family]))*CPUs[Rating])</f>
        <v>10</v>
      </c>
      <c r="N58" s="1" cm="1">
        <f t="array" ref="N58">SUM((LEFT(LOWER(laptops[[#This Row],[gpu]]),LEN(Graphics[Family]))=LOWER(Graphics[Family]))*Graphics[Rating])</f>
        <v>14</v>
      </c>
      <c r="O58" s="1">
        <f>VALUE(LEFT(laptops[[#This Row],[resolution]],SEARCH("x",laptops[[#This Row],[resolution]])-1))</f>
        <v>1920</v>
      </c>
    </row>
    <row r="59" spans="2:15" x14ac:dyDescent="0.25">
      <c r="B59">
        <v>9954032</v>
      </c>
      <c r="C59" s="1" t="s">
        <v>147</v>
      </c>
      <c r="D59" s="1" t="s">
        <v>148</v>
      </c>
      <c r="E59">
        <v>249990</v>
      </c>
      <c r="F59" s="1">
        <v>15.6</v>
      </c>
      <c r="G59" s="1" t="s">
        <v>13</v>
      </c>
      <c r="H59" s="1" t="s">
        <v>93</v>
      </c>
      <c r="I59">
        <v>8</v>
      </c>
      <c r="J59">
        <v>256</v>
      </c>
      <c r="K59" s="1" t="s">
        <v>31</v>
      </c>
      <c r="L59" s="1" t="s">
        <v>32</v>
      </c>
      <c r="M59" s="1" cm="1">
        <f t="array" ref="M59">SUM((LEFT(LOWER(laptops[[#This Row],[cpu]]),LEN(CPUs[Family]))=LOWER(CPUs[Family]))*CPUs[Rating])</f>
        <v>10</v>
      </c>
      <c r="N59" s="1" cm="1">
        <f t="array" ref="N59">SUM((LEFT(LOWER(laptops[[#This Row],[gpu]]),LEN(Graphics[Family]))=LOWER(Graphics[Family]))*Graphics[Rating])</f>
        <v>14</v>
      </c>
      <c r="O59" s="1">
        <f>VALUE(LEFT(laptops[[#This Row],[resolution]],SEARCH("x",laptops[[#This Row],[resolution]])-1))</f>
        <v>1920</v>
      </c>
    </row>
    <row r="60" spans="2:15" x14ac:dyDescent="0.25">
      <c r="B60">
        <v>5064391</v>
      </c>
      <c r="C60" s="1" t="s">
        <v>149</v>
      </c>
      <c r="D60" s="1" t="s">
        <v>150</v>
      </c>
      <c r="E60">
        <v>249990</v>
      </c>
      <c r="F60" s="1">
        <v>15.6</v>
      </c>
      <c r="G60" s="1" t="s">
        <v>13</v>
      </c>
      <c r="H60" s="1" t="s">
        <v>93</v>
      </c>
      <c r="I60">
        <v>8</v>
      </c>
      <c r="J60">
        <v>256</v>
      </c>
      <c r="K60" s="1" t="s">
        <v>31</v>
      </c>
      <c r="L60" s="1" t="s">
        <v>32</v>
      </c>
      <c r="M60" s="1" cm="1">
        <f t="array" ref="M60">SUM((LEFT(LOWER(laptops[[#This Row],[cpu]]),LEN(CPUs[Family]))=LOWER(CPUs[Family]))*CPUs[Rating])</f>
        <v>10</v>
      </c>
      <c r="N60" s="1" cm="1">
        <f t="array" ref="N60">SUM((LEFT(LOWER(laptops[[#This Row],[gpu]]),LEN(Graphics[Family]))=LOWER(Graphics[Family]))*Graphics[Rating])</f>
        <v>14</v>
      </c>
      <c r="O60" s="1">
        <f>VALUE(LEFT(laptops[[#This Row],[resolution]],SEARCH("x",laptops[[#This Row],[resolution]])-1))</f>
        <v>1920</v>
      </c>
    </row>
    <row r="61" spans="2:15" x14ac:dyDescent="0.25">
      <c r="B61">
        <v>4900146</v>
      </c>
      <c r="C61" s="1" t="s">
        <v>151</v>
      </c>
      <c r="D61" s="1" t="s">
        <v>152</v>
      </c>
      <c r="E61">
        <v>254990</v>
      </c>
      <c r="F61" s="1">
        <v>15.6</v>
      </c>
      <c r="G61" s="1" t="s">
        <v>13</v>
      </c>
      <c r="H61" s="1" t="s">
        <v>49</v>
      </c>
      <c r="I61">
        <v>4</v>
      </c>
      <c r="J61">
        <v>128</v>
      </c>
      <c r="K61" s="1" t="s">
        <v>50</v>
      </c>
      <c r="L61" s="1" t="s">
        <v>28</v>
      </c>
      <c r="M61" s="1" cm="1">
        <f t="array" ref="M61">SUM((LEFT(LOWER(laptops[[#This Row],[cpu]]),LEN(CPUs[Family]))=LOWER(CPUs[Family]))*CPUs[Rating])</f>
        <v>9</v>
      </c>
      <c r="N61" s="1" cm="1">
        <f t="array" ref="N61">SUM((LEFT(LOWER(laptops[[#This Row],[gpu]]),LEN(Graphics[Family]))=LOWER(Graphics[Family]))*Graphics[Rating])</f>
        <v>7</v>
      </c>
      <c r="O61" s="1">
        <f>VALUE(LEFT(laptops[[#This Row],[resolution]],SEARCH("x",laptops[[#This Row],[resolution]])-1))</f>
        <v>1920</v>
      </c>
    </row>
    <row r="62" spans="2:15" x14ac:dyDescent="0.25">
      <c r="B62">
        <v>4900546</v>
      </c>
      <c r="C62" s="1" t="s">
        <v>153</v>
      </c>
      <c r="D62" s="1" t="s">
        <v>154</v>
      </c>
      <c r="E62">
        <v>259990</v>
      </c>
      <c r="F62" s="1">
        <v>14</v>
      </c>
      <c r="G62" s="1" t="s">
        <v>13</v>
      </c>
      <c r="H62" s="1" t="s">
        <v>73</v>
      </c>
      <c r="I62">
        <v>8</v>
      </c>
      <c r="J62">
        <v>256</v>
      </c>
      <c r="K62" s="1" t="s">
        <v>31</v>
      </c>
      <c r="L62" s="1" t="s">
        <v>155</v>
      </c>
      <c r="M62" s="1" cm="1">
        <f t="array" ref="M62">SUM((LEFT(LOWER(laptops[[#This Row],[cpu]]),LEN(CPUs[Family]))=LOWER(CPUs[Family]))*CPUs[Rating])</f>
        <v>10</v>
      </c>
      <c r="N62" s="1" cm="1">
        <f t="array" ref="N62">SUM((LEFT(LOWER(laptops[[#This Row],[gpu]]),LEN(Graphics[Family]))=LOWER(Graphics[Family]))*Graphics[Rating])</f>
        <v>14</v>
      </c>
      <c r="O62" s="1">
        <f>VALUE(LEFT(laptops[[#This Row],[resolution]],SEARCH("x",laptops[[#This Row],[resolution]])-1))</f>
        <v>1920</v>
      </c>
    </row>
    <row r="63" spans="2:15" x14ac:dyDescent="0.25">
      <c r="B63">
        <v>5340813</v>
      </c>
      <c r="C63" s="1" t="s">
        <v>156</v>
      </c>
      <c r="D63" s="1" t="s">
        <v>157</v>
      </c>
      <c r="E63">
        <v>264990</v>
      </c>
      <c r="F63" s="1">
        <v>15.6</v>
      </c>
      <c r="G63" s="1" t="s">
        <v>13</v>
      </c>
      <c r="H63" s="1" t="s">
        <v>107</v>
      </c>
      <c r="I63">
        <v>8</v>
      </c>
      <c r="J63">
        <v>256</v>
      </c>
      <c r="K63" s="1" t="s">
        <v>108</v>
      </c>
      <c r="L63" s="1" t="s">
        <v>32</v>
      </c>
      <c r="M63" s="1" cm="1">
        <f t="array" ref="M63">SUM((LEFT(LOWER(laptops[[#This Row],[cpu]]),LEN(CPUs[Family]))=LOWER(CPUs[Family]))*CPUs[Rating])</f>
        <v>9</v>
      </c>
      <c r="N63" s="1" cm="1">
        <f t="array" ref="N63">SUM((LEFT(LOWER(laptops[[#This Row],[gpu]]),LEN(Graphics[Family]))=LOWER(Graphics[Family]))*Graphics[Rating])</f>
        <v>7</v>
      </c>
      <c r="O63" s="1">
        <f>VALUE(LEFT(laptops[[#This Row],[resolution]],SEARCH("x",laptops[[#This Row],[resolution]])-1))</f>
        <v>1920</v>
      </c>
    </row>
    <row r="64" spans="2:15" x14ac:dyDescent="0.25">
      <c r="B64">
        <v>5054863</v>
      </c>
      <c r="C64" s="1" t="s">
        <v>158</v>
      </c>
      <c r="D64" s="1" t="s">
        <v>159</v>
      </c>
      <c r="E64">
        <v>264990</v>
      </c>
      <c r="F64" s="1">
        <v>15.6</v>
      </c>
      <c r="G64" s="1" t="s">
        <v>13</v>
      </c>
      <c r="H64" s="1" t="s">
        <v>73</v>
      </c>
      <c r="I64">
        <v>4</v>
      </c>
      <c r="J64">
        <v>1000</v>
      </c>
      <c r="K64" s="1" t="s">
        <v>31</v>
      </c>
      <c r="L64" s="1" t="s">
        <v>32</v>
      </c>
      <c r="M64" s="1" cm="1">
        <f t="array" ref="M64">SUM((LEFT(LOWER(laptops[[#This Row],[cpu]]),LEN(CPUs[Family]))=LOWER(CPUs[Family]))*CPUs[Rating])</f>
        <v>10</v>
      </c>
      <c r="N64" s="1" cm="1">
        <f t="array" ref="N64">SUM((LEFT(LOWER(laptops[[#This Row],[gpu]]),LEN(Graphics[Family]))=LOWER(Graphics[Family]))*Graphics[Rating])</f>
        <v>14</v>
      </c>
      <c r="O64" s="1">
        <f>VALUE(LEFT(laptops[[#This Row],[resolution]],SEARCH("x",laptops[[#This Row],[resolution]])-1))</f>
        <v>1920</v>
      </c>
    </row>
    <row r="65" spans="2:15" x14ac:dyDescent="0.25">
      <c r="B65">
        <v>5015841</v>
      </c>
      <c r="C65" s="1" t="s">
        <v>160</v>
      </c>
      <c r="D65" s="1" t="s">
        <v>161</v>
      </c>
      <c r="E65">
        <v>264990</v>
      </c>
      <c r="F65" s="1">
        <v>15.6</v>
      </c>
      <c r="G65" s="1" t="s">
        <v>13</v>
      </c>
      <c r="H65" s="1" t="s">
        <v>73</v>
      </c>
      <c r="I65">
        <v>4</v>
      </c>
      <c r="J65">
        <v>1000</v>
      </c>
      <c r="K65" s="1" t="s">
        <v>31</v>
      </c>
      <c r="L65" s="1" t="s">
        <v>32</v>
      </c>
      <c r="M65" s="1" cm="1">
        <f t="array" ref="M65">SUM((LEFT(LOWER(laptops[[#This Row],[cpu]]),LEN(CPUs[Family]))=LOWER(CPUs[Family]))*CPUs[Rating])</f>
        <v>10</v>
      </c>
      <c r="N65" s="1" cm="1">
        <f t="array" ref="N65">SUM((LEFT(LOWER(laptops[[#This Row],[gpu]]),LEN(Graphics[Family]))=LOWER(Graphics[Family]))*Graphics[Rating])</f>
        <v>14</v>
      </c>
      <c r="O65" s="1">
        <f>VALUE(LEFT(laptops[[#This Row],[resolution]],SEARCH("x",laptops[[#This Row],[resolution]])-1))</f>
        <v>1920</v>
      </c>
    </row>
    <row r="66" spans="2:15" x14ac:dyDescent="0.25">
      <c r="B66">
        <v>5340860</v>
      </c>
      <c r="C66" s="1" t="s">
        <v>162</v>
      </c>
      <c r="D66" s="1" t="s">
        <v>163</v>
      </c>
      <c r="E66">
        <v>265990</v>
      </c>
      <c r="F66" s="1">
        <v>15.6</v>
      </c>
      <c r="G66" s="1" t="s">
        <v>13</v>
      </c>
      <c r="H66" s="1" t="s">
        <v>49</v>
      </c>
      <c r="I66">
        <v>8</v>
      </c>
      <c r="J66">
        <v>256</v>
      </c>
      <c r="K66" s="1" t="s">
        <v>50</v>
      </c>
      <c r="L66" s="1" t="s">
        <v>32</v>
      </c>
      <c r="M66" s="1" cm="1">
        <f t="array" ref="M66">SUM((LEFT(LOWER(laptops[[#This Row],[cpu]]),LEN(CPUs[Family]))=LOWER(CPUs[Family]))*CPUs[Rating])</f>
        <v>9</v>
      </c>
      <c r="N66" s="1" cm="1">
        <f t="array" ref="N66">SUM((LEFT(LOWER(laptops[[#This Row],[gpu]]),LEN(Graphics[Family]))=LOWER(Graphics[Family]))*Graphics[Rating])</f>
        <v>7</v>
      </c>
      <c r="O66" s="1">
        <f>VALUE(LEFT(laptops[[#This Row],[resolution]],SEARCH("x",laptops[[#This Row],[resolution]])-1))</f>
        <v>1920</v>
      </c>
    </row>
    <row r="67" spans="2:15" x14ac:dyDescent="0.25">
      <c r="B67">
        <v>4752051</v>
      </c>
      <c r="C67" s="1" t="s">
        <v>164</v>
      </c>
      <c r="D67" s="1" t="s">
        <v>165</v>
      </c>
      <c r="E67">
        <v>269990</v>
      </c>
      <c r="F67" s="1">
        <v>15.6</v>
      </c>
      <c r="G67" s="1" t="s">
        <v>13</v>
      </c>
      <c r="H67" s="1" t="s">
        <v>70</v>
      </c>
      <c r="I67">
        <v>8</v>
      </c>
      <c r="J67">
        <v>256</v>
      </c>
      <c r="K67" s="1" t="s">
        <v>166</v>
      </c>
      <c r="L67" s="1" t="s">
        <v>32</v>
      </c>
      <c r="M67" s="1" cm="1">
        <f t="array" ref="M67">SUM((LEFT(LOWER(laptops[[#This Row],[cpu]]),LEN(CPUs[Family]))=LOWER(CPUs[Family]))*CPUs[Rating])</f>
        <v>10</v>
      </c>
      <c r="N67" s="1" cm="1">
        <f t="array" ref="N67">SUM((LEFT(LOWER(laptops[[#This Row],[gpu]]),LEN(Graphics[Family]))=LOWER(Graphics[Family]))*Graphics[Rating])</f>
        <v>14</v>
      </c>
      <c r="O67" s="1">
        <f>VALUE(LEFT(laptops[[#This Row],[resolution]],SEARCH("x",laptops[[#This Row],[resolution]])-1))</f>
        <v>1920</v>
      </c>
    </row>
    <row r="68" spans="2:15" x14ac:dyDescent="0.25">
      <c r="B68">
        <v>1392836</v>
      </c>
      <c r="C68" s="1" t="s">
        <v>167</v>
      </c>
      <c r="D68" s="1" t="s">
        <v>168</v>
      </c>
      <c r="E68">
        <v>269990</v>
      </c>
      <c r="F68" s="1">
        <v>15.6</v>
      </c>
      <c r="G68" s="1" t="s">
        <v>13</v>
      </c>
      <c r="H68" s="1" t="s">
        <v>169</v>
      </c>
      <c r="I68">
        <v>4</v>
      </c>
      <c r="J68">
        <v>256</v>
      </c>
      <c r="K68" s="1" t="s">
        <v>170</v>
      </c>
      <c r="L68" s="1" t="s">
        <v>32</v>
      </c>
      <c r="M68" s="1" cm="1">
        <f t="array" ref="M68">SUM((LEFT(LOWER(laptops[[#This Row],[cpu]]),LEN(CPUs[Family]))=LOWER(CPUs[Family]))*CPUs[Rating])</f>
        <v>7</v>
      </c>
      <c r="N68" s="1" cm="1">
        <f t="array" ref="N68">SUM((LEFT(LOWER(laptops[[#This Row],[gpu]]),LEN(Graphics[Family]))=LOWER(Graphics[Family]))*Graphics[Rating])</f>
        <v>7</v>
      </c>
      <c r="O68" s="1">
        <f>VALUE(LEFT(laptops[[#This Row],[resolution]],SEARCH("x",laptops[[#This Row],[resolution]])-1))</f>
        <v>1920</v>
      </c>
    </row>
    <row r="69" spans="2:15" x14ac:dyDescent="0.25">
      <c r="B69">
        <v>4792382</v>
      </c>
      <c r="C69" s="1" t="s">
        <v>171</v>
      </c>
      <c r="D69" s="1" t="s">
        <v>172</v>
      </c>
      <c r="E69">
        <v>269990</v>
      </c>
      <c r="F69" s="1">
        <v>17.3</v>
      </c>
      <c r="G69" s="1" t="s">
        <v>173</v>
      </c>
      <c r="H69" s="1" t="s">
        <v>73</v>
      </c>
      <c r="I69">
        <v>8</v>
      </c>
      <c r="J69">
        <v>256</v>
      </c>
      <c r="K69" s="1" t="s">
        <v>31</v>
      </c>
      <c r="L69" s="1" t="s">
        <v>32</v>
      </c>
      <c r="M69" s="1" cm="1">
        <f t="array" ref="M69">SUM((LEFT(LOWER(laptops[[#This Row],[cpu]]),LEN(CPUs[Family]))=LOWER(CPUs[Family]))*CPUs[Rating])</f>
        <v>10</v>
      </c>
      <c r="N69" s="1" cm="1">
        <f t="array" ref="N69">SUM((LEFT(LOWER(laptops[[#This Row],[gpu]]),LEN(Graphics[Family]))=LOWER(Graphics[Family]))*Graphics[Rating])</f>
        <v>14</v>
      </c>
      <c r="O69" s="1">
        <f>VALUE(LEFT(laptops[[#This Row],[resolution]],SEARCH("x",laptops[[#This Row],[resolution]])-1))</f>
        <v>1600</v>
      </c>
    </row>
    <row r="70" spans="2:15" x14ac:dyDescent="0.25">
      <c r="B70">
        <v>9964511</v>
      </c>
      <c r="C70" s="1" t="s">
        <v>174</v>
      </c>
      <c r="D70" s="1" t="s">
        <v>175</v>
      </c>
      <c r="E70">
        <v>274990</v>
      </c>
      <c r="F70" s="1">
        <v>15.6</v>
      </c>
      <c r="G70" s="1" t="s">
        <v>13</v>
      </c>
      <c r="H70" s="1" t="s">
        <v>49</v>
      </c>
      <c r="I70">
        <v>8</v>
      </c>
      <c r="J70">
        <v>256</v>
      </c>
      <c r="K70" s="1" t="s">
        <v>50</v>
      </c>
      <c r="L70" s="1" t="s">
        <v>19</v>
      </c>
      <c r="M70" s="1" cm="1">
        <f t="array" ref="M70">SUM((LEFT(LOWER(laptops[[#This Row],[cpu]]),LEN(CPUs[Family]))=LOWER(CPUs[Family]))*CPUs[Rating])</f>
        <v>9</v>
      </c>
      <c r="N70" s="1" cm="1">
        <f t="array" ref="N70">SUM((LEFT(LOWER(laptops[[#This Row],[gpu]]),LEN(Graphics[Family]))=LOWER(Graphics[Family]))*Graphics[Rating])</f>
        <v>7</v>
      </c>
      <c r="O70" s="1">
        <f>VALUE(LEFT(laptops[[#This Row],[resolution]],SEARCH("x",laptops[[#This Row],[resolution]])-1))</f>
        <v>1920</v>
      </c>
    </row>
    <row r="71" spans="2:15" x14ac:dyDescent="0.25">
      <c r="B71">
        <v>9964508</v>
      </c>
      <c r="C71" s="1" t="s">
        <v>176</v>
      </c>
      <c r="D71" s="1" t="s">
        <v>177</v>
      </c>
      <c r="E71">
        <v>274990</v>
      </c>
      <c r="F71" s="1">
        <v>15.6</v>
      </c>
      <c r="G71" s="1" t="s">
        <v>13</v>
      </c>
      <c r="H71" s="1" t="s">
        <v>178</v>
      </c>
      <c r="I71">
        <v>8</v>
      </c>
      <c r="J71">
        <v>256</v>
      </c>
      <c r="K71" s="1" t="s">
        <v>179</v>
      </c>
      <c r="L71" s="1" t="s">
        <v>32</v>
      </c>
      <c r="M71" s="1" cm="1">
        <f t="array" ref="M71">SUM((LEFT(LOWER(laptops[[#This Row],[cpu]]),LEN(CPUs[Family]))=LOWER(CPUs[Family]))*CPUs[Rating])</f>
        <v>6</v>
      </c>
      <c r="N71" s="1" cm="1">
        <f t="array" ref="N71">SUM((LEFT(LOWER(laptops[[#This Row],[gpu]]),LEN(Graphics[Family]))=LOWER(Graphics[Family]))*Graphics[Rating])</f>
        <v>14</v>
      </c>
      <c r="O71" s="1">
        <f>VALUE(LEFT(laptops[[#This Row],[resolution]],SEARCH("x",laptops[[#This Row],[resolution]])-1))</f>
        <v>1920</v>
      </c>
    </row>
    <row r="72" spans="2:15" x14ac:dyDescent="0.25">
      <c r="B72">
        <v>5337163</v>
      </c>
      <c r="C72" s="1" t="s">
        <v>180</v>
      </c>
      <c r="D72" s="1" t="s">
        <v>181</v>
      </c>
      <c r="E72">
        <v>279990</v>
      </c>
      <c r="F72" s="1">
        <v>15.6</v>
      </c>
      <c r="G72" s="1" t="s">
        <v>13</v>
      </c>
      <c r="H72" s="1" t="s">
        <v>182</v>
      </c>
      <c r="I72">
        <v>8</v>
      </c>
      <c r="J72">
        <v>256</v>
      </c>
      <c r="K72" s="1" t="s">
        <v>50</v>
      </c>
      <c r="L72" s="1" t="s">
        <v>28</v>
      </c>
      <c r="M72" s="1" cm="1">
        <f t="array" ref="M72">SUM((LEFT(LOWER(laptops[[#This Row],[cpu]]),LEN(CPUs[Family]))=LOWER(CPUs[Family]))*CPUs[Rating])</f>
        <v>7</v>
      </c>
      <c r="N72" s="1" cm="1">
        <f t="array" ref="N72">SUM((LEFT(LOWER(laptops[[#This Row],[gpu]]),LEN(Graphics[Family]))=LOWER(Graphics[Family]))*Graphics[Rating])</f>
        <v>7</v>
      </c>
      <c r="O72" s="1">
        <f>VALUE(LEFT(laptops[[#This Row],[resolution]],SEARCH("x",laptops[[#This Row],[resolution]])-1))</f>
        <v>1920</v>
      </c>
    </row>
    <row r="73" spans="2:15" x14ac:dyDescent="0.25">
      <c r="B73">
        <v>4900197</v>
      </c>
      <c r="C73" s="1" t="s">
        <v>183</v>
      </c>
      <c r="D73" s="1" t="s">
        <v>184</v>
      </c>
      <c r="E73">
        <v>279990</v>
      </c>
      <c r="F73" s="1">
        <v>15.6</v>
      </c>
      <c r="G73" s="1" t="s">
        <v>27</v>
      </c>
      <c r="H73" s="1" t="s">
        <v>70</v>
      </c>
      <c r="I73">
        <v>8</v>
      </c>
      <c r="J73">
        <v>1000</v>
      </c>
      <c r="K73" s="1" t="s">
        <v>185</v>
      </c>
      <c r="L73" s="1" t="s">
        <v>32</v>
      </c>
      <c r="M73" s="1" cm="1">
        <f t="array" ref="M73">SUM((LEFT(LOWER(laptops[[#This Row],[cpu]]),LEN(CPUs[Family]))=LOWER(CPUs[Family]))*CPUs[Rating])</f>
        <v>10</v>
      </c>
      <c r="N73" s="1" cm="1">
        <f t="array" ref="N73">SUM((LEFT(LOWER(laptops[[#This Row],[gpu]]),LEN(Graphics[Family]))=LOWER(Graphics[Family]))*Graphics[Rating])</f>
        <v>10</v>
      </c>
      <c r="O73" s="1">
        <f>VALUE(LEFT(laptops[[#This Row],[resolution]],SEARCH("x",laptops[[#This Row],[resolution]])-1))</f>
        <v>1366</v>
      </c>
    </row>
    <row r="74" spans="2:15" x14ac:dyDescent="0.25">
      <c r="B74">
        <v>9935207</v>
      </c>
      <c r="C74" s="1" t="s">
        <v>186</v>
      </c>
      <c r="D74" s="1" t="s">
        <v>187</v>
      </c>
      <c r="E74">
        <v>279990</v>
      </c>
      <c r="F74" s="1">
        <v>15.6</v>
      </c>
      <c r="G74" s="1" t="s">
        <v>13</v>
      </c>
      <c r="H74" s="1" t="s">
        <v>73</v>
      </c>
      <c r="I74">
        <v>8</v>
      </c>
      <c r="J74">
        <v>512</v>
      </c>
      <c r="K74" s="1" t="s">
        <v>31</v>
      </c>
      <c r="L74" s="1" t="s">
        <v>32</v>
      </c>
      <c r="M74" s="1" cm="1">
        <f t="array" ref="M74">SUM((LEFT(LOWER(laptops[[#This Row],[cpu]]),LEN(CPUs[Family]))=LOWER(CPUs[Family]))*CPUs[Rating])</f>
        <v>10</v>
      </c>
      <c r="N74" s="1" cm="1">
        <f t="array" ref="N74">SUM((LEFT(LOWER(laptops[[#This Row],[gpu]]),LEN(Graphics[Family]))=LOWER(Graphics[Family]))*Graphics[Rating])</f>
        <v>14</v>
      </c>
      <c r="O74" s="1">
        <f>VALUE(LEFT(laptops[[#This Row],[resolution]],SEARCH("x",laptops[[#This Row],[resolution]])-1))</f>
        <v>1920</v>
      </c>
    </row>
    <row r="75" spans="2:15" x14ac:dyDescent="0.25">
      <c r="B75">
        <v>5362374</v>
      </c>
      <c r="C75" s="1" t="s">
        <v>188</v>
      </c>
      <c r="D75" s="1" t="s">
        <v>189</v>
      </c>
      <c r="E75">
        <v>279990</v>
      </c>
      <c r="F75" s="1">
        <v>15.6</v>
      </c>
      <c r="G75" s="1" t="s">
        <v>13</v>
      </c>
      <c r="H75" s="1" t="s">
        <v>182</v>
      </c>
      <c r="I75">
        <v>8</v>
      </c>
      <c r="J75">
        <v>256</v>
      </c>
      <c r="K75" s="1" t="s">
        <v>50</v>
      </c>
      <c r="L75" s="1" t="s">
        <v>32</v>
      </c>
      <c r="M75" s="1" cm="1">
        <f t="array" ref="M75">SUM((LEFT(LOWER(laptops[[#This Row],[cpu]]),LEN(CPUs[Family]))=LOWER(CPUs[Family]))*CPUs[Rating])</f>
        <v>7</v>
      </c>
      <c r="N75" s="1" cm="1">
        <f t="array" ref="N75">SUM((LEFT(LOWER(laptops[[#This Row],[gpu]]),LEN(Graphics[Family]))=LOWER(Graphics[Family]))*Graphics[Rating])</f>
        <v>7</v>
      </c>
      <c r="O75" s="1">
        <f>VALUE(LEFT(laptops[[#This Row],[resolution]],SEARCH("x",laptops[[#This Row],[resolution]])-1))</f>
        <v>1920</v>
      </c>
    </row>
    <row r="76" spans="2:15" x14ac:dyDescent="0.25">
      <c r="B76">
        <v>5071172</v>
      </c>
      <c r="C76" s="1" t="s">
        <v>190</v>
      </c>
      <c r="D76" s="1" t="s">
        <v>191</v>
      </c>
      <c r="E76">
        <v>279990</v>
      </c>
      <c r="F76" s="1">
        <v>15.6</v>
      </c>
      <c r="G76" s="1" t="s">
        <v>13</v>
      </c>
      <c r="H76" s="1" t="s">
        <v>73</v>
      </c>
      <c r="I76">
        <v>8</v>
      </c>
      <c r="J76">
        <v>256</v>
      </c>
      <c r="K76" s="1" t="s">
        <v>31</v>
      </c>
      <c r="L76" s="1" t="s">
        <v>24</v>
      </c>
      <c r="M76" s="1" cm="1">
        <f t="array" ref="M76">SUM((LEFT(LOWER(laptops[[#This Row],[cpu]]),LEN(CPUs[Family]))=LOWER(CPUs[Family]))*CPUs[Rating])</f>
        <v>10</v>
      </c>
      <c r="N76" s="1" cm="1">
        <f t="array" ref="N76">SUM((LEFT(LOWER(laptops[[#This Row],[gpu]]),LEN(Graphics[Family]))=LOWER(Graphics[Family]))*Graphics[Rating])</f>
        <v>14</v>
      </c>
      <c r="O76" s="1">
        <f>VALUE(LEFT(laptops[[#This Row],[resolution]],SEARCH("x",laptops[[#This Row],[resolution]])-1))</f>
        <v>1920</v>
      </c>
    </row>
    <row r="77" spans="2:15" x14ac:dyDescent="0.25">
      <c r="B77">
        <v>4900547</v>
      </c>
      <c r="C77" s="1" t="s">
        <v>192</v>
      </c>
      <c r="D77" s="1" t="s">
        <v>193</v>
      </c>
      <c r="E77">
        <v>289990</v>
      </c>
      <c r="F77" s="1">
        <v>14</v>
      </c>
      <c r="G77" s="1" t="s">
        <v>13</v>
      </c>
      <c r="H77" s="1" t="s">
        <v>73</v>
      </c>
      <c r="I77">
        <v>8</v>
      </c>
      <c r="J77">
        <v>512</v>
      </c>
      <c r="K77" s="1" t="s">
        <v>31</v>
      </c>
      <c r="L77" s="1" t="s">
        <v>155</v>
      </c>
      <c r="M77" s="1" cm="1">
        <f t="array" ref="M77">SUM((LEFT(LOWER(laptops[[#This Row],[cpu]]),LEN(CPUs[Family]))=LOWER(CPUs[Family]))*CPUs[Rating])</f>
        <v>10</v>
      </c>
      <c r="N77" s="1" cm="1">
        <f t="array" ref="N77">SUM((LEFT(LOWER(laptops[[#This Row],[gpu]]),LEN(Graphics[Family]))=LOWER(Graphics[Family]))*Graphics[Rating])</f>
        <v>14</v>
      </c>
      <c r="O77" s="1">
        <f>VALUE(LEFT(laptops[[#This Row],[resolution]],SEARCH("x",laptops[[#This Row],[resolution]])-1))</f>
        <v>1920</v>
      </c>
    </row>
    <row r="78" spans="2:15" x14ac:dyDescent="0.25">
      <c r="B78">
        <v>4900307</v>
      </c>
      <c r="C78" s="1" t="s">
        <v>194</v>
      </c>
      <c r="D78" s="1" t="s">
        <v>195</v>
      </c>
      <c r="E78">
        <v>289990</v>
      </c>
      <c r="F78" s="1">
        <v>14</v>
      </c>
      <c r="G78" s="1" t="s">
        <v>13</v>
      </c>
      <c r="H78" s="1" t="s">
        <v>73</v>
      </c>
      <c r="I78">
        <v>8</v>
      </c>
      <c r="J78">
        <v>256</v>
      </c>
      <c r="K78" s="1" t="s">
        <v>31</v>
      </c>
      <c r="L78" s="1" t="s">
        <v>16</v>
      </c>
      <c r="M78" s="1" cm="1">
        <f t="array" ref="M78">SUM((LEFT(LOWER(laptops[[#This Row],[cpu]]),LEN(CPUs[Family]))=LOWER(CPUs[Family]))*CPUs[Rating])</f>
        <v>10</v>
      </c>
      <c r="N78" s="1" cm="1">
        <f t="array" ref="N78">SUM((LEFT(LOWER(laptops[[#This Row],[gpu]]),LEN(Graphics[Family]))=LOWER(Graphics[Family]))*Graphics[Rating])</f>
        <v>14</v>
      </c>
      <c r="O78" s="1">
        <f>VALUE(LEFT(laptops[[#This Row],[resolution]],SEARCH("x",laptops[[#This Row],[resolution]])-1))</f>
        <v>1920</v>
      </c>
    </row>
    <row r="79" spans="2:15" x14ac:dyDescent="0.25">
      <c r="B79">
        <v>5324450</v>
      </c>
      <c r="C79" s="1" t="s">
        <v>196</v>
      </c>
      <c r="D79" s="1" t="s">
        <v>197</v>
      </c>
      <c r="E79">
        <v>289990</v>
      </c>
      <c r="F79" s="1">
        <v>15.6</v>
      </c>
      <c r="G79" s="1" t="s">
        <v>13</v>
      </c>
      <c r="H79" s="1" t="s">
        <v>49</v>
      </c>
      <c r="I79">
        <v>4</v>
      </c>
      <c r="J79">
        <v>256</v>
      </c>
      <c r="K79" s="1" t="s">
        <v>50</v>
      </c>
      <c r="L79" s="1" t="s">
        <v>28</v>
      </c>
      <c r="M79" s="1" cm="1">
        <f t="array" ref="M79">SUM((LEFT(LOWER(laptops[[#This Row],[cpu]]),LEN(CPUs[Family]))=LOWER(CPUs[Family]))*CPUs[Rating])</f>
        <v>9</v>
      </c>
      <c r="N79" s="1" cm="1">
        <f t="array" ref="N79">SUM((LEFT(LOWER(laptops[[#This Row],[gpu]]),LEN(Graphics[Family]))=LOWER(Graphics[Family]))*Graphics[Rating])</f>
        <v>7</v>
      </c>
      <c r="O79" s="1">
        <f>VALUE(LEFT(laptops[[#This Row],[resolution]],SEARCH("x",laptops[[#This Row],[resolution]])-1))</f>
        <v>1920</v>
      </c>
    </row>
    <row r="80" spans="2:15" x14ac:dyDescent="0.25">
      <c r="B80">
        <v>5324928</v>
      </c>
      <c r="C80" s="1" t="s">
        <v>198</v>
      </c>
      <c r="D80" s="1" t="s">
        <v>199</v>
      </c>
      <c r="E80">
        <v>289990</v>
      </c>
      <c r="F80" s="1">
        <v>15.6</v>
      </c>
      <c r="G80" s="1" t="s">
        <v>13</v>
      </c>
      <c r="H80" s="1" t="s">
        <v>107</v>
      </c>
      <c r="I80">
        <v>8</v>
      </c>
      <c r="J80">
        <v>1000</v>
      </c>
      <c r="K80" s="1" t="s">
        <v>108</v>
      </c>
      <c r="L80" s="1" t="s">
        <v>32</v>
      </c>
      <c r="M80" s="1" cm="1">
        <f t="array" ref="M80">SUM((LEFT(LOWER(laptops[[#This Row],[cpu]]),LEN(CPUs[Family]))=LOWER(CPUs[Family]))*CPUs[Rating])</f>
        <v>9</v>
      </c>
      <c r="N80" s="1" cm="1">
        <f t="array" ref="N80">SUM((LEFT(LOWER(laptops[[#This Row],[gpu]]),LEN(Graphics[Family]))=LOWER(Graphics[Family]))*Graphics[Rating])</f>
        <v>7</v>
      </c>
      <c r="O80" s="1">
        <f>VALUE(LEFT(laptops[[#This Row],[resolution]],SEARCH("x",laptops[[#This Row],[resolution]])-1))</f>
        <v>1920</v>
      </c>
    </row>
    <row r="81" spans="2:15" x14ac:dyDescent="0.25">
      <c r="B81">
        <v>4900545</v>
      </c>
      <c r="C81" s="1" t="s">
        <v>200</v>
      </c>
      <c r="D81" s="1" t="s">
        <v>201</v>
      </c>
      <c r="E81">
        <v>299990</v>
      </c>
      <c r="F81" s="1">
        <v>14</v>
      </c>
      <c r="G81" s="1" t="s">
        <v>13</v>
      </c>
      <c r="H81" s="1" t="s">
        <v>178</v>
      </c>
      <c r="I81">
        <v>8</v>
      </c>
      <c r="J81">
        <v>512</v>
      </c>
      <c r="K81" s="1" t="s">
        <v>179</v>
      </c>
      <c r="L81" s="1" t="s">
        <v>32</v>
      </c>
      <c r="M81" s="1" cm="1">
        <f t="array" ref="M81">SUM((LEFT(LOWER(laptops[[#This Row],[cpu]]),LEN(CPUs[Family]))=LOWER(CPUs[Family]))*CPUs[Rating])</f>
        <v>6</v>
      </c>
      <c r="N81" s="1" cm="1">
        <f t="array" ref="N81">SUM((LEFT(LOWER(laptops[[#This Row],[gpu]]),LEN(Graphics[Family]))=LOWER(Graphics[Family]))*Graphics[Rating])</f>
        <v>14</v>
      </c>
      <c r="O81" s="1">
        <f>VALUE(LEFT(laptops[[#This Row],[resolution]],SEARCH("x",laptops[[#This Row],[resolution]])-1))</f>
        <v>1920</v>
      </c>
    </row>
    <row r="82" spans="2:15" x14ac:dyDescent="0.25">
      <c r="B82">
        <v>5015707</v>
      </c>
      <c r="C82" s="1" t="s">
        <v>202</v>
      </c>
      <c r="D82" s="1" t="s">
        <v>203</v>
      </c>
      <c r="E82">
        <v>299990</v>
      </c>
      <c r="F82" s="1">
        <v>14</v>
      </c>
      <c r="G82" s="1" t="s">
        <v>13</v>
      </c>
      <c r="H82" s="1" t="s">
        <v>70</v>
      </c>
      <c r="I82">
        <v>8</v>
      </c>
      <c r="J82">
        <v>256</v>
      </c>
      <c r="K82" s="1" t="s">
        <v>31</v>
      </c>
      <c r="L82" s="1" t="s">
        <v>28</v>
      </c>
      <c r="M82" s="1" cm="1">
        <f t="array" ref="M82">SUM((LEFT(LOWER(laptops[[#This Row],[cpu]]),LEN(CPUs[Family]))=LOWER(CPUs[Family]))*CPUs[Rating])</f>
        <v>10</v>
      </c>
      <c r="N82" s="1" cm="1">
        <f t="array" ref="N82">SUM((LEFT(LOWER(laptops[[#This Row],[gpu]]),LEN(Graphics[Family]))=LOWER(Graphics[Family]))*Graphics[Rating])</f>
        <v>14</v>
      </c>
      <c r="O82" s="1">
        <f>VALUE(LEFT(laptops[[#This Row],[resolution]],SEARCH("x",laptops[[#This Row],[resolution]])-1))</f>
        <v>1920</v>
      </c>
    </row>
    <row r="83" spans="2:15" x14ac:dyDescent="0.25">
      <c r="B83">
        <v>5317667</v>
      </c>
      <c r="C83" s="1" t="s">
        <v>204</v>
      </c>
      <c r="D83" s="1" t="s">
        <v>205</v>
      </c>
      <c r="E83">
        <v>299990</v>
      </c>
      <c r="F83" s="1">
        <v>14</v>
      </c>
      <c r="G83" s="1" t="s">
        <v>13</v>
      </c>
      <c r="H83" s="1" t="s">
        <v>73</v>
      </c>
      <c r="I83">
        <v>8</v>
      </c>
      <c r="J83">
        <v>512</v>
      </c>
      <c r="K83" s="1" t="s">
        <v>31</v>
      </c>
      <c r="L83" s="1" t="s">
        <v>32</v>
      </c>
      <c r="M83" s="1" cm="1">
        <f t="array" ref="M83">SUM((LEFT(LOWER(laptops[[#This Row],[cpu]]),LEN(CPUs[Family]))=LOWER(CPUs[Family]))*CPUs[Rating])</f>
        <v>10</v>
      </c>
      <c r="N83" s="1" cm="1">
        <f t="array" ref="N83">SUM((LEFT(LOWER(laptops[[#This Row],[gpu]]),LEN(Graphics[Family]))=LOWER(Graphics[Family]))*Graphics[Rating])</f>
        <v>14</v>
      </c>
      <c r="O83" s="1">
        <f>VALUE(LEFT(laptops[[#This Row],[resolution]],SEARCH("x",laptops[[#This Row],[resolution]])-1))</f>
        <v>1920</v>
      </c>
    </row>
    <row r="84" spans="2:15" x14ac:dyDescent="0.25">
      <c r="B84">
        <v>4900671</v>
      </c>
      <c r="C84" s="1" t="s">
        <v>206</v>
      </c>
      <c r="D84" s="1" t="s">
        <v>207</v>
      </c>
      <c r="E84">
        <v>299990</v>
      </c>
      <c r="F84" s="1">
        <v>15.6</v>
      </c>
      <c r="G84" s="1" t="s">
        <v>13</v>
      </c>
      <c r="H84" s="1" t="s">
        <v>49</v>
      </c>
      <c r="I84">
        <v>8</v>
      </c>
      <c r="J84">
        <v>512</v>
      </c>
      <c r="K84" s="1" t="s">
        <v>50</v>
      </c>
      <c r="L84" s="1" t="s">
        <v>28</v>
      </c>
      <c r="M84" s="1" cm="1">
        <f t="array" ref="M84">SUM((LEFT(LOWER(laptops[[#This Row],[cpu]]),LEN(CPUs[Family]))=LOWER(CPUs[Family]))*CPUs[Rating])</f>
        <v>9</v>
      </c>
      <c r="N84" s="1" cm="1">
        <f t="array" ref="N84">SUM((LEFT(LOWER(laptops[[#This Row],[gpu]]),LEN(Graphics[Family]))=LOWER(Graphics[Family]))*Graphics[Rating])</f>
        <v>7</v>
      </c>
      <c r="O84" s="1">
        <f>VALUE(LEFT(laptops[[#This Row],[resolution]],SEARCH("x",laptops[[#This Row],[resolution]])-1))</f>
        <v>1920</v>
      </c>
    </row>
    <row r="85" spans="2:15" x14ac:dyDescent="0.25">
      <c r="B85">
        <v>9924926</v>
      </c>
      <c r="C85" s="1" t="s">
        <v>208</v>
      </c>
      <c r="D85" s="1" t="s">
        <v>209</v>
      </c>
      <c r="E85">
        <v>299990</v>
      </c>
      <c r="F85" s="1">
        <v>15.6</v>
      </c>
      <c r="G85" s="1" t="s">
        <v>13</v>
      </c>
      <c r="H85" s="1" t="s">
        <v>73</v>
      </c>
      <c r="I85">
        <v>8</v>
      </c>
      <c r="J85">
        <v>512</v>
      </c>
      <c r="K85" s="1" t="s">
        <v>31</v>
      </c>
      <c r="L85" s="1" t="s">
        <v>32</v>
      </c>
      <c r="M85" s="1" cm="1">
        <f t="array" ref="M85">SUM((LEFT(LOWER(laptops[[#This Row],[cpu]]),LEN(CPUs[Family]))=LOWER(CPUs[Family]))*CPUs[Rating])</f>
        <v>10</v>
      </c>
      <c r="N85" s="1" cm="1">
        <f t="array" ref="N85">SUM((LEFT(LOWER(laptops[[#This Row],[gpu]]),LEN(Graphics[Family]))=LOWER(Graphics[Family]))*Graphics[Rating])</f>
        <v>14</v>
      </c>
      <c r="O85" s="1">
        <f>VALUE(LEFT(laptops[[#This Row],[resolution]],SEARCH("x",laptops[[#This Row],[resolution]])-1))</f>
        <v>1920</v>
      </c>
    </row>
    <row r="86" spans="2:15" x14ac:dyDescent="0.25">
      <c r="B86">
        <v>5015672</v>
      </c>
      <c r="C86" s="1" t="s">
        <v>210</v>
      </c>
      <c r="D86" s="1" t="s">
        <v>211</v>
      </c>
      <c r="E86">
        <v>299990</v>
      </c>
      <c r="F86" s="1">
        <v>15.6</v>
      </c>
      <c r="G86" s="1" t="s">
        <v>13</v>
      </c>
      <c r="H86" s="1" t="s">
        <v>70</v>
      </c>
      <c r="I86">
        <v>8</v>
      </c>
      <c r="J86">
        <v>256</v>
      </c>
      <c r="K86" s="1" t="s">
        <v>31</v>
      </c>
      <c r="L86" s="1" t="s">
        <v>28</v>
      </c>
      <c r="M86" s="1" cm="1">
        <f t="array" ref="M86">SUM((LEFT(LOWER(laptops[[#This Row],[cpu]]),LEN(CPUs[Family]))=LOWER(CPUs[Family]))*CPUs[Rating])</f>
        <v>10</v>
      </c>
      <c r="N86" s="1" cm="1">
        <f t="array" ref="N86">SUM((LEFT(LOWER(laptops[[#This Row],[gpu]]),LEN(Graphics[Family]))=LOWER(Graphics[Family]))*Graphics[Rating])</f>
        <v>14</v>
      </c>
      <c r="O86" s="1">
        <f>VALUE(LEFT(laptops[[#This Row],[resolution]],SEARCH("x",laptops[[#This Row],[resolution]])-1))</f>
        <v>1920</v>
      </c>
    </row>
    <row r="87" spans="2:15" x14ac:dyDescent="0.25">
      <c r="B87">
        <v>4864325</v>
      </c>
      <c r="C87" s="1" t="s">
        <v>212</v>
      </c>
      <c r="D87" s="1" t="s">
        <v>213</v>
      </c>
      <c r="E87">
        <v>299990</v>
      </c>
      <c r="F87" s="1">
        <v>15.6</v>
      </c>
      <c r="G87" s="1" t="s">
        <v>13</v>
      </c>
      <c r="H87" s="1" t="s">
        <v>214</v>
      </c>
      <c r="I87">
        <v>4</v>
      </c>
      <c r="J87">
        <v>256</v>
      </c>
      <c r="K87" s="1" t="s">
        <v>50</v>
      </c>
      <c r="L87" s="1" t="s">
        <v>32</v>
      </c>
      <c r="M87" s="1" cm="1">
        <f t="array" ref="M87">SUM((LEFT(LOWER(laptops[[#This Row],[cpu]]),LEN(CPUs[Family]))=LOWER(CPUs[Family]))*CPUs[Rating])</f>
        <v>7</v>
      </c>
      <c r="N87" s="1" cm="1">
        <f t="array" ref="N87">SUM((LEFT(LOWER(laptops[[#This Row],[gpu]]),LEN(Graphics[Family]))=LOWER(Graphics[Family]))*Graphics[Rating])</f>
        <v>7</v>
      </c>
      <c r="O87" s="1">
        <f>VALUE(LEFT(laptops[[#This Row],[resolution]],SEARCH("x",laptops[[#This Row],[resolution]])-1))</f>
        <v>1920</v>
      </c>
    </row>
    <row r="88" spans="2:15" x14ac:dyDescent="0.25">
      <c r="B88">
        <v>4736976</v>
      </c>
      <c r="C88" s="1" t="s">
        <v>215</v>
      </c>
      <c r="D88" s="1" t="s">
        <v>216</v>
      </c>
      <c r="E88">
        <v>299990</v>
      </c>
      <c r="F88" s="1">
        <v>15.6</v>
      </c>
      <c r="G88" s="1" t="s">
        <v>13</v>
      </c>
      <c r="H88" s="1" t="s">
        <v>70</v>
      </c>
      <c r="I88">
        <v>8</v>
      </c>
      <c r="J88">
        <v>256</v>
      </c>
      <c r="K88" s="1" t="s">
        <v>31</v>
      </c>
      <c r="L88" s="1" t="s">
        <v>32</v>
      </c>
      <c r="M88" s="1" cm="1">
        <f t="array" ref="M88">SUM((LEFT(LOWER(laptops[[#This Row],[cpu]]),LEN(CPUs[Family]))=LOWER(CPUs[Family]))*CPUs[Rating])</f>
        <v>10</v>
      </c>
      <c r="N88" s="1" cm="1">
        <f t="array" ref="N88">SUM((LEFT(LOWER(laptops[[#This Row],[gpu]]),LEN(Graphics[Family]))=LOWER(Graphics[Family]))*Graphics[Rating])</f>
        <v>14</v>
      </c>
      <c r="O88" s="1">
        <f>VALUE(LEFT(laptops[[#This Row],[resolution]],SEARCH("x",laptops[[#This Row],[resolution]])-1))</f>
        <v>1920</v>
      </c>
    </row>
    <row r="89" spans="2:15" x14ac:dyDescent="0.25">
      <c r="B89">
        <v>5064388</v>
      </c>
      <c r="C89" s="1" t="s">
        <v>217</v>
      </c>
      <c r="D89" s="1" t="s">
        <v>218</v>
      </c>
      <c r="E89">
        <v>299990</v>
      </c>
      <c r="F89" s="1">
        <v>15.6</v>
      </c>
      <c r="G89" s="1" t="s">
        <v>13</v>
      </c>
      <c r="H89" s="1" t="s">
        <v>219</v>
      </c>
      <c r="I89">
        <v>8</v>
      </c>
      <c r="J89">
        <v>256</v>
      </c>
      <c r="K89" s="1" t="s">
        <v>179</v>
      </c>
      <c r="L89" s="1" t="s">
        <v>19</v>
      </c>
      <c r="M89" s="1" cm="1">
        <f t="array" ref="M89">SUM((LEFT(LOWER(laptops[[#This Row],[cpu]]),LEN(CPUs[Family]))=LOWER(CPUs[Family]))*CPUs[Rating])</f>
        <v>6</v>
      </c>
      <c r="N89" s="1" cm="1">
        <f t="array" ref="N89">SUM((LEFT(LOWER(laptops[[#This Row],[gpu]]),LEN(Graphics[Family]))=LOWER(Graphics[Family]))*Graphics[Rating])</f>
        <v>14</v>
      </c>
      <c r="O89" s="1">
        <f>VALUE(LEFT(laptops[[#This Row],[resolution]],SEARCH("x",laptops[[#This Row],[resolution]])-1))</f>
        <v>1920</v>
      </c>
    </row>
    <row r="90" spans="2:15" x14ac:dyDescent="0.25">
      <c r="B90">
        <v>5064395</v>
      </c>
      <c r="C90" s="1" t="s">
        <v>220</v>
      </c>
      <c r="D90" s="1" t="s">
        <v>221</v>
      </c>
      <c r="E90">
        <v>299990</v>
      </c>
      <c r="F90" s="1">
        <v>15.6</v>
      </c>
      <c r="G90" s="1" t="s">
        <v>13</v>
      </c>
      <c r="H90" s="1" t="s">
        <v>219</v>
      </c>
      <c r="I90">
        <v>16</v>
      </c>
      <c r="J90">
        <v>512</v>
      </c>
      <c r="K90" s="1" t="s">
        <v>179</v>
      </c>
      <c r="L90" s="1" t="s">
        <v>32</v>
      </c>
      <c r="M90" s="1" cm="1">
        <f t="array" ref="M90">SUM((LEFT(LOWER(laptops[[#This Row],[cpu]]),LEN(CPUs[Family]))=LOWER(CPUs[Family]))*CPUs[Rating])</f>
        <v>6</v>
      </c>
      <c r="N90" s="1" cm="1">
        <f t="array" ref="N90">SUM((LEFT(LOWER(laptops[[#This Row],[gpu]]),LEN(Graphics[Family]))=LOWER(Graphics[Family]))*Graphics[Rating])</f>
        <v>14</v>
      </c>
      <c r="O90" s="1">
        <f>VALUE(LEFT(laptops[[#This Row],[resolution]],SEARCH("x",laptops[[#This Row],[resolution]])-1))</f>
        <v>1920</v>
      </c>
    </row>
    <row r="91" spans="2:15" x14ac:dyDescent="0.25">
      <c r="B91">
        <v>5045974</v>
      </c>
      <c r="C91" s="1" t="s">
        <v>222</v>
      </c>
      <c r="D91" s="1" t="s">
        <v>223</v>
      </c>
      <c r="E91">
        <v>299990</v>
      </c>
      <c r="F91" s="1">
        <v>17.3</v>
      </c>
      <c r="G91" s="1" t="s">
        <v>13</v>
      </c>
      <c r="H91" s="1" t="s">
        <v>224</v>
      </c>
      <c r="I91">
        <v>8</v>
      </c>
      <c r="J91">
        <v>256</v>
      </c>
      <c r="K91" s="1" t="s">
        <v>31</v>
      </c>
      <c r="L91" s="1" t="s">
        <v>32</v>
      </c>
      <c r="M91" s="1" cm="1">
        <f t="array" ref="M91">SUM((LEFT(LOWER(laptops[[#This Row],[cpu]]),LEN(CPUs[Family]))=LOWER(CPUs[Family]))*CPUs[Rating])</f>
        <v>10</v>
      </c>
      <c r="N91" s="1" cm="1">
        <f t="array" ref="N91">SUM((LEFT(LOWER(laptops[[#This Row],[gpu]]),LEN(Graphics[Family]))=LOWER(Graphics[Family]))*Graphics[Rating])</f>
        <v>14</v>
      </c>
      <c r="O91" s="1">
        <f>VALUE(LEFT(laptops[[#This Row],[resolution]],SEARCH("x",laptops[[#This Row],[resolution]])-1))</f>
        <v>1920</v>
      </c>
    </row>
    <row r="92" spans="2:15" x14ac:dyDescent="0.25">
      <c r="B92">
        <v>5062243</v>
      </c>
      <c r="C92" s="1" t="s">
        <v>225</v>
      </c>
      <c r="D92" s="1" t="s">
        <v>226</v>
      </c>
      <c r="E92">
        <v>309990</v>
      </c>
      <c r="F92" s="1">
        <v>15.6</v>
      </c>
      <c r="G92" s="1" t="s">
        <v>13</v>
      </c>
      <c r="H92" s="1" t="s">
        <v>93</v>
      </c>
      <c r="I92">
        <v>8</v>
      </c>
      <c r="J92">
        <v>256</v>
      </c>
      <c r="K92" s="1" t="s">
        <v>31</v>
      </c>
      <c r="L92" s="1" t="s">
        <v>32</v>
      </c>
      <c r="M92" s="1" cm="1">
        <f t="array" ref="M92">SUM((LEFT(LOWER(laptops[[#This Row],[cpu]]),LEN(CPUs[Family]))=LOWER(CPUs[Family]))*CPUs[Rating])</f>
        <v>10</v>
      </c>
      <c r="N92" s="1" cm="1">
        <f t="array" ref="N92">SUM((LEFT(LOWER(laptops[[#This Row],[gpu]]),LEN(Graphics[Family]))=LOWER(Graphics[Family]))*Graphics[Rating])</f>
        <v>14</v>
      </c>
      <c r="O92" s="1">
        <f>VALUE(LEFT(laptops[[#This Row],[resolution]],SEARCH("x",laptops[[#This Row],[resolution]])-1))</f>
        <v>1920</v>
      </c>
    </row>
    <row r="93" spans="2:15" x14ac:dyDescent="0.25">
      <c r="B93">
        <v>4900543</v>
      </c>
      <c r="C93" s="1" t="s">
        <v>227</v>
      </c>
      <c r="D93" s="1" t="s">
        <v>228</v>
      </c>
      <c r="E93">
        <v>319990</v>
      </c>
      <c r="F93" s="1">
        <v>15.6</v>
      </c>
      <c r="G93" s="1" t="s">
        <v>13</v>
      </c>
      <c r="H93" s="1" t="s">
        <v>178</v>
      </c>
      <c r="I93">
        <v>8</v>
      </c>
      <c r="J93">
        <v>256</v>
      </c>
      <c r="K93" s="1" t="s">
        <v>179</v>
      </c>
      <c r="L93" s="1" t="s">
        <v>32</v>
      </c>
      <c r="M93" s="1" cm="1">
        <f t="array" ref="M93">SUM((LEFT(LOWER(laptops[[#This Row],[cpu]]),LEN(CPUs[Family]))=LOWER(CPUs[Family]))*CPUs[Rating])</f>
        <v>6</v>
      </c>
      <c r="N93" s="1" cm="1">
        <f t="array" ref="N93">SUM((LEFT(LOWER(laptops[[#This Row],[gpu]]),LEN(Graphics[Family]))=LOWER(Graphics[Family]))*Graphics[Rating])</f>
        <v>14</v>
      </c>
      <c r="O93" s="1">
        <f>VALUE(LEFT(laptops[[#This Row],[resolution]],SEARCH("x",laptops[[#This Row],[resolution]])-1))</f>
        <v>1920</v>
      </c>
    </row>
    <row r="94" spans="2:15" x14ac:dyDescent="0.25">
      <c r="B94">
        <v>5054896</v>
      </c>
      <c r="C94" s="1" t="s">
        <v>229</v>
      </c>
      <c r="D94" s="1" t="s">
        <v>230</v>
      </c>
      <c r="E94">
        <v>319990</v>
      </c>
      <c r="F94" s="1">
        <v>15.6</v>
      </c>
      <c r="G94" s="1" t="s">
        <v>13</v>
      </c>
      <c r="H94" s="1" t="s">
        <v>182</v>
      </c>
      <c r="I94">
        <v>8</v>
      </c>
      <c r="J94">
        <v>512</v>
      </c>
      <c r="K94" s="1" t="s">
        <v>50</v>
      </c>
      <c r="L94" s="1" t="s">
        <v>32</v>
      </c>
      <c r="M94" s="1" cm="1">
        <f t="array" ref="M94">SUM((LEFT(LOWER(laptops[[#This Row],[cpu]]),LEN(CPUs[Family]))=LOWER(CPUs[Family]))*CPUs[Rating])</f>
        <v>7</v>
      </c>
      <c r="N94" s="1" cm="1">
        <f t="array" ref="N94">SUM((LEFT(LOWER(laptops[[#This Row],[gpu]]),LEN(Graphics[Family]))=LOWER(Graphics[Family]))*Graphics[Rating])</f>
        <v>7</v>
      </c>
      <c r="O94" s="1">
        <f>VALUE(LEFT(laptops[[#This Row],[resolution]],SEARCH("x",laptops[[#This Row],[resolution]])-1))</f>
        <v>1920</v>
      </c>
    </row>
    <row r="95" spans="2:15" x14ac:dyDescent="0.25">
      <c r="B95">
        <v>4900587</v>
      </c>
      <c r="C95" s="1" t="s">
        <v>231</v>
      </c>
      <c r="D95" s="1" t="s">
        <v>232</v>
      </c>
      <c r="E95">
        <v>319990</v>
      </c>
      <c r="F95" s="1">
        <v>15.6</v>
      </c>
      <c r="G95" s="1" t="s">
        <v>13</v>
      </c>
      <c r="H95" s="1" t="s">
        <v>73</v>
      </c>
      <c r="I95">
        <v>8</v>
      </c>
      <c r="J95">
        <v>256</v>
      </c>
      <c r="K95" s="1" t="s">
        <v>31</v>
      </c>
      <c r="L95" s="1" t="s">
        <v>28</v>
      </c>
      <c r="M95" s="1" cm="1">
        <f t="array" ref="M95">SUM((LEFT(LOWER(laptops[[#This Row],[cpu]]),LEN(CPUs[Family]))=LOWER(CPUs[Family]))*CPUs[Rating])</f>
        <v>10</v>
      </c>
      <c r="N95" s="1" cm="1">
        <f t="array" ref="N95">SUM((LEFT(LOWER(laptops[[#This Row],[gpu]]),LEN(Graphics[Family]))=LOWER(Graphics[Family]))*Graphics[Rating])</f>
        <v>14</v>
      </c>
      <c r="O95" s="1">
        <f>VALUE(LEFT(laptops[[#This Row],[resolution]],SEARCH("x",laptops[[#This Row],[resolution]])-1))</f>
        <v>1920</v>
      </c>
    </row>
    <row r="96" spans="2:15" x14ac:dyDescent="0.25">
      <c r="B96">
        <v>4900556</v>
      </c>
      <c r="C96" s="1" t="s">
        <v>233</v>
      </c>
      <c r="D96" s="1" t="s">
        <v>234</v>
      </c>
      <c r="E96">
        <v>319990</v>
      </c>
      <c r="F96" s="1">
        <v>15.6</v>
      </c>
      <c r="G96" s="1" t="s">
        <v>13</v>
      </c>
      <c r="H96" s="1" t="s">
        <v>73</v>
      </c>
      <c r="I96">
        <v>8</v>
      </c>
      <c r="J96">
        <v>512</v>
      </c>
      <c r="K96" s="1" t="s">
        <v>31</v>
      </c>
      <c r="L96" s="1" t="s">
        <v>32</v>
      </c>
      <c r="M96" s="1" cm="1">
        <f t="array" ref="M96">SUM((LEFT(LOWER(laptops[[#This Row],[cpu]]),LEN(CPUs[Family]))=LOWER(CPUs[Family]))*CPUs[Rating])</f>
        <v>10</v>
      </c>
      <c r="N96" s="1" cm="1">
        <f t="array" ref="N96">SUM((LEFT(LOWER(laptops[[#This Row],[gpu]]),LEN(Graphics[Family]))=LOWER(Graphics[Family]))*Graphics[Rating])</f>
        <v>14</v>
      </c>
      <c r="O96" s="1">
        <f>VALUE(LEFT(laptops[[#This Row],[resolution]],SEARCH("x",laptops[[#This Row],[resolution]])-1))</f>
        <v>1920</v>
      </c>
    </row>
    <row r="97" spans="2:15" x14ac:dyDescent="0.25">
      <c r="B97">
        <v>5324315</v>
      </c>
      <c r="C97" s="1" t="s">
        <v>235</v>
      </c>
      <c r="D97" s="1" t="s">
        <v>236</v>
      </c>
      <c r="E97">
        <v>319990</v>
      </c>
      <c r="F97" s="1">
        <v>15.6</v>
      </c>
      <c r="G97" s="1" t="s">
        <v>13</v>
      </c>
      <c r="H97" s="1" t="s">
        <v>73</v>
      </c>
      <c r="I97">
        <v>8</v>
      </c>
      <c r="J97">
        <v>256</v>
      </c>
      <c r="K97" s="1" t="s">
        <v>31</v>
      </c>
      <c r="L97" s="1" t="s">
        <v>32</v>
      </c>
      <c r="M97" s="1" cm="1">
        <f t="array" ref="M97">SUM((LEFT(LOWER(laptops[[#This Row],[cpu]]),LEN(CPUs[Family]))=LOWER(CPUs[Family]))*CPUs[Rating])</f>
        <v>10</v>
      </c>
      <c r="N97" s="1" cm="1">
        <f t="array" ref="N97">SUM((LEFT(LOWER(laptops[[#This Row],[gpu]]),LEN(Graphics[Family]))=LOWER(Graphics[Family]))*Graphics[Rating])</f>
        <v>14</v>
      </c>
      <c r="O97" s="1">
        <f>VALUE(LEFT(laptops[[#This Row],[resolution]],SEARCH("x",laptops[[#This Row],[resolution]])-1))</f>
        <v>1920</v>
      </c>
    </row>
    <row r="98" spans="2:15" x14ac:dyDescent="0.25">
      <c r="B98">
        <v>5057661</v>
      </c>
      <c r="C98" s="1" t="s">
        <v>237</v>
      </c>
      <c r="D98" s="1" t="s">
        <v>189</v>
      </c>
      <c r="E98">
        <v>319990</v>
      </c>
      <c r="F98" s="1">
        <v>15.6</v>
      </c>
      <c r="G98" s="1" t="s">
        <v>13</v>
      </c>
      <c r="H98" s="1" t="s">
        <v>182</v>
      </c>
      <c r="I98">
        <v>8</v>
      </c>
      <c r="J98">
        <v>256</v>
      </c>
      <c r="K98" s="1" t="s">
        <v>50</v>
      </c>
      <c r="L98" s="1" t="s">
        <v>32</v>
      </c>
      <c r="M98" s="1" cm="1">
        <f t="array" ref="M98">SUM((LEFT(LOWER(laptops[[#This Row],[cpu]]),LEN(CPUs[Family]))=LOWER(CPUs[Family]))*CPUs[Rating])</f>
        <v>7</v>
      </c>
      <c r="N98" s="1" cm="1">
        <f t="array" ref="N98">SUM((LEFT(LOWER(laptops[[#This Row],[gpu]]),LEN(Graphics[Family]))=LOWER(Graphics[Family]))*Graphics[Rating])</f>
        <v>7</v>
      </c>
      <c r="O98" s="1">
        <f>VALUE(LEFT(laptops[[#This Row],[resolution]],SEARCH("x",laptops[[#This Row],[resolution]])-1))</f>
        <v>1920</v>
      </c>
    </row>
    <row r="99" spans="2:15" x14ac:dyDescent="0.25">
      <c r="B99">
        <v>4831288</v>
      </c>
      <c r="C99" s="1" t="s">
        <v>238</v>
      </c>
      <c r="D99" s="1" t="s">
        <v>239</v>
      </c>
      <c r="E99">
        <v>320990</v>
      </c>
      <c r="F99" s="1">
        <v>15.6</v>
      </c>
      <c r="G99" s="1" t="s">
        <v>13</v>
      </c>
      <c r="H99" s="1" t="s">
        <v>73</v>
      </c>
      <c r="I99">
        <v>8</v>
      </c>
      <c r="J99">
        <v>256</v>
      </c>
      <c r="K99" s="1" t="s">
        <v>31</v>
      </c>
      <c r="L99" s="1" t="s">
        <v>19</v>
      </c>
      <c r="M99" s="1" cm="1">
        <f t="array" ref="M99">SUM((LEFT(LOWER(laptops[[#This Row],[cpu]]),LEN(CPUs[Family]))=LOWER(CPUs[Family]))*CPUs[Rating])</f>
        <v>10</v>
      </c>
      <c r="N99" s="1" cm="1">
        <f t="array" ref="N99">SUM((LEFT(LOWER(laptops[[#This Row],[gpu]]),LEN(Graphics[Family]))=LOWER(Graphics[Family]))*Graphics[Rating])</f>
        <v>14</v>
      </c>
      <c r="O99" s="1">
        <f>VALUE(LEFT(laptops[[#This Row],[resolution]],SEARCH("x",laptops[[#This Row],[resolution]])-1))</f>
        <v>1920</v>
      </c>
    </row>
    <row r="100" spans="2:15" x14ac:dyDescent="0.25">
      <c r="B100">
        <v>5057659</v>
      </c>
      <c r="C100" s="1" t="s">
        <v>240</v>
      </c>
      <c r="D100" s="1" t="s">
        <v>241</v>
      </c>
      <c r="E100">
        <v>334990</v>
      </c>
      <c r="F100" s="1">
        <v>15.6</v>
      </c>
      <c r="G100" s="1" t="s">
        <v>13</v>
      </c>
      <c r="H100" s="1" t="s">
        <v>182</v>
      </c>
      <c r="I100">
        <v>8</v>
      </c>
      <c r="J100">
        <v>512</v>
      </c>
      <c r="K100" s="1" t="s">
        <v>50</v>
      </c>
      <c r="L100" s="1" t="s">
        <v>32</v>
      </c>
      <c r="M100" s="1" cm="1">
        <f t="array" ref="M100">SUM((LEFT(LOWER(laptops[[#This Row],[cpu]]),LEN(CPUs[Family]))=LOWER(CPUs[Family]))*CPUs[Rating])</f>
        <v>7</v>
      </c>
      <c r="N100" s="1" cm="1">
        <f t="array" ref="N100">SUM((LEFT(LOWER(laptops[[#This Row],[gpu]]),LEN(Graphics[Family]))=LOWER(Graphics[Family]))*Graphics[Rating])</f>
        <v>7</v>
      </c>
      <c r="O100" s="1">
        <f>VALUE(LEFT(laptops[[#This Row],[resolution]],SEARCH("x",laptops[[#This Row],[resolution]])-1))</f>
        <v>1920</v>
      </c>
    </row>
    <row r="101" spans="2:15" x14ac:dyDescent="0.25">
      <c r="B101">
        <v>4900586</v>
      </c>
      <c r="C101" s="1" t="s">
        <v>242</v>
      </c>
      <c r="D101" s="1" t="s">
        <v>243</v>
      </c>
      <c r="E101">
        <v>339990</v>
      </c>
      <c r="F101" s="1">
        <v>14</v>
      </c>
      <c r="G101" s="1" t="s">
        <v>13</v>
      </c>
      <c r="H101" s="1" t="s">
        <v>178</v>
      </c>
      <c r="I101">
        <v>8</v>
      </c>
      <c r="J101">
        <v>256</v>
      </c>
      <c r="K101" s="1" t="s">
        <v>179</v>
      </c>
      <c r="L101" s="1" t="s">
        <v>19</v>
      </c>
      <c r="M101" s="1" cm="1">
        <f t="array" ref="M101">SUM((LEFT(LOWER(laptops[[#This Row],[cpu]]),LEN(CPUs[Family]))=LOWER(CPUs[Family]))*CPUs[Rating])</f>
        <v>6</v>
      </c>
      <c r="N101" s="1" cm="1">
        <f t="array" ref="N101">SUM((LEFT(LOWER(laptops[[#This Row],[gpu]]),LEN(Graphics[Family]))=LOWER(Graphics[Family]))*Graphics[Rating])</f>
        <v>14</v>
      </c>
      <c r="O101" s="1">
        <f>VALUE(LEFT(laptops[[#This Row],[resolution]],SEARCH("x",laptops[[#This Row],[resolution]])-1))</f>
        <v>1920</v>
      </c>
    </row>
    <row r="102" spans="2:15" x14ac:dyDescent="0.25">
      <c r="B102">
        <v>4900592</v>
      </c>
      <c r="C102" s="1" t="s">
        <v>244</v>
      </c>
      <c r="D102" s="1" t="s">
        <v>245</v>
      </c>
      <c r="E102">
        <v>339990</v>
      </c>
      <c r="F102" s="1">
        <v>14</v>
      </c>
      <c r="G102" s="1" t="s">
        <v>13</v>
      </c>
      <c r="H102" s="1" t="s">
        <v>80</v>
      </c>
      <c r="I102">
        <v>8</v>
      </c>
      <c r="J102">
        <v>256</v>
      </c>
      <c r="K102" s="1" t="s">
        <v>50</v>
      </c>
      <c r="L102" s="1" t="s">
        <v>32</v>
      </c>
      <c r="M102" s="1" cm="1">
        <f t="array" ref="M102">SUM((LEFT(LOWER(laptops[[#This Row],[cpu]]),LEN(CPUs[Family]))=LOWER(CPUs[Family]))*CPUs[Rating])</f>
        <v>9</v>
      </c>
      <c r="N102" s="1" cm="1">
        <f t="array" ref="N102">SUM((LEFT(LOWER(laptops[[#This Row],[gpu]]),LEN(Graphics[Family]))=LOWER(Graphics[Family]))*Graphics[Rating])</f>
        <v>7</v>
      </c>
      <c r="O102" s="1">
        <f>VALUE(LEFT(laptops[[#This Row],[resolution]],SEARCH("x",laptops[[#This Row],[resolution]])-1))</f>
        <v>1920</v>
      </c>
    </row>
    <row r="103" spans="2:15" x14ac:dyDescent="0.25">
      <c r="B103">
        <v>5062244</v>
      </c>
      <c r="C103" s="1" t="s">
        <v>246</v>
      </c>
      <c r="D103" s="1" t="s">
        <v>247</v>
      </c>
      <c r="E103">
        <v>339990</v>
      </c>
      <c r="F103" s="1">
        <v>15.6</v>
      </c>
      <c r="G103" s="1" t="s">
        <v>13</v>
      </c>
      <c r="H103" s="1" t="s">
        <v>93</v>
      </c>
      <c r="I103">
        <v>8</v>
      </c>
      <c r="J103">
        <v>512</v>
      </c>
      <c r="K103" s="1" t="s">
        <v>31</v>
      </c>
      <c r="L103" s="1" t="s">
        <v>32</v>
      </c>
      <c r="M103" s="1" cm="1">
        <f t="array" ref="M103">SUM((LEFT(LOWER(laptops[[#This Row],[cpu]]),LEN(CPUs[Family]))=LOWER(CPUs[Family]))*CPUs[Rating])</f>
        <v>10</v>
      </c>
      <c r="N103" s="1" cm="1">
        <f t="array" ref="N103">SUM((LEFT(LOWER(laptops[[#This Row],[gpu]]),LEN(Graphics[Family]))=LOWER(Graphics[Family]))*Graphics[Rating])</f>
        <v>14</v>
      </c>
      <c r="O103" s="1">
        <f>VALUE(LEFT(laptops[[#This Row],[resolution]],SEARCH("x",laptops[[#This Row],[resolution]])-1))</f>
        <v>1920</v>
      </c>
    </row>
    <row r="104" spans="2:15" x14ac:dyDescent="0.25">
      <c r="B104">
        <v>5318427</v>
      </c>
      <c r="C104" s="1" t="s">
        <v>248</v>
      </c>
      <c r="D104" s="1" t="s">
        <v>249</v>
      </c>
      <c r="E104">
        <v>349990</v>
      </c>
      <c r="F104" s="1">
        <v>14</v>
      </c>
      <c r="G104" s="1" t="s">
        <v>13</v>
      </c>
      <c r="H104" s="1" t="s">
        <v>73</v>
      </c>
      <c r="I104">
        <v>8</v>
      </c>
      <c r="J104">
        <v>500</v>
      </c>
      <c r="K104" s="1" t="s">
        <v>250</v>
      </c>
      <c r="L104" s="1" t="s">
        <v>32</v>
      </c>
      <c r="M104" s="1" cm="1">
        <f t="array" ref="M104">SUM((LEFT(LOWER(laptops[[#This Row],[cpu]]),LEN(CPUs[Family]))=LOWER(CPUs[Family]))*CPUs[Rating])</f>
        <v>10</v>
      </c>
      <c r="N104" s="1" cm="1">
        <f t="array" ref="N104">SUM((LEFT(LOWER(laptops[[#This Row],[gpu]]),LEN(Graphics[Family]))=LOWER(Graphics[Family]))*Graphics[Rating])</f>
        <v>9</v>
      </c>
      <c r="O104" s="1">
        <f>VALUE(LEFT(laptops[[#This Row],[resolution]],SEARCH("x",laptops[[#This Row],[resolution]])-1))</f>
        <v>1920</v>
      </c>
    </row>
    <row r="105" spans="2:15" x14ac:dyDescent="0.25">
      <c r="B105">
        <v>9937016</v>
      </c>
      <c r="C105" s="1" t="s">
        <v>251</v>
      </c>
      <c r="D105" s="1" t="s">
        <v>252</v>
      </c>
      <c r="E105">
        <v>349990</v>
      </c>
      <c r="F105" s="1">
        <v>15.6</v>
      </c>
      <c r="G105" s="1" t="s">
        <v>13</v>
      </c>
      <c r="H105" s="1" t="s">
        <v>253</v>
      </c>
      <c r="I105">
        <v>16</v>
      </c>
      <c r="J105">
        <v>512</v>
      </c>
      <c r="K105" s="1" t="s">
        <v>31</v>
      </c>
      <c r="L105" s="1" t="s">
        <v>32</v>
      </c>
      <c r="M105" s="1" cm="1">
        <f t="array" ref="M105">SUM((LEFT(LOWER(laptops[[#This Row],[cpu]]),LEN(CPUs[Family]))=LOWER(CPUs[Family]))*CPUs[Rating])</f>
        <v>10</v>
      </c>
      <c r="N105" s="1" cm="1">
        <f t="array" ref="N105">SUM((LEFT(LOWER(laptops[[#This Row],[gpu]]),LEN(Graphics[Family]))=LOWER(Graphics[Family]))*Graphics[Rating])</f>
        <v>14</v>
      </c>
      <c r="O105" s="1">
        <f>VALUE(LEFT(laptops[[#This Row],[resolution]],SEARCH("x",laptops[[#This Row],[resolution]])-1))</f>
        <v>1920</v>
      </c>
    </row>
    <row r="106" spans="2:15" x14ac:dyDescent="0.25">
      <c r="B106">
        <v>5322454</v>
      </c>
      <c r="C106" s="1" t="s">
        <v>254</v>
      </c>
      <c r="D106" s="1" t="s">
        <v>255</v>
      </c>
      <c r="E106">
        <v>349990</v>
      </c>
      <c r="F106" s="1">
        <v>15.6</v>
      </c>
      <c r="G106" s="1" t="s">
        <v>13</v>
      </c>
      <c r="H106" s="1" t="s">
        <v>214</v>
      </c>
      <c r="I106">
        <v>8</v>
      </c>
      <c r="J106">
        <v>1000</v>
      </c>
      <c r="K106" s="1" t="s">
        <v>50</v>
      </c>
      <c r="L106" s="1" t="s">
        <v>32</v>
      </c>
      <c r="M106" s="1" cm="1">
        <f t="array" ref="M106">SUM((LEFT(LOWER(laptops[[#This Row],[cpu]]),LEN(CPUs[Family]))=LOWER(CPUs[Family]))*CPUs[Rating])</f>
        <v>7</v>
      </c>
      <c r="N106" s="1" cm="1">
        <f t="array" ref="N106">SUM((LEFT(LOWER(laptops[[#This Row],[gpu]]),LEN(Graphics[Family]))=LOWER(Graphics[Family]))*Graphics[Rating])</f>
        <v>7</v>
      </c>
      <c r="O106" s="1">
        <f>VALUE(LEFT(laptops[[#This Row],[resolution]],SEARCH("x",laptops[[#This Row],[resolution]])-1))</f>
        <v>1920</v>
      </c>
    </row>
    <row r="107" spans="2:15" x14ac:dyDescent="0.25">
      <c r="B107">
        <v>9962132</v>
      </c>
      <c r="C107" s="1" t="s">
        <v>256</v>
      </c>
      <c r="D107" s="1" t="s">
        <v>257</v>
      </c>
      <c r="E107">
        <v>359990</v>
      </c>
      <c r="F107" s="1">
        <v>14</v>
      </c>
      <c r="G107" s="1" t="s">
        <v>258</v>
      </c>
      <c r="H107" s="1" t="s">
        <v>259</v>
      </c>
      <c r="I107">
        <v>8</v>
      </c>
      <c r="J107">
        <v>512</v>
      </c>
      <c r="K107" s="1" t="s">
        <v>50</v>
      </c>
      <c r="L107" s="1" t="s">
        <v>19</v>
      </c>
      <c r="M107" s="1" cm="1">
        <f t="array" ref="M107">SUM((LEFT(LOWER(laptops[[#This Row],[cpu]]),LEN(CPUs[Family]))=LOWER(CPUs[Family]))*CPUs[Rating])</f>
        <v>7</v>
      </c>
      <c r="N107" s="1" cm="1">
        <f t="array" ref="N107">SUM((LEFT(LOWER(laptops[[#This Row],[gpu]]),LEN(Graphics[Family]))=LOWER(Graphics[Family]))*Graphics[Rating])</f>
        <v>7</v>
      </c>
      <c r="O107" s="1">
        <f>VALUE(LEFT(laptops[[#This Row],[resolution]],SEARCH("x",laptops[[#This Row],[resolution]])-1))</f>
        <v>2880</v>
      </c>
    </row>
    <row r="108" spans="2:15" x14ac:dyDescent="0.25">
      <c r="B108">
        <v>9943963</v>
      </c>
      <c r="C108" s="1" t="s">
        <v>260</v>
      </c>
      <c r="D108" s="1" t="s">
        <v>261</v>
      </c>
      <c r="E108">
        <v>359990</v>
      </c>
      <c r="F108" s="1">
        <v>15.6</v>
      </c>
      <c r="G108" s="1" t="s">
        <v>13</v>
      </c>
      <c r="H108" s="1" t="s">
        <v>259</v>
      </c>
      <c r="I108">
        <v>8</v>
      </c>
      <c r="J108">
        <v>512</v>
      </c>
      <c r="K108" s="1" t="s">
        <v>262</v>
      </c>
      <c r="L108" s="1" t="s">
        <v>32</v>
      </c>
      <c r="M108" s="1" cm="1">
        <f t="array" ref="M108">SUM((LEFT(LOWER(laptops[[#This Row],[cpu]]),LEN(CPUs[Family]))=LOWER(CPUs[Family]))*CPUs[Rating])</f>
        <v>7</v>
      </c>
      <c r="N108" s="1" cm="1">
        <f t="array" ref="N108">SUM((LEFT(LOWER(laptops[[#This Row],[gpu]]),LEN(Graphics[Family]))=LOWER(Graphics[Family]))*Graphics[Rating])</f>
        <v>9</v>
      </c>
      <c r="O108" s="1">
        <f>VALUE(LEFT(laptops[[#This Row],[resolution]],SEARCH("x",laptops[[#This Row],[resolution]])-1))</f>
        <v>1920</v>
      </c>
    </row>
    <row r="109" spans="2:15" x14ac:dyDescent="0.25">
      <c r="B109">
        <v>4900555</v>
      </c>
      <c r="C109" s="1" t="s">
        <v>263</v>
      </c>
      <c r="D109" s="1" t="s">
        <v>264</v>
      </c>
      <c r="E109">
        <v>364990</v>
      </c>
      <c r="F109" s="1">
        <v>15.6</v>
      </c>
      <c r="G109" s="1" t="s">
        <v>13</v>
      </c>
      <c r="H109" s="1" t="s">
        <v>73</v>
      </c>
      <c r="I109">
        <v>8</v>
      </c>
      <c r="J109">
        <v>512</v>
      </c>
      <c r="K109" s="1" t="s">
        <v>31</v>
      </c>
      <c r="L109" s="1" t="s">
        <v>28</v>
      </c>
      <c r="M109" s="1" cm="1">
        <f t="array" ref="M109">SUM((LEFT(LOWER(laptops[[#This Row],[cpu]]),LEN(CPUs[Family]))=LOWER(CPUs[Family]))*CPUs[Rating])</f>
        <v>10</v>
      </c>
      <c r="N109" s="1" cm="1">
        <f t="array" ref="N109">SUM((LEFT(LOWER(laptops[[#This Row],[gpu]]),LEN(Graphics[Family]))=LOWER(Graphics[Family]))*Graphics[Rating])</f>
        <v>14</v>
      </c>
      <c r="O109" s="1">
        <f>VALUE(LEFT(laptops[[#This Row],[resolution]],SEARCH("x",laptops[[#This Row],[resolution]])-1))</f>
        <v>1920</v>
      </c>
    </row>
    <row r="110" spans="2:15" x14ac:dyDescent="0.25">
      <c r="B110">
        <v>9932220</v>
      </c>
      <c r="C110" s="1" t="s">
        <v>265</v>
      </c>
      <c r="D110" s="1" t="s">
        <v>266</v>
      </c>
      <c r="E110">
        <v>369990</v>
      </c>
      <c r="F110" s="1">
        <v>15.6</v>
      </c>
      <c r="G110" s="1" t="s">
        <v>13</v>
      </c>
      <c r="H110" s="1" t="s">
        <v>267</v>
      </c>
      <c r="I110">
        <v>8</v>
      </c>
      <c r="J110">
        <v>512</v>
      </c>
      <c r="K110" s="1" t="s">
        <v>262</v>
      </c>
      <c r="L110" s="1" t="s">
        <v>32</v>
      </c>
      <c r="M110" s="1" cm="1">
        <f t="array" ref="M110">SUM((LEFT(LOWER(laptops[[#This Row],[cpu]]),LEN(CPUs[Family]))=LOWER(CPUs[Family]))*CPUs[Rating])</f>
        <v>7</v>
      </c>
      <c r="N110" s="1" cm="1">
        <f t="array" ref="N110">SUM((LEFT(LOWER(laptops[[#This Row],[gpu]]),LEN(Graphics[Family]))=LOWER(Graphics[Family]))*Graphics[Rating])</f>
        <v>9</v>
      </c>
      <c r="O110" s="1">
        <f>VALUE(LEFT(laptops[[#This Row],[resolution]],SEARCH("x",laptops[[#This Row],[resolution]])-1))</f>
        <v>1920</v>
      </c>
    </row>
    <row r="111" spans="2:15" x14ac:dyDescent="0.25">
      <c r="B111">
        <v>4900554</v>
      </c>
      <c r="C111" s="1" t="s">
        <v>268</v>
      </c>
      <c r="D111" s="1" t="s">
        <v>269</v>
      </c>
      <c r="E111">
        <v>369990</v>
      </c>
      <c r="F111" s="1">
        <v>15.6</v>
      </c>
      <c r="G111" s="1" t="s">
        <v>13</v>
      </c>
      <c r="H111" s="1" t="s">
        <v>178</v>
      </c>
      <c r="I111">
        <v>8</v>
      </c>
      <c r="J111">
        <v>1000</v>
      </c>
      <c r="K111" s="1" t="s">
        <v>179</v>
      </c>
      <c r="L111" s="1" t="s">
        <v>32</v>
      </c>
      <c r="M111" s="1" cm="1">
        <f t="array" ref="M111">SUM((LEFT(LOWER(laptops[[#This Row],[cpu]]),LEN(CPUs[Family]))=LOWER(CPUs[Family]))*CPUs[Rating])</f>
        <v>6</v>
      </c>
      <c r="N111" s="1" cm="1">
        <f t="array" ref="N111">SUM((LEFT(LOWER(laptops[[#This Row],[gpu]]),LEN(Graphics[Family]))=LOWER(Graphics[Family]))*Graphics[Rating])</f>
        <v>14</v>
      </c>
      <c r="O111" s="1">
        <f>VALUE(LEFT(laptops[[#This Row],[resolution]],SEARCH("x",laptops[[#This Row],[resolution]])-1))</f>
        <v>1920</v>
      </c>
    </row>
    <row r="112" spans="2:15" x14ac:dyDescent="0.25">
      <c r="B112">
        <v>5324744</v>
      </c>
      <c r="C112" s="1" t="s">
        <v>270</v>
      </c>
      <c r="D112" s="1" t="s">
        <v>271</v>
      </c>
      <c r="E112">
        <v>379990</v>
      </c>
      <c r="F112" s="1">
        <v>13.3</v>
      </c>
      <c r="G112" s="1" t="s">
        <v>13</v>
      </c>
      <c r="H112" s="1" t="s">
        <v>178</v>
      </c>
      <c r="I112">
        <v>8</v>
      </c>
      <c r="J112">
        <v>512</v>
      </c>
      <c r="K112" s="1" t="s">
        <v>179</v>
      </c>
      <c r="L112" s="1" t="s">
        <v>28</v>
      </c>
      <c r="M112" s="1" cm="1">
        <f t="array" ref="M112">SUM((LEFT(LOWER(laptops[[#This Row],[cpu]]),LEN(CPUs[Family]))=LOWER(CPUs[Family]))*CPUs[Rating])</f>
        <v>6</v>
      </c>
      <c r="N112" s="1" cm="1">
        <f t="array" ref="N112">SUM((LEFT(LOWER(laptops[[#This Row],[gpu]]),LEN(Graphics[Family]))=LOWER(Graphics[Family]))*Graphics[Rating])</f>
        <v>14</v>
      </c>
      <c r="O112" s="1">
        <f>VALUE(LEFT(laptops[[#This Row],[resolution]],SEARCH("x",laptops[[#This Row],[resolution]])-1))</f>
        <v>1920</v>
      </c>
    </row>
    <row r="113" spans="2:15" x14ac:dyDescent="0.25">
      <c r="B113">
        <v>5082343</v>
      </c>
      <c r="C113" s="1" t="s">
        <v>272</v>
      </c>
      <c r="D113" s="1" t="s">
        <v>273</v>
      </c>
      <c r="E113">
        <v>379990</v>
      </c>
      <c r="F113" s="1">
        <v>15.6</v>
      </c>
      <c r="G113" s="1" t="s">
        <v>13</v>
      </c>
      <c r="H113" s="1" t="s">
        <v>274</v>
      </c>
      <c r="I113">
        <v>16</v>
      </c>
      <c r="J113">
        <v>512</v>
      </c>
      <c r="K113" s="1" t="s">
        <v>262</v>
      </c>
      <c r="L113" s="1" t="s">
        <v>32</v>
      </c>
      <c r="M113" s="1" cm="1">
        <f t="array" ref="M113">SUM((LEFT(LOWER(laptops[[#This Row],[cpu]]),LEN(CPUs[Family]))=LOWER(CPUs[Family]))*CPUs[Rating])</f>
        <v>6</v>
      </c>
      <c r="N113" s="1" cm="1">
        <f t="array" ref="N113">SUM((LEFT(LOWER(laptops[[#This Row],[gpu]]),LEN(Graphics[Family]))=LOWER(Graphics[Family]))*Graphics[Rating])</f>
        <v>9</v>
      </c>
      <c r="O113" s="1">
        <f>VALUE(LEFT(laptops[[#This Row],[resolution]],SEARCH("x",laptops[[#This Row],[resolution]])-1))</f>
        <v>1920</v>
      </c>
    </row>
    <row r="114" spans="2:15" x14ac:dyDescent="0.25">
      <c r="B114">
        <v>9910805</v>
      </c>
      <c r="C114" s="1" t="s">
        <v>275</v>
      </c>
      <c r="D114" s="1" t="s">
        <v>276</v>
      </c>
      <c r="E114">
        <v>389990</v>
      </c>
      <c r="F114" s="1">
        <v>15.6</v>
      </c>
      <c r="G114" s="1" t="s">
        <v>13</v>
      </c>
      <c r="H114" s="1" t="s">
        <v>182</v>
      </c>
      <c r="I114">
        <v>8</v>
      </c>
      <c r="J114">
        <v>512</v>
      </c>
      <c r="K114" s="1" t="s">
        <v>50</v>
      </c>
      <c r="L114" s="1" t="s">
        <v>19</v>
      </c>
      <c r="M114" s="1" cm="1">
        <f t="array" ref="M114">SUM((LEFT(LOWER(laptops[[#This Row],[cpu]]),LEN(CPUs[Family]))=LOWER(CPUs[Family]))*CPUs[Rating])</f>
        <v>7</v>
      </c>
      <c r="N114" s="1" cm="1">
        <f t="array" ref="N114">SUM((LEFT(LOWER(laptops[[#This Row],[gpu]]),LEN(Graphics[Family]))=LOWER(Graphics[Family]))*Graphics[Rating])</f>
        <v>7</v>
      </c>
      <c r="O114" s="1">
        <f>VALUE(LEFT(laptops[[#This Row],[resolution]],SEARCH("x",laptops[[#This Row],[resolution]])-1))</f>
        <v>1920</v>
      </c>
    </row>
    <row r="115" spans="2:15" x14ac:dyDescent="0.25">
      <c r="B115">
        <v>5058743</v>
      </c>
      <c r="C115" s="1" t="s">
        <v>277</v>
      </c>
      <c r="D115" s="1" t="s">
        <v>278</v>
      </c>
      <c r="E115">
        <v>389990</v>
      </c>
      <c r="F115" s="1">
        <v>15.6</v>
      </c>
      <c r="G115" s="1" t="s">
        <v>13</v>
      </c>
      <c r="H115" s="1" t="s">
        <v>279</v>
      </c>
      <c r="I115">
        <v>8</v>
      </c>
      <c r="J115">
        <v>512</v>
      </c>
      <c r="K115" s="1" t="s">
        <v>50</v>
      </c>
      <c r="L115" s="1" t="s">
        <v>32</v>
      </c>
      <c r="M115" s="1" cm="1">
        <f t="array" ref="M115">SUM((LEFT(LOWER(laptops[[#This Row],[cpu]]),LEN(CPUs[Family]))=LOWER(CPUs[Family]))*CPUs[Rating])</f>
        <v>5</v>
      </c>
      <c r="N115" s="1" cm="1">
        <f t="array" ref="N115">SUM((LEFT(LOWER(laptops[[#This Row],[gpu]]),LEN(Graphics[Family]))=LOWER(Graphics[Family]))*Graphics[Rating])</f>
        <v>7</v>
      </c>
      <c r="O115" s="1">
        <f>VALUE(LEFT(laptops[[#This Row],[resolution]],SEARCH("x",laptops[[#This Row],[resolution]])-1))</f>
        <v>1920</v>
      </c>
    </row>
    <row r="116" spans="2:15" x14ac:dyDescent="0.25">
      <c r="B116">
        <v>9943962</v>
      </c>
      <c r="C116" s="1" t="s">
        <v>280</v>
      </c>
      <c r="D116" s="1" t="s">
        <v>281</v>
      </c>
      <c r="E116">
        <v>389990</v>
      </c>
      <c r="F116" s="1">
        <v>16</v>
      </c>
      <c r="G116" s="1" t="s">
        <v>282</v>
      </c>
      <c r="H116" s="1" t="s">
        <v>274</v>
      </c>
      <c r="I116">
        <v>16</v>
      </c>
      <c r="J116">
        <v>512</v>
      </c>
      <c r="K116" s="1" t="s">
        <v>179</v>
      </c>
      <c r="L116" s="1" t="s">
        <v>32</v>
      </c>
      <c r="M116" s="1" cm="1">
        <f t="array" ref="M116">SUM((LEFT(LOWER(laptops[[#This Row],[cpu]]),LEN(CPUs[Family]))=LOWER(CPUs[Family]))*CPUs[Rating])</f>
        <v>6</v>
      </c>
      <c r="N116" s="1" cm="1">
        <f t="array" ref="N116">SUM((LEFT(LOWER(laptops[[#This Row],[gpu]]),LEN(Graphics[Family]))=LOWER(Graphics[Family]))*Graphics[Rating])</f>
        <v>14</v>
      </c>
      <c r="O116" s="1">
        <f>VALUE(LEFT(laptops[[#This Row],[resolution]],SEARCH("x",laptops[[#This Row],[resolution]])-1))</f>
        <v>1920</v>
      </c>
    </row>
    <row r="117" spans="2:15" x14ac:dyDescent="0.25">
      <c r="B117">
        <v>5057649</v>
      </c>
      <c r="C117" s="1" t="s">
        <v>283</v>
      </c>
      <c r="D117" s="1" t="s">
        <v>284</v>
      </c>
      <c r="E117">
        <v>394990</v>
      </c>
      <c r="F117" s="1">
        <v>15.6</v>
      </c>
      <c r="G117" s="1" t="s">
        <v>13</v>
      </c>
      <c r="H117" s="1" t="s">
        <v>219</v>
      </c>
      <c r="I117">
        <v>8</v>
      </c>
      <c r="J117">
        <v>256</v>
      </c>
      <c r="K117" s="1" t="s">
        <v>179</v>
      </c>
      <c r="L117" s="1" t="s">
        <v>32</v>
      </c>
      <c r="M117" s="1" cm="1">
        <f t="array" ref="M117">SUM((LEFT(LOWER(laptops[[#This Row],[cpu]]),LEN(CPUs[Family]))=LOWER(CPUs[Family]))*CPUs[Rating])</f>
        <v>6</v>
      </c>
      <c r="N117" s="1" cm="1">
        <f t="array" ref="N117">SUM((LEFT(LOWER(laptops[[#This Row],[gpu]]),LEN(Graphics[Family]))=LOWER(Graphics[Family]))*Graphics[Rating])</f>
        <v>14</v>
      </c>
      <c r="O117" s="1">
        <f>VALUE(LEFT(laptops[[#This Row],[resolution]],SEARCH("x",laptops[[#This Row],[resolution]])-1))</f>
        <v>1920</v>
      </c>
    </row>
    <row r="118" spans="2:15" x14ac:dyDescent="0.25">
      <c r="B118">
        <v>5318425</v>
      </c>
      <c r="C118" s="1" t="s">
        <v>285</v>
      </c>
      <c r="D118" s="1" t="s">
        <v>286</v>
      </c>
      <c r="E118">
        <v>399990</v>
      </c>
      <c r="F118" s="1">
        <v>14</v>
      </c>
      <c r="G118" s="1" t="s">
        <v>13</v>
      </c>
      <c r="H118" s="1" t="s">
        <v>287</v>
      </c>
      <c r="I118">
        <v>8</v>
      </c>
      <c r="J118">
        <v>500</v>
      </c>
      <c r="K118" s="1" t="s">
        <v>262</v>
      </c>
      <c r="L118" s="1" t="s">
        <v>32</v>
      </c>
      <c r="M118" s="1" cm="1">
        <f t="array" ref="M118">SUM((LEFT(LOWER(laptops[[#This Row],[cpu]]),LEN(CPUs[Family]))=LOWER(CPUs[Family]))*CPUs[Rating])</f>
        <v>3</v>
      </c>
      <c r="N118" s="1" cm="1">
        <f t="array" ref="N118">SUM((LEFT(LOWER(laptops[[#This Row],[gpu]]),LEN(Graphics[Family]))=LOWER(Graphics[Family]))*Graphics[Rating])</f>
        <v>9</v>
      </c>
      <c r="O118" s="1">
        <f>VALUE(LEFT(laptops[[#This Row],[resolution]],SEARCH("x",laptops[[#This Row],[resolution]])-1))</f>
        <v>1920</v>
      </c>
    </row>
    <row r="119" spans="2:15" x14ac:dyDescent="0.25">
      <c r="B119">
        <v>5082347</v>
      </c>
      <c r="C119" s="1" t="s">
        <v>288</v>
      </c>
      <c r="D119" s="1" t="s">
        <v>289</v>
      </c>
      <c r="E119">
        <v>399990</v>
      </c>
      <c r="F119" s="1">
        <v>15.6</v>
      </c>
      <c r="G119" s="1" t="s">
        <v>13</v>
      </c>
      <c r="H119" s="1" t="s">
        <v>274</v>
      </c>
      <c r="I119">
        <v>16</v>
      </c>
      <c r="J119">
        <v>512</v>
      </c>
      <c r="K119" s="1" t="s">
        <v>290</v>
      </c>
      <c r="L119" s="1" t="s">
        <v>32</v>
      </c>
      <c r="M119" s="1" cm="1">
        <f t="array" ref="M119">SUM((LEFT(LOWER(laptops[[#This Row],[cpu]]),LEN(CPUs[Family]))=LOWER(CPUs[Family]))*CPUs[Rating])</f>
        <v>6</v>
      </c>
      <c r="N119" s="1" cm="1">
        <f t="array" ref="N119">SUM((LEFT(LOWER(laptops[[#This Row],[gpu]]),LEN(Graphics[Family]))=LOWER(Graphics[Family]))*Graphics[Rating])</f>
        <v>6</v>
      </c>
      <c r="O119" s="1">
        <f>VALUE(LEFT(laptops[[#This Row],[resolution]],SEARCH("x",laptops[[#This Row],[resolution]])-1))</f>
        <v>1920</v>
      </c>
    </row>
    <row r="120" spans="2:15" x14ac:dyDescent="0.25">
      <c r="B120">
        <v>5059851</v>
      </c>
      <c r="C120" s="1" t="s">
        <v>291</v>
      </c>
      <c r="D120" s="1" t="s">
        <v>292</v>
      </c>
      <c r="E120">
        <v>399990</v>
      </c>
      <c r="F120" s="1">
        <v>15.6</v>
      </c>
      <c r="G120" s="1" t="s">
        <v>13</v>
      </c>
      <c r="H120" s="1" t="s">
        <v>182</v>
      </c>
      <c r="I120">
        <v>16</v>
      </c>
      <c r="J120">
        <v>512</v>
      </c>
      <c r="K120" s="1" t="s">
        <v>50</v>
      </c>
      <c r="L120" s="1" t="s">
        <v>19</v>
      </c>
      <c r="M120" s="1" cm="1">
        <f t="array" ref="M120">SUM((LEFT(LOWER(laptops[[#This Row],[cpu]]),LEN(CPUs[Family]))=LOWER(CPUs[Family]))*CPUs[Rating])</f>
        <v>7</v>
      </c>
      <c r="N120" s="1" cm="1">
        <f t="array" ref="N120">SUM((LEFT(LOWER(laptops[[#This Row],[gpu]]),LEN(Graphics[Family]))=LOWER(Graphics[Family]))*Graphics[Rating])</f>
        <v>7</v>
      </c>
      <c r="O120" s="1">
        <f>VALUE(LEFT(laptops[[#This Row],[resolution]],SEARCH("x",laptops[[#This Row],[resolution]])-1))</f>
        <v>1920</v>
      </c>
    </row>
    <row r="121" spans="2:15" x14ac:dyDescent="0.25">
      <c r="B121">
        <v>4882830</v>
      </c>
      <c r="C121" s="1" t="s">
        <v>293</v>
      </c>
      <c r="D121" s="1" t="s">
        <v>294</v>
      </c>
      <c r="E121">
        <v>399990</v>
      </c>
      <c r="F121" s="1">
        <v>15.6</v>
      </c>
      <c r="G121" s="1" t="s">
        <v>13</v>
      </c>
      <c r="H121" s="1" t="s">
        <v>295</v>
      </c>
      <c r="I121">
        <v>16</v>
      </c>
      <c r="J121">
        <v>512</v>
      </c>
      <c r="K121" s="1" t="s">
        <v>290</v>
      </c>
      <c r="L121" s="1" t="s">
        <v>32</v>
      </c>
      <c r="M121" s="1" cm="1">
        <f t="array" ref="M121">SUM((LEFT(LOWER(laptops[[#This Row],[cpu]]),LEN(CPUs[Family]))=LOWER(CPUs[Family]))*CPUs[Rating])</f>
        <v>6</v>
      </c>
      <c r="N121" s="1" cm="1">
        <f t="array" ref="N121">SUM((LEFT(LOWER(laptops[[#This Row],[gpu]]),LEN(Graphics[Family]))=LOWER(Graphics[Family]))*Graphics[Rating])</f>
        <v>6</v>
      </c>
      <c r="O121" s="1">
        <f>VALUE(LEFT(laptops[[#This Row],[resolution]],SEARCH("x",laptops[[#This Row],[resolution]])-1))</f>
        <v>1920</v>
      </c>
    </row>
    <row r="122" spans="2:15" x14ac:dyDescent="0.25">
      <c r="B122">
        <v>5320393</v>
      </c>
      <c r="C122" s="1" t="s">
        <v>296</v>
      </c>
      <c r="D122" s="1" t="s">
        <v>297</v>
      </c>
      <c r="E122">
        <v>399990</v>
      </c>
      <c r="F122" s="1">
        <v>15.6</v>
      </c>
      <c r="G122" s="1" t="s">
        <v>13</v>
      </c>
      <c r="H122" s="1" t="s">
        <v>298</v>
      </c>
      <c r="I122">
        <v>8</v>
      </c>
      <c r="J122">
        <v>256</v>
      </c>
      <c r="K122" s="1" t="s">
        <v>166</v>
      </c>
      <c r="L122" s="1" t="s">
        <v>155</v>
      </c>
      <c r="M122" s="1" cm="1">
        <f t="array" ref="M122">SUM((LEFT(LOWER(laptops[[#This Row],[cpu]]),LEN(CPUs[Family]))=LOWER(CPUs[Family]))*CPUs[Rating])</f>
        <v>6</v>
      </c>
      <c r="N122" s="1" cm="1">
        <f t="array" ref="N122">SUM((LEFT(LOWER(laptops[[#This Row],[gpu]]),LEN(Graphics[Family]))=LOWER(Graphics[Family]))*Graphics[Rating])</f>
        <v>14</v>
      </c>
      <c r="O122" s="1">
        <f>VALUE(LEFT(laptops[[#This Row],[resolution]],SEARCH("x",laptops[[#This Row],[resolution]])-1))</f>
        <v>1920</v>
      </c>
    </row>
    <row r="123" spans="2:15" x14ac:dyDescent="0.25">
      <c r="B123">
        <v>9900743</v>
      </c>
      <c r="C123" s="1" t="s">
        <v>299</v>
      </c>
      <c r="D123" s="1" t="s">
        <v>300</v>
      </c>
      <c r="E123">
        <v>399990</v>
      </c>
      <c r="F123" s="1">
        <v>15.6</v>
      </c>
      <c r="G123" s="1" t="s">
        <v>13</v>
      </c>
      <c r="H123" s="1" t="s">
        <v>178</v>
      </c>
      <c r="I123">
        <v>8</v>
      </c>
      <c r="J123">
        <v>256</v>
      </c>
      <c r="K123" s="1" t="s">
        <v>179</v>
      </c>
      <c r="L123" s="1" t="s">
        <v>155</v>
      </c>
      <c r="M123" s="1" cm="1">
        <f t="array" ref="M123">SUM((LEFT(LOWER(laptops[[#This Row],[cpu]]),LEN(CPUs[Family]))=LOWER(CPUs[Family]))*CPUs[Rating])</f>
        <v>6</v>
      </c>
      <c r="N123" s="1" cm="1">
        <f t="array" ref="N123">SUM((LEFT(LOWER(laptops[[#This Row],[gpu]]),LEN(Graphics[Family]))=LOWER(Graphics[Family]))*Graphics[Rating])</f>
        <v>14</v>
      </c>
      <c r="O123" s="1">
        <f>VALUE(LEFT(laptops[[#This Row],[resolution]],SEARCH("x",laptops[[#This Row],[resolution]])-1))</f>
        <v>1920</v>
      </c>
    </row>
    <row r="124" spans="2:15" x14ac:dyDescent="0.25">
      <c r="B124">
        <v>5357549</v>
      </c>
      <c r="C124" s="1" t="s">
        <v>301</v>
      </c>
      <c r="D124" s="1" t="s">
        <v>300</v>
      </c>
      <c r="E124">
        <v>399990</v>
      </c>
      <c r="F124" s="1">
        <v>15.6</v>
      </c>
      <c r="G124" s="1" t="s">
        <v>13</v>
      </c>
      <c r="H124" s="1" t="s">
        <v>178</v>
      </c>
      <c r="I124">
        <v>8</v>
      </c>
      <c r="J124">
        <v>256</v>
      </c>
      <c r="K124" s="1" t="s">
        <v>179</v>
      </c>
      <c r="L124" s="1" t="s">
        <v>155</v>
      </c>
      <c r="M124" s="1" cm="1">
        <f t="array" ref="M124">SUM((LEFT(LOWER(laptops[[#This Row],[cpu]]),LEN(CPUs[Family]))=LOWER(CPUs[Family]))*CPUs[Rating])</f>
        <v>6</v>
      </c>
      <c r="N124" s="1" cm="1">
        <f t="array" ref="N124">SUM((LEFT(LOWER(laptops[[#This Row],[gpu]]),LEN(Graphics[Family]))=LOWER(Graphics[Family]))*Graphics[Rating])</f>
        <v>14</v>
      </c>
      <c r="O124" s="1">
        <f>VALUE(LEFT(laptops[[#This Row],[resolution]],SEARCH("x",laptops[[#This Row],[resolution]])-1))</f>
        <v>1920</v>
      </c>
    </row>
    <row r="125" spans="2:15" x14ac:dyDescent="0.25">
      <c r="B125">
        <v>4900590</v>
      </c>
      <c r="C125" s="1" t="s">
        <v>302</v>
      </c>
      <c r="D125" s="1" t="s">
        <v>303</v>
      </c>
      <c r="E125">
        <v>399990</v>
      </c>
      <c r="F125" s="1">
        <v>15.6</v>
      </c>
      <c r="G125" s="1" t="s">
        <v>13</v>
      </c>
      <c r="H125" s="1" t="s">
        <v>214</v>
      </c>
      <c r="I125">
        <v>4</v>
      </c>
      <c r="J125">
        <v>256</v>
      </c>
      <c r="K125" s="1" t="s">
        <v>50</v>
      </c>
      <c r="L125" s="1" t="s">
        <v>32</v>
      </c>
      <c r="M125" s="1" cm="1">
        <f t="array" ref="M125">SUM((LEFT(LOWER(laptops[[#This Row],[cpu]]),LEN(CPUs[Family]))=LOWER(CPUs[Family]))*CPUs[Rating])</f>
        <v>7</v>
      </c>
      <c r="N125" s="1" cm="1">
        <f t="array" ref="N125">SUM((LEFT(LOWER(laptops[[#This Row],[gpu]]),LEN(Graphics[Family]))=LOWER(Graphics[Family]))*Graphics[Rating])</f>
        <v>7</v>
      </c>
      <c r="O125" s="1">
        <f>VALUE(LEFT(laptops[[#This Row],[resolution]],SEARCH("x",laptops[[#This Row],[resolution]])-1))</f>
        <v>1920</v>
      </c>
    </row>
    <row r="126" spans="2:15" x14ac:dyDescent="0.25">
      <c r="B126">
        <v>4874024</v>
      </c>
      <c r="C126" s="1" t="s">
        <v>304</v>
      </c>
      <c r="D126" s="1" t="s">
        <v>305</v>
      </c>
      <c r="E126">
        <v>399990</v>
      </c>
      <c r="F126" s="1">
        <v>15.6</v>
      </c>
      <c r="G126" s="1" t="s">
        <v>13</v>
      </c>
      <c r="H126" s="1" t="s">
        <v>178</v>
      </c>
      <c r="I126">
        <v>8</v>
      </c>
      <c r="J126">
        <v>512</v>
      </c>
      <c r="K126" s="1" t="s">
        <v>179</v>
      </c>
      <c r="L126" s="1" t="s">
        <v>32</v>
      </c>
      <c r="M126" s="1" cm="1">
        <f t="array" ref="M126">SUM((LEFT(LOWER(laptops[[#This Row],[cpu]]),LEN(CPUs[Family]))=LOWER(CPUs[Family]))*CPUs[Rating])</f>
        <v>6</v>
      </c>
      <c r="N126" s="1" cm="1">
        <f t="array" ref="N126">SUM((LEFT(LOWER(laptops[[#This Row],[gpu]]),LEN(Graphics[Family]))=LOWER(Graphics[Family]))*Graphics[Rating])</f>
        <v>14</v>
      </c>
      <c r="O126" s="1">
        <f>VALUE(LEFT(laptops[[#This Row],[resolution]],SEARCH("x",laptops[[#This Row],[resolution]])-1))</f>
        <v>1920</v>
      </c>
    </row>
    <row r="127" spans="2:15" x14ac:dyDescent="0.25">
      <c r="B127">
        <v>5057653</v>
      </c>
      <c r="C127" s="1" t="s">
        <v>306</v>
      </c>
      <c r="D127" s="1" t="s">
        <v>307</v>
      </c>
      <c r="E127">
        <v>399990</v>
      </c>
      <c r="F127" s="1">
        <v>15.6</v>
      </c>
      <c r="G127" s="1" t="s">
        <v>13</v>
      </c>
      <c r="H127" s="1" t="s">
        <v>219</v>
      </c>
      <c r="I127">
        <v>8</v>
      </c>
      <c r="J127">
        <v>512</v>
      </c>
      <c r="K127" s="1" t="s">
        <v>31</v>
      </c>
      <c r="L127" s="1" t="s">
        <v>32</v>
      </c>
      <c r="M127" s="1" cm="1">
        <f t="array" ref="M127">SUM((LEFT(LOWER(laptops[[#This Row],[cpu]]),LEN(CPUs[Family]))=LOWER(CPUs[Family]))*CPUs[Rating])</f>
        <v>6</v>
      </c>
      <c r="N127" s="1" cm="1">
        <f t="array" ref="N127">SUM((LEFT(LOWER(laptops[[#This Row],[gpu]]),LEN(Graphics[Family]))=LOWER(Graphics[Family]))*Graphics[Rating])</f>
        <v>14</v>
      </c>
      <c r="O127" s="1">
        <f>VALUE(LEFT(laptops[[#This Row],[resolution]],SEARCH("x",laptops[[#This Row],[resolution]])-1))</f>
        <v>1920</v>
      </c>
    </row>
    <row r="128" spans="2:15" x14ac:dyDescent="0.25">
      <c r="B128">
        <v>9934730</v>
      </c>
      <c r="C128" s="1" t="s">
        <v>308</v>
      </c>
      <c r="D128" s="1" t="s">
        <v>309</v>
      </c>
      <c r="E128">
        <v>409990</v>
      </c>
      <c r="F128" s="1">
        <v>15.6</v>
      </c>
      <c r="G128" s="1" t="s">
        <v>13</v>
      </c>
      <c r="H128" s="1" t="s">
        <v>310</v>
      </c>
      <c r="I128">
        <v>16</v>
      </c>
      <c r="J128">
        <v>512</v>
      </c>
      <c r="K128" s="1" t="s">
        <v>290</v>
      </c>
      <c r="L128" s="1" t="s">
        <v>32</v>
      </c>
      <c r="M128" s="1" cm="1">
        <f t="array" ref="M128">SUM((LEFT(LOWER(laptops[[#This Row],[cpu]]),LEN(CPUs[Family]))=LOWER(CPUs[Family]))*CPUs[Rating])</f>
        <v>7</v>
      </c>
      <c r="N128" s="1" cm="1">
        <f t="array" ref="N128">SUM((LEFT(LOWER(laptops[[#This Row],[gpu]]),LEN(Graphics[Family]))=LOWER(Graphics[Family]))*Graphics[Rating])</f>
        <v>6</v>
      </c>
      <c r="O128" s="1">
        <f>VALUE(LEFT(laptops[[#This Row],[resolution]],SEARCH("x",laptops[[#This Row],[resolution]])-1))</f>
        <v>1920</v>
      </c>
    </row>
    <row r="129" spans="2:15" x14ac:dyDescent="0.25">
      <c r="B129">
        <v>9943964</v>
      </c>
      <c r="C129" s="1" t="s">
        <v>311</v>
      </c>
      <c r="D129" s="1" t="s">
        <v>312</v>
      </c>
      <c r="E129">
        <v>419990</v>
      </c>
      <c r="F129" s="1">
        <v>15.6</v>
      </c>
      <c r="G129" s="1" t="s">
        <v>13</v>
      </c>
      <c r="H129" s="1" t="s">
        <v>313</v>
      </c>
      <c r="I129">
        <v>16</v>
      </c>
      <c r="J129">
        <v>512</v>
      </c>
      <c r="K129" s="1" t="s">
        <v>262</v>
      </c>
      <c r="L129" s="1" t="s">
        <v>32</v>
      </c>
      <c r="M129" s="1" cm="1">
        <f t="array" ref="M129">SUM((LEFT(LOWER(laptops[[#This Row],[cpu]]),LEN(CPUs[Family]))=LOWER(CPUs[Family]))*CPUs[Rating])</f>
        <v>6</v>
      </c>
      <c r="N129" s="1" cm="1">
        <f t="array" ref="N129">SUM((LEFT(LOWER(laptops[[#This Row],[gpu]]),LEN(Graphics[Family]))=LOWER(Graphics[Family]))*Graphics[Rating])</f>
        <v>9</v>
      </c>
      <c r="O129" s="1">
        <f>VALUE(LEFT(laptops[[#This Row],[resolution]],SEARCH("x",laptops[[#This Row],[resolution]])-1))</f>
        <v>1920</v>
      </c>
    </row>
    <row r="130" spans="2:15" x14ac:dyDescent="0.25">
      <c r="B130">
        <v>4900669</v>
      </c>
      <c r="C130" s="1" t="s">
        <v>314</v>
      </c>
      <c r="D130" s="1" t="s">
        <v>315</v>
      </c>
      <c r="E130">
        <v>427990</v>
      </c>
      <c r="F130" s="1">
        <v>15.6</v>
      </c>
      <c r="G130" s="1" t="s">
        <v>13</v>
      </c>
      <c r="H130" s="1" t="s">
        <v>182</v>
      </c>
      <c r="I130">
        <v>8</v>
      </c>
      <c r="J130">
        <v>1000</v>
      </c>
      <c r="K130" s="1" t="s">
        <v>50</v>
      </c>
      <c r="L130" s="1" t="s">
        <v>32</v>
      </c>
      <c r="M130" s="1" cm="1">
        <f t="array" ref="M130">SUM((LEFT(LOWER(laptops[[#This Row],[cpu]]),LEN(CPUs[Family]))=LOWER(CPUs[Family]))*CPUs[Rating])</f>
        <v>7</v>
      </c>
      <c r="N130" s="1" cm="1">
        <f t="array" ref="N130">SUM((LEFT(LOWER(laptops[[#This Row],[gpu]]),LEN(Graphics[Family]))=LOWER(Graphics[Family]))*Graphics[Rating])</f>
        <v>7</v>
      </c>
      <c r="O130" s="1">
        <f>VALUE(LEFT(laptops[[#This Row],[resolution]],SEARCH("x",laptops[[#This Row],[resolution]])-1))</f>
        <v>1920</v>
      </c>
    </row>
    <row r="131" spans="2:15" x14ac:dyDescent="0.25">
      <c r="B131">
        <v>5062537</v>
      </c>
      <c r="C131" s="1" t="s">
        <v>316</v>
      </c>
      <c r="D131" s="1" t="s">
        <v>317</v>
      </c>
      <c r="E131">
        <v>429890</v>
      </c>
      <c r="F131" s="1">
        <v>15.6</v>
      </c>
      <c r="G131" s="1" t="s">
        <v>13</v>
      </c>
      <c r="H131" s="1" t="s">
        <v>267</v>
      </c>
      <c r="I131">
        <v>8</v>
      </c>
      <c r="J131">
        <v>512</v>
      </c>
      <c r="K131" s="1" t="s">
        <v>290</v>
      </c>
      <c r="L131" s="1" t="s">
        <v>32</v>
      </c>
      <c r="M131" s="1" cm="1">
        <f t="array" ref="M131">SUM((LEFT(LOWER(laptops[[#This Row],[cpu]]),LEN(CPUs[Family]))=LOWER(CPUs[Family]))*CPUs[Rating])</f>
        <v>7</v>
      </c>
      <c r="N131" s="1" cm="1">
        <f t="array" ref="N131">SUM((LEFT(LOWER(laptops[[#This Row],[gpu]]),LEN(Graphics[Family]))=LOWER(Graphics[Family]))*Graphics[Rating])</f>
        <v>6</v>
      </c>
      <c r="O131" s="1">
        <f>VALUE(LEFT(laptops[[#This Row],[resolution]],SEARCH("x",laptops[[#This Row],[resolution]])-1))</f>
        <v>1920</v>
      </c>
    </row>
    <row r="132" spans="2:15" x14ac:dyDescent="0.25">
      <c r="B132">
        <v>1697923</v>
      </c>
      <c r="C132" s="1" t="s">
        <v>318</v>
      </c>
      <c r="D132" s="1" t="s">
        <v>319</v>
      </c>
      <c r="E132">
        <v>429990</v>
      </c>
      <c r="F132" s="1">
        <v>14</v>
      </c>
      <c r="G132" s="1" t="s">
        <v>13</v>
      </c>
      <c r="H132" s="1" t="s">
        <v>320</v>
      </c>
      <c r="I132">
        <v>8</v>
      </c>
      <c r="J132">
        <v>512</v>
      </c>
      <c r="K132" s="1" t="s">
        <v>321</v>
      </c>
      <c r="L132" s="1" t="s">
        <v>28</v>
      </c>
      <c r="M132" s="1" cm="1">
        <f t="array" ref="M132">SUM((LEFT(LOWER(laptops[[#This Row],[cpu]]),LEN(CPUs[Family]))=LOWER(CPUs[Family]))*CPUs[Rating])</f>
        <v>6</v>
      </c>
      <c r="N132" s="1" cm="1">
        <f t="array" ref="N132">SUM((LEFT(LOWER(laptops[[#This Row],[gpu]]),LEN(Graphics[Family]))=LOWER(Graphics[Family]))*Graphics[Rating])</f>
        <v>10</v>
      </c>
      <c r="O132" s="1">
        <f>VALUE(LEFT(laptops[[#This Row],[resolution]],SEARCH("x",laptops[[#This Row],[resolution]])-1))</f>
        <v>1920</v>
      </c>
    </row>
    <row r="133" spans="2:15" x14ac:dyDescent="0.25">
      <c r="B133">
        <v>5318430</v>
      </c>
      <c r="C133" s="1" t="s">
        <v>322</v>
      </c>
      <c r="D133" s="1" t="s">
        <v>323</v>
      </c>
      <c r="E133">
        <v>429990</v>
      </c>
      <c r="F133" s="1">
        <v>14</v>
      </c>
      <c r="G133" s="1" t="s">
        <v>13</v>
      </c>
      <c r="H133" s="1" t="s">
        <v>287</v>
      </c>
      <c r="I133">
        <v>16</v>
      </c>
      <c r="J133">
        <v>1000</v>
      </c>
      <c r="K133" s="1" t="s">
        <v>250</v>
      </c>
      <c r="L133" s="1" t="s">
        <v>32</v>
      </c>
      <c r="M133" s="1" cm="1">
        <f t="array" ref="M133">SUM((LEFT(LOWER(laptops[[#This Row],[cpu]]),LEN(CPUs[Family]))=LOWER(CPUs[Family]))*CPUs[Rating])</f>
        <v>3</v>
      </c>
      <c r="N133" s="1" cm="1">
        <f t="array" ref="N133">SUM((LEFT(LOWER(laptops[[#This Row],[gpu]]),LEN(Graphics[Family]))=LOWER(Graphics[Family]))*Graphics[Rating])</f>
        <v>9</v>
      </c>
      <c r="O133" s="1">
        <f>VALUE(LEFT(laptops[[#This Row],[resolution]],SEARCH("x",laptops[[#This Row],[resolution]])-1))</f>
        <v>1920</v>
      </c>
    </row>
    <row r="134" spans="2:15" x14ac:dyDescent="0.25">
      <c r="B134">
        <v>4901198</v>
      </c>
      <c r="C134" s="1" t="s">
        <v>324</v>
      </c>
      <c r="D134" s="1" t="s">
        <v>325</v>
      </c>
      <c r="E134">
        <v>429990</v>
      </c>
      <c r="F134" s="1">
        <v>14</v>
      </c>
      <c r="G134" s="1" t="s">
        <v>13</v>
      </c>
      <c r="H134" s="1" t="s">
        <v>178</v>
      </c>
      <c r="I134">
        <v>8</v>
      </c>
      <c r="J134">
        <v>512</v>
      </c>
      <c r="K134" s="1" t="s">
        <v>179</v>
      </c>
      <c r="L134" s="1" t="s">
        <v>19</v>
      </c>
      <c r="M134" s="1" cm="1">
        <f t="array" ref="M134">SUM((LEFT(LOWER(laptops[[#This Row],[cpu]]),LEN(CPUs[Family]))=LOWER(CPUs[Family]))*CPUs[Rating])</f>
        <v>6</v>
      </c>
      <c r="N134" s="1" cm="1">
        <f t="array" ref="N134">SUM((LEFT(LOWER(laptops[[#This Row],[gpu]]),LEN(Graphics[Family]))=LOWER(Graphics[Family]))*Graphics[Rating])</f>
        <v>14</v>
      </c>
      <c r="O134" s="1">
        <f>VALUE(LEFT(laptops[[#This Row],[resolution]],SEARCH("x",laptops[[#This Row],[resolution]])-1))</f>
        <v>1920</v>
      </c>
    </row>
    <row r="135" spans="2:15" x14ac:dyDescent="0.25">
      <c r="B135">
        <v>4737131</v>
      </c>
      <c r="C135" s="1" t="s">
        <v>326</v>
      </c>
      <c r="D135" s="1" t="s">
        <v>327</v>
      </c>
      <c r="E135">
        <v>429990</v>
      </c>
      <c r="F135" s="1">
        <v>15.6</v>
      </c>
      <c r="G135" s="1" t="s">
        <v>13</v>
      </c>
      <c r="H135" s="1" t="s">
        <v>313</v>
      </c>
      <c r="I135">
        <v>8</v>
      </c>
      <c r="J135">
        <v>256</v>
      </c>
      <c r="K135" s="1" t="s">
        <v>250</v>
      </c>
      <c r="L135" s="1" t="s">
        <v>32</v>
      </c>
      <c r="M135" s="1" cm="1">
        <f t="array" ref="M135">SUM((LEFT(LOWER(laptops[[#This Row],[cpu]]),LEN(CPUs[Family]))=LOWER(CPUs[Family]))*CPUs[Rating])</f>
        <v>6</v>
      </c>
      <c r="N135" s="1" cm="1">
        <f t="array" ref="N135">SUM((LEFT(LOWER(laptops[[#This Row],[gpu]]),LEN(Graphics[Family]))=LOWER(Graphics[Family]))*Graphics[Rating])</f>
        <v>9</v>
      </c>
      <c r="O135" s="1">
        <f>VALUE(LEFT(laptops[[#This Row],[resolution]],SEARCH("x",laptops[[#This Row],[resolution]])-1))</f>
        <v>1920</v>
      </c>
    </row>
    <row r="136" spans="2:15" x14ac:dyDescent="0.25">
      <c r="B136">
        <v>4900236</v>
      </c>
      <c r="C136" s="1" t="s">
        <v>328</v>
      </c>
      <c r="D136" s="1" t="s">
        <v>329</v>
      </c>
      <c r="E136">
        <v>429990</v>
      </c>
      <c r="F136" s="1">
        <v>15.6</v>
      </c>
      <c r="G136" s="1" t="s">
        <v>13</v>
      </c>
      <c r="H136" s="1" t="s">
        <v>330</v>
      </c>
      <c r="I136">
        <v>16</v>
      </c>
      <c r="J136">
        <v>512</v>
      </c>
      <c r="K136" s="1" t="s">
        <v>179</v>
      </c>
      <c r="L136" s="1" t="s">
        <v>32</v>
      </c>
      <c r="M136" s="1" cm="1">
        <f t="array" ref="M136">SUM((LEFT(LOWER(laptops[[#This Row],[cpu]]),LEN(CPUs[Family]))=LOWER(CPUs[Family]))*CPUs[Rating])</f>
        <v>3</v>
      </c>
      <c r="N136" s="1" cm="1">
        <f t="array" ref="N136">SUM((LEFT(LOWER(laptops[[#This Row],[gpu]]),LEN(Graphics[Family]))=LOWER(Graphics[Family]))*Graphics[Rating])</f>
        <v>14</v>
      </c>
      <c r="O136" s="1">
        <f>VALUE(LEFT(laptops[[#This Row],[resolution]],SEARCH("x",laptops[[#This Row],[resolution]])-1))</f>
        <v>1920</v>
      </c>
    </row>
    <row r="137" spans="2:15" x14ac:dyDescent="0.25">
      <c r="B137">
        <v>9944253</v>
      </c>
      <c r="C137" s="1" t="s">
        <v>331</v>
      </c>
      <c r="D137" s="1" t="s">
        <v>332</v>
      </c>
      <c r="E137">
        <v>434990</v>
      </c>
      <c r="F137" s="1">
        <v>14</v>
      </c>
      <c r="G137" s="1" t="s">
        <v>258</v>
      </c>
      <c r="H137" s="1" t="s">
        <v>333</v>
      </c>
      <c r="I137">
        <v>16</v>
      </c>
      <c r="J137">
        <v>512</v>
      </c>
      <c r="K137" s="1" t="s">
        <v>50</v>
      </c>
      <c r="L137" s="1" t="s">
        <v>32</v>
      </c>
      <c r="M137" s="1" cm="1">
        <f t="array" ref="M137">SUM((LEFT(LOWER(laptops[[#This Row],[cpu]]),LEN(CPUs[Family]))=LOWER(CPUs[Family]))*CPUs[Rating])</f>
        <v>5</v>
      </c>
      <c r="N137" s="1" cm="1">
        <f t="array" ref="N137">SUM((LEFT(LOWER(laptops[[#This Row],[gpu]]),LEN(Graphics[Family]))=LOWER(Graphics[Family]))*Graphics[Rating])</f>
        <v>7</v>
      </c>
      <c r="O137" s="1">
        <f>VALUE(LEFT(laptops[[#This Row],[resolution]],SEARCH("x",laptops[[#This Row],[resolution]])-1))</f>
        <v>2880</v>
      </c>
    </row>
    <row r="138" spans="2:15" x14ac:dyDescent="0.25">
      <c r="B138">
        <v>9944255</v>
      </c>
      <c r="C138" s="1" t="s">
        <v>334</v>
      </c>
      <c r="D138" s="1" t="s">
        <v>335</v>
      </c>
      <c r="E138">
        <v>439990</v>
      </c>
      <c r="F138" s="1">
        <v>15.6</v>
      </c>
      <c r="G138" s="1" t="s">
        <v>13</v>
      </c>
      <c r="H138" s="1" t="s">
        <v>336</v>
      </c>
      <c r="I138">
        <v>8</v>
      </c>
      <c r="J138">
        <v>512</v>
      </c>
      <c r="K138" s="1" t="s">
        <v>262</v>
      </c>
      <c r="L138" s="1" t="s">
        <v>32</v>
      </c>
      <c r="M138" s="1" cm="1">
        <f t="array" ref="M138">SUM((LEFT(LOWER(laptops[[#This Row],[cpu]]),LEN(CPUs[Family]))=LOWER(CPUs[Family]))*CPUs[Rating])</f>
        <v>5</v>
      </c>
      <c r="N138" s="1" cm="1">
        <f t="array" ref="N138">SUM((LEFT(LOWER(laptops[[#This Row],[gpu]]),LEN(Graphics[Family]))=LOWER(Graphics[Family]))*Graphics[Rating])</f>
        <v>9</v>
      </c>
      <c r="O138" s="1">
        <f>VALUE(LEFT(laptops[[#This Row],[resolution]],SEARCH("x",laptops[[#This Row],[resolution]])-1))</f>
        <v>1920</v>
      </c>
    </row>
    <row r="139" spans="2:15" x14ac:dyDescent="0.25">
      <c r="B139">
        <v>4900302</v>
      </c>
      <c r="C139" s="1" t="s">
        <v>337</v>
      </c>
      <c r="D139" s="1" t="s">
        <v>338</v>
      </c>
      <c r="E139">
        <v>449990</v>
      </c>
      <c r="F139" s="1">
        <v>15.6</v>
      </c>
      <c r="G139" s="1" t="s">
        <v>13</v>
      </c>
      <c r="H139" s="1" t="s">
        <v>336</v>
      </c>
      <c r="I139">
        <v>8</v>
      </c>
      <c r="J139">
        <v>512</v>
      </c>
      <c r="K139" s="1" t="s">
        <v>290</v>
      </c>
      <c r="L139" s="1" t="s">
        <v>32</v>
      </c>
      <c r="M139" s="1" cm="1">
        <f t="array" ref="M139">SUM((LEFT(LOWER(laptops[[#This Row],[cpu]]),LEN(CPUs[Family]))=LOWER(CPUs[Family]))*CPUs[Rating])</f>
        <v>5</v>
      </c>
      <c r="N139" s="1" cm="1">
        <f t="array" ref="N139">SUM((LEFT(LOWER(laptops[[#This Row],[gpu]]),LEN(Graphics[Family]))=LOWER(Graphics[Family]))*Graphics[Rating])</f>
        <v>6</v>
      </c>
      <c r="O139" s="1">
        <f>VALUE(LEFT(laptops[[#This Row],[resolution]],SEARCH("x",laptops[[#This Row],[resolution]])-1))</f>
        <v>1920</v>
      </c>
    </row>
    <row r="140" spans="2:15" x14ac:dyDescent="0.25">
      <c r="B140">
        <v>5054929</v>
      </c>
      <c r="C140" s="1" t="s">
        <v>339</v>
      </c>
      <c r="D140" s="1" t="s">
        <v>340</v>
      </c>
      <c r="E140">
        <v>449990</v>
      </c>
      <c r="F140" s="1">
        <v>15.6</v>
      </c>
      <c r="G140" s="1" t="s">
        <v>13</v>
      </c>
      <c r="H140" s="1" t="s">
        <v>287</v>
      </c>
      <c r="I140">
        <v>8</v>
      </c>
      <c r="J140">
        <v>512</v>
      </c>
      <c r="K140" s="1" t="s">
        <v>341</v>
      </c>
      <c r="L140" s="1" t="s">
        <v>32</v>
      </c>
      <c r="M140" s="1" cm="1">
        <f t="array" ref="M140">SUM((LEFT(LOWER(laptops[[#This Row],[cpu]]),LEN(CPUs[Family]))=LOWER(CPUs[Family]))*CPUs[Rating])</f>
        <v>3</v>
      </c>
      <c r="N140" s="1" cm="1">
        <f t="array" ref="N140">SUM((LEFT(LOWER(laptops[[#This Row],[gpu]]),LEN(Graphics[Family]))=LOWER(Graphics[Family]))*Graphics[Rating])</f>
        <v>10</v>
      </c>
      <c r="O140" s="1">
        <f>VALUE(LEFT(laptops[[#This Row],[resolution]],SEARCH("x",laptops[[#This Row],[resolution]])-1))</f>
        <v>1920</v>
      </c>
    </row>
    <row r="141" spans="2:15" x14ac:dyDescent="0.25">
      <c r="B141">
        <v>5082348</v>
      </c>
      <c r="C141" s="1" t="s">
        <v>342</v>
      </c>
      <c r="D141" s="1" t="s">
        <v>343</v>
      </c>
      <c r="E141">
        <v>449990</v>
      </c>
      <c r="F141" s="1">
        <v>17.3</v>
      </c>
      <c r="G141" s="1" t="s">
        <v>13</v>
      </c>
      <c r="H141" s="1" t="s">
        <v>274</v>
      </c>
      <c r="I141">
        <v>16</v>
      </c>
      <c r="J141">
        <v>512</v>
      </c>
      <c r="K141" s="1" t="s">
        <v>290</v>
      </c>
      <c r="L141" s="1" t="s">
        <v>32</v>
      </c>
      <c r="M141" s="1" cm="1">
        <f t="array" ref="M141">SUM((LEFT(LOWER(laptops[[#This Row],[cpu]]),LEN(CPUs[Family]))=LOWER(CPUs[Family]))*CPUs[Rating])</f>
        <v>6</v>
      </c>
      <c r="N141" s="1" cm="1">
        <f t="array" ref="N141">SUM((LEFT(LOWER(laptops[[#This Row],[gpu]]),LEN(Graphics[Family]))=LOWER(Graphics[Family]))*Graphics[Rating])</f>
        <v>6</v>
      </c>
      <c r="O141" s="1">
        <f>VALUE(LEFT(laptops[[#This Row],[resolution]],SEARCH("x",laptops[[#This Row],[resolution]])-1))</f>
        <v>1920</v>
      </c>
    </row>
    <row r="142" spans="2:15" x14ac:dyDescent="0.25">
      <c r="B142">
        <v>5322440</v>
      </c>
      <c r="C142" s="1" t="s">
        <v>344</v>
      </c>
      <c r="D142" s="1" t="s">
        <v>345</v>
      </c>
      <c r="E142">
        <v>469990</v>
      </c>
      <c r="F142" s="1">
        <v>14</v>
      </c>
      <c r="G142" s="1" t="s">
        <v>13</v>
      </c>
      <c r="H142" s="1" t="s">
        <v>214</v>
      </c>
      <c r="I142">
        <v>8</v>
      </c>
      <c r="J142">
        <v>256</v>
      </c>
      <c r="K142" s="1" t="s">
        <v>50</v>
      </c>
      <c r="L142" s="1" t="s">
        <v>28</v>
      </c>
      <c r="M142" s="1" cm="1">
        <f t="array" ref="M142">SUM((LEFT(LOWER(laptops[[#This Row],[cpu]]),LEN(CPUs[Family]))=LOWER(CPUs[Family]))*CPUs[Rating])</f>
        <v>7</v>
      </c>
      <c r="N142" s="1" cm="1">
        <f t="array" ref="N142">SUM((LEFT(LOWER(laptops[[#This Row],[gpu]]),LEN(Graphics[Family]))=LOWER(Graphics[Family]))*Graphics[Rating])</f>
        <v>7</v>
      </c>
      <c r="O142" s="1">
        <f>VALUE(LEFT(laptops[[#This Row],[resolution]],SEARCH("x",laptops[[#This Row],[resolution]])-1))</f>
        <v>1920</v>
      </c>
    </row>
    <row r="143" spans="2:15" x14ac:dyDescent="0.25">
      <c r="B143">
        <v>4732855</v>
      </c>
      <c r="C143" s="1" t="s">
        <v>346</v>
      </c>
      <c r="D143" s="1" t="s">
        <v>347</v>
      </c>
      <c r="E143">
        <v>475990</v>
      </c>
      <c r="F143" s="1">
        <v>13.3</v>
      </c>
      <c r="G143" s="1" t="s">
        <v>348</v>
      </c>
      <c r="H143" s="1" t="s">
        <v>349</v>
      </c>
      <c r="I143">
        <v>8</v>
      </c>
      <c r="J143">
        <v>256</v>
      </c>
      <c r="K143" s="1" t="s">
        <v>350</v>
      </c>
      <c r="L143" s="1" t="s">
        <v>351</v>
      </c>
      <c r="M143" s="1" cm="1">
        <f t="array" ref="M143">SUM((LEFT(LOWER(laptops[[#This Row],[cpu]]),LEN(CPUs[Family]))=LOWER(CPUs[Family]))*CPUs[Rating])</f>
        <v>8</v>
      </c>
      <c r="N143" s="1" cm="1">
        <f t="array" ref="N143">SUM((LEFT(LOWER(laptops[[#This Row],[gpu]]),LEN(Graphics[Family]))=LOWER(Graphics[Family]))*Graphics[Rating])</f>
        <v>7</v>
      </c>
      <c r="O143" s="1">
        <f>VALUE(LEFT(laptops[[#This Row],[resolution]],SEARCH("x",laptops[[#This Row],[resolution]])-1))</f>
        <v>2560</v>
      </c>
    </row>
    <row r="144" spans="2:15" x14ac:dyDescent="0.25">
      <c r="B144">
        <v>4831487</v>
      </c>
      <c r="C144" s="1" t="s">
        <v>352</v>
      </c>
      <c r="D144" s="1" t="s">
        <v>353</v>
      </c>
      <c r="E144">
        <v>479990</v>
      </c>
      <c r="F144" s="1">
        <v>15.6</v>
      </c>
      <c r="G144" s="1" t="s">
        <v>13</v>
      </c>
      <c r="H144" s="1" t="s">
        <v>182</v>
      </c>
      <c r="I144">
        <v>8</v>
      </c>
      <c r="J144">
        <v>512</v>
      </c>
      <c r="K144" s="1" t="s">
        <v>290</v>
      </c>
      <c r="L144" s="1" t="s">
        <v>32</v>
      </c>
      <c r="M144" s="1" cm="1">
        <f t="array" ref="M144">SUM((LEFT(LOWER(laptops[[#This Row],[cpu]]),LEN(CPUs[Family]))=LOWER(CPUs[Family]))*CPUs[Rating])</f>
        <v>7</v>
      </c>
      <c r="N144" s="1" cm="1">
        <f t="array" ref="N144">SUM((LEFT(LOWER(laptops[[#This Row],[gpu]]),LEN(Graphics[Family]))=LOWER(Graphics[Family]))*Graphics[Rating])</f>
        <v>6</v>
      </c>
      <c r="O144" s="1">
        <f>VALUE(LEFT(laptops[[#This Row],[resolution]],SEARCH("x",laptops[[#This Row],[resolution]])-1))</f>
        <v>1920</v>
      </c>
    </row>
    <row r="145" spans="2:15" x14ac:dyDescent="0.25">
      <c r="B145">
        <v>4732858</v>
      </c>
      <c r="C145" s="1" t="s">
        <v>354</v>
      </c>
      <c r="D145" s="1" t="s">
        <v>355</v>
      </c>
      <c r="E145">
        <v>499990</v>
      </c>
      <c r="F145" s="1">
        <v>13.3</v>
      </c>
      <c r="G145" s="1" t="s">
        <v>348</v>
      </c>
      <c r="H145" s="1" t="s">
        <v>349</v>
      </c>
      <c r="I145">
        <v>8</v>
      </c>
      <c r="J145">
        <v>256</v>
      </c>
      <c r="K145" s="1" t="s">
        <v>350</v>
      </c>
      <c r="L145" s="1" t="s">
        <v>351</v>
      </c>
      <c r="M145" s="1" cm="1">
        <f t="array" ref="M145">SUM((LEFT(LOWER(laptops[[#This Row],[cpu]]),LEN(CPUs[Family]))=LOWER(CPUs[Family]))*CPUs[Rating])</f>
        <v>8</v>
      </c>
      <c r="N145" s="1" cm="1">
        <f t="array" ref="N145">SUM((LEFT(LOWER(laptops[[#This Row],[gpu]]),LEN(Graphics[Family]))=LOWER(Graphics[Family]))*Graphics[Rating])</f>
        <v>7</v>
      </c>
      <c r="O145" s="1">
        <f>VALUE(LEFT(laptops[[#This Row],[resolution]],SEARCH("x",laptops[[#This Row],[resolution]])-1))</f>
        <v>2560</v>
      </c>
    </row>
    <row r="146" spans="2:15" x14ac:dyDescent="0.25">
      <c r="B146">
        <v>4732857</v>
      </c>
      <c r="C146" s="1" t="s">
        <v>356</v>
      </c>
      <c r="D146" s="1" t="s">
        <v>357</v>
      </c>
      <c r="E146">
        <v>499990</v>
      </c>
      <c r="F146" s="1">
        <v>13.3</v>
      </c>
      <c r="G146" s="1" t="s">
        <v>348</v>
      </c>
      <c r="H146" s="1" t="s">
        <v>349</v>
      </c>
      <c r="I146">
        <v>8</v>
      </c>
      <c r="J146">
        <v>256</v>
      </c>
      <c r="K146" s="1" t="s">
        <v>350</v>
      </c>
      <c r="L146" s="1" t="s">
        <v>351</v>
      </c>
      <c r="M146" s="1" cm="1">
        <f t="array" ref="M146">SUM((LEFT(LOWER(laptops[[#This Row],[cpu]]),LEN(CPUs[Family]))=LOWER(CPUs[Family]))*CPUs[Rating])</f>
        <v>8</v>
      </c>
      <c r="N146" s="1" cm="1">
        <f t="array" ref="N146">SUM((LEFT(LOWER(laptops[[#This Row],[gpu]]),LEN(Graphics[Family]))=LOWER(Graphics[Family]))*Graphics[Rating])</f>
        <v>7</v>
      </c>
      <c r="O146" s="1">
        <f>VALUE(LEFT(laptops[[#This Row],[resolution]],SEARCH("x",laptops[[#This Row],[resolution]])-1))</f>
        <v>2560</v>
      </c>
    </row>
    <row r="147" spans="2:15" x14ac:dyDescent="0.25">
      <c r="B147">
        <v>5082621</v>
      </c>
      <c r="C147" s="1" t="s">
        <v>358</v>
      </c>
      <c r="D147" s="1" t="s">
        <v>359</v>
      </c>
      <c r="E147">
        <v>499990</v>
      </c>
      <c r="F147" s="1">
        <v>15.6</v>
      </c>
      <c r="G147" s="1" t="s">
        <v>13</v>
      </c>
      <c r="H147" s="1" t="s">
        <v>274</v>
      </c>
      <c r="I147">
        <v>16</v>
      </c>
      <c r="J147">
        <v>512</v>
      </c>
      <c r="K147" s="1" t="s">
        <v>360</v>
      </c>
      <c r="L147" s="1" t="s">
        <v>32</v>
      </c>
      <c r="M147" s="1" cm="1">
        <f t="array" ref="M147">SUM((LEFT(LOWER(laptops[[#This Row],[cpu]]),LEN(CPUs[Family]))=LOWER(CPUs[Family]))*CPUs[Rating])</f>
        <v>6</v>
      </c>
      <c r="N147" s="1" cm="1">
        <f t="array" ref="N147">SUM((LEFT(LOWER(laptops[[#This Row],[gpu]]),LEN(Graphics[Family]))=LOWER(Graphics[Family]))*Graphics[Rating])</f>
        <v>5</v>
      </c>
      <c r="O147" s="1">
        <f>VALUE(LEFT(laptops[[#This Row],[resolution]],SEARCH("x",laptops[[#This Row],[resolution]])-1))</f>
        <v>1920</v>
      </c>
    </row>
    <row r="148" spans="2:15" x14ac:dyDescent="0.25">
      <c r="B148">
        <v>4900305</v>
      </c>
      <c r="C148" s="1" t="s">
        <v>361</v>
      </c>
      <c r="D148" s="1" t="s">
        <v>362</v>
      </c>
      <c r="E148">
        <v>499990</v>
      </c>
      <c r="F148" s="1">
        <v>15.6</v>
      </c>
      <c r="G148" s="1" t="s">
        <v>13</v>
      </c>
      <c r="H148" s="1" t="s">
        <v>363</v>
      </c>
      <c r="I148">
        <v>16</v>
      </c>
      <c r="J148">
        <v>512</v>
      </c>
      <c r="K148" s="1" t="s">
        <v>364</v>
      </c>
      <c r="L148" s="1" t="s">
        <v>32</v>
      </c>
      <c r="M148" s="1" cm="1">
        <f t="array" ref="M148">SUM((LEFT(LOWER(laptops[[#This Row],[cpu]]),LEN(CPUs[Family]))=LOWER(CPUs[Family]))*CPUs[Rating])</f>
        <v>6</v>
      </c>
      <c r="N148" s="1" cm="1">
        <f t="array" ref="N148">SUM((LEFT(LOWER(laptops[[#This Row],[gpu]]),LEN(Graphics[Family]))=LOWER(Graphics[Family]))*Graphics[Rating])</f>
        <v>6</v>
      </c>
      <c r="O148" s="1">
        <f>VALUE(LEFT(laptops[[#This Row],[resolution]],SEARCH("x",laptops[[#This Row],[resolution]])-1))</f>
        <v>1920</v>
      </c>
    </row>
    <row r="149" spans="2:15" x14ac:dyDescent="0.25">
      <c r="B149">
        <v>9923774</v>
      </c>
      <c r="C149" s="1" t="s">
        <v>365</v>
      </c>
      <c r="D149" s="1" t="s">
        <v>366</v>
      </c>
      <c r="E149">
        <v>499990</v>
      </c>
      <c r="F149" s="1">
        <v>15.6</v>
      </c>
      <c r="G149" s="1" t="s">
        <v>13</v>
      </c>
      <c r="H149" s="1" t="s">
        <v>295</v>
      </c>
      <c r="I149">
        <v>16</v>
      </c>
      <c r="J149">
        <v>512</v>
      </c>
      <c r="K149" s="1" t="s">
        <v>290</v>
      </c>
      <c r="L149" s="1" t="s">
        <v>32</v>
      </c>
      <c r="M149" s="1" cm="1">
        <f t="array" ref="M149">SUM((LEFT(LOWER(laptops[[#This Row],[cpu]]),LEN(CPUs[Family]))=LOWER(CPUs[Family]))*CPUs[Rating])</f>
        <v>6</v>
      </c>
      <c r="N149" s="1" cm="1">
        <f t="array" ref="N149">SUM((LEFT(LOWER(laptops[[#This Row],[gpu]]),LEN(Graphics[Family]))=LOWER(Graphics[Family]))*Graphics[Rating])</f>
        <v>6</v>
      </c>
      <c r="O149" s="1">
        <f>VALUE(LEFT(laptops[[#This Row],[resolution]],SEARCH("x",laptops[[#This Row],[resolution]])-1))</f>
        <v>1920</v>
      </c>
    </row>
    <row r="150" spans="2:15" x14ac:dyDescent="0.25">
      <c r="B150">
        <v>4900539</v>
      </c>
      <c r="C150" s="1" t="s">
        <v>367</v>
      </c>
      <c r="D150" s="1" t="s">
        <v>368</v>
      </c>
      <c r="E150">
        <v>499990</v>
      </c>
      <c r="F150" s="1">
        <v>15.6</v>
      </c>
      <c r="G150" s="1" t="s">
        <v>13</v>
      </c>
      <c r="H150" s="1" t="s">
        <v>295</v>
      </c>
      <c r="I150">
        <v>16</v>
      </c>
      <c r="J150">
        <v>512</v>
      </c>
      <c r="K150" s="1" t="s">
        <v>290</v>
      </c>
      <c r="L150" s="1" t="s">
        <v>32</v>
      </c>
      <c r="M150" s="1" cm="1">
        <f t="array" ref="M150">SUM((LEFT(LOWER(laptops[[#This Row],[cpu]]),LEN(CPUs[Family]))=LOWER(CPUs[Family]))*CPUs[Rating])</f>
        <v>6</v>
      </c>
      <c r="N150" s="1" cm="1">
        <f t="array" ref="N150">SUM((LEFT(LOWER(laptops[[#This Row],[gpu]]),LEN(Graphics[Family]))=LOWER(Graphics[Family]))*Graphics[Rating])</f>
        <v>6</v>
      </c>
      <c r="O150" s="1">
        <f>VALUE(LEFT(laptops[[#This Row],[resolution]],SEARCH("x",laptops[[#This Row],[resolution]])-1))</f>
        <v>1920</v>
      </c>
    </row>
    <row r="151" spans="2:15" x14ac:dyDescent="0.25">
      <c r="B151">
        <v>9943966</v>
      </c>
      <c r="C151" s="1" t="s">
        <v>369</v>
      </c>
      <c r="D151" s="1" t="s">
        <v>370</v>
      </c>
      <c r="E151">
        <v>499990</v>
      </c>
      <c r="F151" s="1">
        <v>15.6</v>
      </c>
      <c r="G151" s="1" t="s">
        <v>371</v>
      </c>
      <c r="H151" s="1" t="s">
        <v>372</v>
      </c>
      <c r="I151">
        <v>16</v>
      </c>
      <c r="J151">
        <v>512</v>
      </c>
      <c r="K151" s="1" t="s">
        <v>290</v>
      </c>
      <c r="L151" s="1" t="s">
        <v>32</v>
      </c>
      <c r="M151" s="1" cm="1">
        <f t="array" ref="M151">SUM((LEFT(LOWER(laptops[[#This Row],[cpu]]),LEN(CPUs[Family]))=LOWER(CPUs[Family]))*CPUs[Rating])</f>
        <v>5</v>
      </c>
      <c r="N151" s="1" cm="1">
        <f t="array" ref="N151">SUM((LEFT(LOWER(laptops[[#This Row],[gpu]]),LEN(Graphics[Family]))=LOWER(Graphics[Family]))*Graphics[Rating])</f>
        <v>6</v>
      </c>
      <c r="O151" s="1">
        <f>VALUE(LEFT(laptops[[#This Row],[resolution]],SEARCH("x",laptops[[#This Row],[resolution]])-1))</f>
        <v>2880</v>
      </c>
    </row>
    <row r="152" spans="2:15" x14ac:dyDescent="0.25">
      <c r="B152">
        <v>5045634</v>
      </c>
      <c r="C152" s="1" t="s">
        <v>373</v>
      </c>
      <c r="D152" s="1" t="s">
        <v>374</v>
      </c>
      <c r="E152">
        <v>499990</v>
      </c>
      <c r="F152" s="1">
        <v>15.6</v>
      </c>
      <c r="G152" s="1" t="s">
        <v>13</v>
      </c>
      <c r="H152" s="1" t="s">
        <v>274</v>
      </c>
      <c r="I152">
        <v>16</v>
      </c>
      <c r="J152">
        <v>512</v>
      </c>
      <c r="K152" s="1" t="s">
        <v>290</v>
      </c>
      <c r="L152" s="1" t="s">
        <v>32</v>
      </c>
      <c r="M152" s="1" cm="1">
        <f t="array" ref="M152">SUM((LEFT(LOWER(laptops[[#This Row],[cpu]]),LEN(CPUs[Family]))=LOWER(CPUs[Family]))*CPUs[Rating])</f>
        <v>6</v>
      </c>
      <c r="N152" s="1" cm="1">
        <f t="array" ref="N152">SUM((LEFT(LOWER(laptops[[#This Row],[gpu]]),LEN(Graphics[Family]))=LOWER(Graphics[Family]))*Graphics[Rating])</f>
        <v>6</v>
      </c>
      <c r="O152" s="1">
        <f>VALUE(LEFT(laptops[[#This Row],[resolution]],SEARCH("x",laptops[[#This Row],[resolution]])-1))</f>
        <v>1920</v>
      </c>
    </row>
    <row r="153" spans="2:15" x14ac:dyDescent="0.25">
      <c r="B153">
        <v>5058427</v>
      </c>
      <c r="C153" s="1" t="s">
        <v>375</v>
      </c>
      <c r="D153" s="1" t="s">
        <v>376</v>
      </c>
      <c r="E153">
        <v>499990</v>
      </c>
      <c r="F153" s="1">
        <v>15.6</v>
      </c>
      <c r="G153" s="1" t="s">
        <v>13</v>
      </c>
      <c r="H153" s="1" t="s">
        <v>219</v>
      </c>
      <c r="I153">
        <v>8</v>
      </c>
      <c r="J153">
        <v>512</v>
      </c>
      <c r="K153" s="1" t="s">
        <v>31</v>
      </c>
      <c r="L153" s="1" t="s">
        <v>16</v>
      </c>
      <c r="M153" s="1" cm="1">
        <f t="array" ref="M153">SUM((LEFT(LOWER(laptops[[#This Row],[cpu]]),LEN(CPUs[Family]))=LOWER(CPUs[Family]))*CPUs[Rating])</f>
        <v>6</v>
      </c>
      <c r="N153" s="1" cm="1">
        <f t="array" ref="N153">SUM((LEFT(LOWER(laptops[[#This Row],[gpu]]),LEN(Graphics[Family]))=LOWER(Graphics[Family]))*Graphics[Rating])</f>
        <v>14</v>
      </c>
      <c r="O153" s="1">
        <f>VALUE(LEFT(laptops[[#This Row],[resolution]],SEARCH("x",laptops[[#This Row],[resolution]])-1))</f>
        <v>1920</v>
      </c>
    </row>
    <row r="154" spans="2:15" x14ac:dyDescent="0.25">
      <c r="B154">
        <v>5057646</v>
      </c>
      <c r="C154" s="1" t="s">
        <v>377</v>
      </c>
      <c r="D154" s="1" t="s">
        <v>378</v>
      </c>
      <c r="E154">
        <v>499990</v>
      </c>
      <c r="F154" s="1">
        <v>15.6</v>
      </c>
      <c r="G154" s="1" t="s">
        <v>13</v>
      </c>
      <c r="H154" s="1" t="s">
        <v>379</v>
      </c>
      <c r="I154">
        <v>8</v>
      </c>
      <c r="J154">
        <v>512</v>
      </c>
      <c r="K154" s="1" t="s">
        <v>31</v>
      </c>
      <c r="L154" s="1" t="s">
        <v>32</v>
      </c>
      <c r="M154" s="1" cm="1">
        <f t="array" ref="M154">SUM((LEFT(LOWER(laptops[[#This Row],[cpu]]),LEN(CPUs[Family]))=LOWER(CPUs[Family]))*CPUs[Rating])</f>
        <v>3</v>
      </c>
      <c r="N154" s="1" cm="1">
        <f t="array" ref="N154">SUM((LEFT(LOWER(laptops[[#This Row],[gpu]]),LEN(Graphics[Family]))=LOWER(Graphics[Family]))*Graphics[Rating])</f>
        <v>14</v>
      </c>
      <c r="O154" s="1">
        <f>VALUE(LEFT(laptops[[#This Row],[resolution]],SEARCH("x",laptops[[#This Row],[resolution]])-1))</f>
        <v>1920</v>
      </c>
    </row>
    <row r="155" spans="2:15" x14ac:dyDescent="0.25">
      <c r="B155">
        <v>9964415</v>
      </c>
      <c r="C155" s="1" t="s">
        <v>380</v>
      </c>
      <c r="D155" s="1" t="s">
        <v>381</v>
      </c>
      <c r="E155">
        <v>499990</v>
      </c>
      <c r="F155" s="1">
        <v>16</v>
      </c>
      <c r="G155" s="1" t="s">
        <v>282</v>
      </c>
      <c r="H155" s="1" t="s">
        <v>295</v>
      </c>
      <c r="I155">
        <v>16</v>
      </c>
      <c r="J155">
        <v>512</v>
      </c>
      <c r="K155" s="1" t="s">
        <v>290</v>
      </c>
      <c r="L155" s="1" t="s">
        <v>32</v>
      </c>
      <c r="M155" s="1" cm="1">
        <f t="array" ref="M155">SUM((LEFT(LOWER(laptops[[#This Row],[cpu]]),LEN(CPUs[Family]))=LOWER(CPUs[Family]))*CPUs[Rating])</f>
        <v>6</v>
      </c>
      <c r="N155" s="1" cm="1">
        <f t="array" ref="N155">SUM((LEFT(LOWER(laptops[[#This Row],[gpu]]),LEN(Graphics[Family]))=LOWER(Graphics[Family]))*Graphics[Rating])</f>
        <v>6</v>
      </c>
      <c r="O155" s="1">
        <f>VALUE(LEFT(laptops[[#This Row],[resolution]],SEARCH("x",laptops[[#This Row],[resolution]])-1))</f>
        <v>1920</v>
      </c>
    </row>
    <row r="156" spans="2:15" x14ac:dyDescent="0.25">
      <c r="B156">
        <v>4831243</v>
      </c>
      <c r="C156" s="1" t="s">
        <v>382</v>
      </c>
      <c r="D156" s="1" t="s">
        <v>383</v>
      </c>
      <c r="E156">
        <v>509990</v>
      </c>
      <c r="F156" s="1">
        <v>15.6</v>
      </c>
      <c r="G156" s="1" t="s">
        <v>13</v>
      </c>
      <c r="H156" s="1" t="s">
        <v>287</v>
      </c>
      <c r="I156">
        <v>8</v>
      </c>
      <c r="J156">
        <v>512</v>
      </c>
      <c r="K156" s="1" t="s">
        <v>179</v>
      </c>
      <c r="L156" s="1" t="s">
        <v>28</v>
      </c>
      <c r="M156" s="1" cm="1">
        <f t="array" ref="M156">SUM((LEFT(LOWER(laptops[[#This Row],[cpu]]),LEN(CPUs[Family]))=LOWER(CPUs[Family]))*CPUs[Rating])</f>
        <v>3</v>
      </c>
      <c r="N156" s="1" cm="1">
        <f t="array" ref="N156">SUM((LEFT(LOWER(laptops[[#This Row],[gpu]]),LEN(Graphics[Family]))=LOWER(Graphics[Family]))*Graphics[Rating])</f>
        <v>14</v>
      </c>
      <c r="O156" s="1">
        <f>VALUE(LEFT(laptops[[#This Row],[resolution]],SEARCH("x",laptops[[#This Row],[resolution]])-1))</f>
        <v>1920</v>
      </c>
    </row>
    <row r="157" spans="2:15" x14ac:dyDescent="0.25">
      <c r="B157">
        <v>9943965</v>
      </c>
      <c r="C157" s="1" t="s">
        <v>384</v>
      </c>
      <c r="D157" s="1" t="s">
        <v>385</v>
      </c>
      <c r="E157">
        <v>519990</v>
      </c>
      <c r="F157" s="1">
        <v>15.6</v>
      </c>
      <c r="G157" s="1" t="s">
        <v>371</v>
      </c>
      <c r="H157" s="1" t="s">
        <v>372</v>
      </c>
      <c r="I157">
        <v>16</v>
      </c>
      <c r="J157">
        <v>512</v>
      </c>
      <c r="K157" s="1" t="s">
        <v>50</v>
      </c>
      <c r="L157" s="1" t="s">
        <v>19</v>
      </c>
      <c r="M157" s="1" cm="1">
        <f t="array" ref="M157">SUM((LEFT(LOWER(laptops[[#This Row],[cpu]]),LEN(CPUs[Family]))=LOWER(CPUs[Family]))*CPUs[Rating])</f>
        <v>5</v>
      </c>
      <c r="N157" s="1" cm="1">
        <f t="array" ref="N157">SUM((LEFT(LOWER(laptops[[#This Row],[gpu]]),LEN(Graphics[Family]))=LOWER(Graphics[Family]))*Graphics[Rating])</f>
        <v>7</v>
      </c>
      <c r="O157" s="1">
        <f>VALUE(LEFT(laptops[[#This Row],[resolution]],SEARCH("x",laptops[[#This Row],[resolution]])-1))</f>
        <v>2880</v>
      </c>
    </row>
    <row r="158" spans="2:15" x14ac:dyDescent="0.25">
      <c r="B158">
        <v>4874380</v>
      </c>
      <c r="C158" s="1" t="s">
        <v>386</v>
      </c>
      <c r="D158" s="1" t="s">
        <v>387</v>
      </c>
      <c r="E158">
        <v>529990</v>
      </c>
      <c r="F158" s="1">
        <v>14</v>
      </c>
      <c r="G158" s="1" t="s">
        <v>388</v>
      </c>
      <c r="H158" s="1" t="s">
        <v>178</v>
      </c>
      <c r="I158">
        <v>8</v>
      </c>
      <c r="J158">
        <v>512</v>
      </c>
      <c r="K158" s="1" t="s">
        <v>179</v>
      </c>
      <c r="L158" s="1" t="s">
        <v>28</v>
      </c>
      <c r="M158" s="1" cm="1">
        <f t="array" ref="M158">SUM((LEFT(LOWER(laptops[[#This Row],[cpu]]),LEN(CPUs[Family]))=LOWER(CPUs[Family]))*CPUs[Rating])</f>
        <v>6</v>
      </c>
      <c r="N158" s="1" cm="1">
        <f t="array" ref="N158">SUM((LEFT(LOWER(laptops[[#This Row],[gpu]]),LEN(Graphics[Family]))=LOWER(Graphics[Family]))*Graphics[Rating])</f>
        <v>14</v>
      </c>
      <c r="O158" s="1">
        <f>VALUE(LEFT(laptops[[#This Row],[resolution]],SEARCH("x",laptops[[#This Row],[resolution]])-1))</f>
        <v>2160</v>
      </c>
    </row>
    <row r="159" spans="2:15" x14ac:dyDescent="0.25">
      <c r="B159">
        <v>4900383</v>
      </c>
      <c r="C159" s="1" t="s">
        <v>389</v>
      </c>
      <c r="D159" s="1" t="s">
        <v>390</v>
      </c>
      <c r="E159">
        <v>529990</v>
      </c>
      <c r="F159" s="1">
        <v>14</v>
      </c>
      <c r="G159" s="1" t="s">
        <v>388</v>
      </c>
      <c r="H159" s="1" t="s">
        <v>178</v>
      </c>
      <c r="I159">
        <v>8</v>
      </c>
      <c r="J159">
        <v>512</v>
      </c>
      <c r="K159" s="1" t="s">
        <v>179</v>
      </c>
      <c r="L159" s="1" t="s">
        <v>28</v>
      </c>
      <c r="M159" s="1" cm="1">
        <f t="array" ref="M159">SUM((LEFT(LOWER(laptops[[#This Row],[cpu]]),LEN(CPUs[Family]))=LOWER(CPUs[Family]))*CPUs[Rating])</f>
        <v>6</v>
      </c>
      <c r="N159" s="1" cm="1">
        <f t="array" ref="N159">SUM((LEFT(LOWER(laptops[[#This Row],[gpu]]),LEN(Graphics[Family]))=LOWER(Graphics[Family]))*Graphics[Rating])</f>
        <v>14</v>
      </c>
      <c r="O159" s="1">
        <f>VALUE(LEFT(laptops[[#This Row],[resolution]],SEARCH("x",laptops[[#This Row],[resolution]])-1))</f>
        <v>2160</v>
      </c>
    </row>
    <row r="160" spans="2:15" x14ac:dyDescent="0.25">
      <c r="B160">
        <v>5324542</v>
      </c>
      <c r="C160" s="1" t="s">
        <v>391</v>
      </c>
      <c r="D160" s="1" t="s">
        <v>392</v>
      </c>
      <c r="E160">
        <v>529990</v>
      </c>
      <c r="F160" s="1">
        <v>15.6</v>
      </c>
      <c r="G160" s="1" t="s">
        <v>13</v>
      </c>
      <c r="H160" s="1" t="s">
        <v>178</v>
      </c>
      <c r="I160">
        <v>16</v>
      </c>
      <c r="J160">
        <v>512</v>
      </c>
      <c r="K160" s="1" t="s">
        <v>179</v>
      </c>
      <c r="L160" s="1" t="s">
        <v>32</v>
      </c>
      <c r="M160" s="1" cm="1">
        <f t="array" ref="M160">SUM((LEFT(LOWER(laptops[[#This Row],[cpu]]),LEN(CPUs[Family]))=LOWER(CPUs[Family]))*CPUs[Rating])</f>
        <v>6</v>
      </c>
      <c r="N160" s="1" cm="1">
        <f t="array" ref="N160">SUM((LEFT(LOWER(laptops[[#This Row],[gpu]]),LEN(Graphics[Family]))=LOWER(Graphics[Family]))*Graphics[Rating])</f>
        <v>14</v>
      </c>
      <c r="O160" s="1">
        <f>VALUE(LEFT(laptops[[#This Row],[resolution]],SEARCH("x",laptops[[#This Row],[resolution]])-1))</f>
        <v>1920</v>
      </c>
    </row>
    <row r="161" spans="2:15" x14ac:dyDescent="0.25">
      <c r="B161">
        <v>5057648</v>
      </c>
      <c r="C161" s="1" t="s">
        <v>393</v>
      </c>
      <c r="D161" s="1" t="s">
        <v>394</v>
      </c>
      <c r="E161">
        <v>529990</v>
      </c>
      <c r="F161" s="1">
        <v>15.6</v>
      </c>
      <c r="G161" s="1" t="s">
        <v>13</v>
      </c>
      <c r="H161" s="1" t="s">
        <v>379</v>
      </c>
      <c r="I161">
        <v>16</v>
      </c>
      <c r="J161">
        <v>512</v>
      </c>
      <c r="K161" s="1" t="s">
        <v>31</v>
      </c>
      <c r="L161" s="1" t="s">
        <v>32</v>
      </c>
      <c r="M161" s="1" cm="1">
        <f t="array" ref="M161">SUM((LEFT(LOWER(laptops[[#This Row],[cpu]]),LEN(CPUs[Family]))=LOWER(CPUs[Family]))*CPUs[Rating])</f>
        <v>3</v>
      </c>
      <c r="N161" s="1" cm="1">
        <f t="array" ref="N161">SUM((LEFT(LOWER(laptops[[#This Row],[gpu]]),LEN(Graphics[Family]))=LOWER(Graphics[Family]))*Graphics[Rating])</f>
        <v>14</v>
      </c>
      <c r="O161" s="1">
        <f>VALUE(LEFT(laptops[[#This Row],[resolution]],SEARCH("x",laptops[[#This Row],[resolution]])-1))</f>
        <v>1920</v>
      </c>
    </row>
    <row r="162" spans="2:15" x14ac:dyDescent="0.25">
      <c r="B162">
        <v>5058433</v>
      </c>
      <c r="C162" s="1" t="s">
        <v>395</v>
      </c>
      <c r="D162" s="1" t="s">
        <v>396</v>
      </c>
      <c r="E162">
        <v>544990</v>
      </c>
      <c r="F162" s="1">
        <v>15.6</v>
      </c>
      <c r="G162" s="1" t="s">
        <v>13</v>
      </c>
      <c r="H162" s="1" t="s">
        <v>279</v>
      </c>
      <c r="I162">
        <v>16</v>
      </c>
      <c r="J162">
        <v>512</v>
      </c>
      <c r="K162" s="1" t="s">
        <v>50</v>
      </c>
      <c r="L162" s="1" t="s">
        <v>32</v>
      </c>
      <c r="M162" s="1" cm="1">
        <f t="array" ref="M162">SUM((LEFT(LOWER(laptops[[#This Row],[cpu]]),LEN(CPUs[Family]))=LOWER(CPUs[Family]))*CPUs[Rating])</f>
        <v>5</v>
      </c>
      <c r="N162" s="1" cm="1">
        <f t="array" ref="N162">SUM((LEFT(LOWER(laptops[[#This Row],[gpu]]),LEN(Graphics[Family]))=LOWER(Graphics[Family]))*Graphics[Rating])</f>
        <v>7</v>
      </c>
      <c r="O162" s="1">
        <f>VALUE(LEFT(laptops[[#This Row],[resolution]],SEARCH("x",laptops[[#This Row],[resolution]])-1))</f>
        <v>1920</v>
      </c>
    </row>
    <row r="163" spans="2:15" x14ac:dyDescent="0.25">
      <c r="B163">
        <v>9937017</v>
      </c>
      <c r="C163" s="1" t="s">
        <v>397</v>
      </c>
      <c r="D163" s="1" t="s">
        <v>398</v>
      </c>
      <c r="E163">
        <v>549990</v>
      </c>
      <c r="F163" s="1">
        <v>15.6</v>
      </c>
      <c r="G163" s="1" t="s">
        <v>371</v>
      </c>
      <c r="H163" s="1" t="s">
        <v>274</v>
      </c>
      <c r="I163">
        <v>16</v>
      </c>
      <c r="J163">
        <v>512</v>
      </c>
      <c r="K163" s="1" t="s">
        <v>290</v>
      </c>
      <c r="L163" s="1" t="s">
        <v>32</v>
      </c>
      <c r="M163" s="1" cm="1">
        <f t="array" ref="M163">SUM((LEFT(LOWER(laptops[[#This Row],[cpu]]),LEN(CPUs[Family]))=LOWER(CPUs[Family]))*CPUs[Rating])</f>
        <v>6</v>
      </c>
      <c r="N163" s="1" cm="1">
        <f t="array" ref="N163">SUM((LEFT(LOWER(laptops[[#This Row],[gpu]]),LEN(Graphics[Family]))=LOWER(Graphics[Family]))*Graphics[Rating])</f>
        <v>6</v>
      </c>
      <c r="O163" s="1">
        <f>VALUE(LEFT(laptops[[#This Row],[resolution]],SEARCH("x",laptops[[#This Row],[resolution]])-1))</f>
        <v>2880</v>
      </c>
    </row>
    <row r="164" spans="2:15" x14ac:dyDescent="0.25">
      <c r="B164">
        <v>4792482</v>
      </c>
      <c r="C164" s="1" t="s">
        <v>399</v>
      </c>
      <c r="D164" s="1" t="s">
        <v>400</v>
      </c>
      <c r="E164">
        <v>549990</v>
      </c>
      <c r="F164" s="1">
        <v>15.6</v>
      </c>
      <c r="G164" s="1" t="s">
        <v>13</v>
      </c>
      <c r="H164" s="1" t="s">
        <v>259</v>
      </c>
      <c r="I164">
        <v>8</v>
      </c>
      <c r="J164">
        <v>512</v>
      </c>
      <c r="K164" s="1" t="s">
        <v>290</v>
      </c>
      <c r="L164" s="1" t="s">
        <v>32</v>
      </c>
      <c r="M164" s="1" cm="1">
        <f t="array" ref="M164">SUM((LEFT(LOWER(laptops[[#This Row],[cpu]]),LEN(CPUs[Family]))=LOWER(CPUs[Family]))*CPUs[Rating])</f>
        <v>7</v>
      </c>
      <c r="N164" s="1" cm="1">
        <f t="array" ref="N164">SUM((LEFT(LOWER(laptops[[#This Row],[gpu]]),LEN(Graphics[Family]))=LOWER(Graphics[Family]))*Graphics[Rating])</f>
        <v>6</v>
      </c>
      <c r="O164" s="1">
        <f>VALUE(LEFT(laptops[[#This Row],[resolution]],SEARCH("x",laptops[[#This Row],[resolution]])-1))</f>
        <v>1920</v>
      </c>
    </row>
    <row r="165" spans="2:15" x14ac:dyDescent="0.25">
      <c r="B165">
        <v>9954028</v>
      </c>
      <c r="C165" s="1" t="s">
        <v>401</v>
      </c>
      <c r="D165" s="1" t="s">
        <v>402</v>
      </c>
      <c r="E165">
        <v>549990</v>
      </c>
      <c r="F165" s="1">
        <v>15.6</v>
      </c>
      <c r="G165" s="1" t="s">
        <v>13</v>
      </c>
      <c r="H165" s="1" t="s">
        <v>403</v>
      </c>
      <c r="I165">
        <v>16</v>
      </c>
      <c r="J165">
        <v>512</v>
      </c>
      <c r="K165" s="1" t="s">
        <v>360</v>
      </c>
      <c r="L165" s="1" t="s">
        <v>32</v>
      </c>
      <c r="M165" s="1" cm="1">
        <f t="array" ref="M165">SUM((LEFT(LOWER(laptops[[#This Row],[cpu]]),LEN(CPUs[Family]))=LOWER(CPUs[Family]))*CPUs[Rating])</f>
        <v>6</v>
      </c>
      <c r="N165" s="1" cm="1">
        <f t="array" ref="N165">SUM((LEFT(LOWER(laptops[[#This Row],[gpu]]),LEN(Graphics[Family]))=LOWER(Graphics[Family]))*Graphics[Rating])</f>
        <v>5</v>
      </c>
      <c r="O165" s="1">
        <f>VALUE(LEFT(laptops[[#This Row],[resolution]],SEARCH("x",laptops[[#This Row],[resolution]])-1))</f>
        <v>1920</v>
      </c>
    </row>
    <row r="166" spans="2:15" x14ac:dyDescent="0.25">
      <c r="B166">
        <v>5064386</v>
      </c>
      <c r="C166" s="1" t="s">
        <v>404</v>
      </c>
      <c r="D166" s="1" t="s">
        <v>405</v>
      </c>
      <c r="E166">
        <v>549990</v>
      </c>
      <c r="F166" s="1">
        <v>15.6</v>
      </c>
      <c r="G166" s="1" t="s">
        <v>13</v>
      </c>
      <c r="H166" s="1" t="s">
        <v>403</v>
      </c>
      <c r="I166">
        <v>16</v>
      </c>
      <c r="J166">
        <v>512</v>
      </c>
      <c r="K166" s="1" t="s">
        <v>360</v>
      </c>
      <c r="L166" s="1" t="s">
        <v>32</v>
      </c>
      <c r="M166" s="1" cm="1">
        <f t="array" ref="M166">SUM((LEFT(LOWER(laptops[[#This Row],[cpu]]),LEN(CPUs[Family]))=LOWER(CPUs[Family]))*CPUs[Rating])</f>
        <v>6</v>
      </c>
      <c r="N166" s="1" cm="1">
        <f t="array" ref="N166">SUM((LEFT(LOWER(laptops[[#This Row],[gpu]]),LEN(Graphics[Family]))=LOWER(Graphics[Family]))*Graphics[Rating])</f>
        <v>5</v>
      </c>
      <c r="O166" s="1">
        <f>VALUE(LEFT(laptops[[#This Row],[resolution]],SEARCH("x",laptops[[#This Row],[resolution]])-1))</f>
        <v>1920</v>
      </c>
    </row>
    <row r="167" spans="2:15" x14ac:dyDescent="0.25">
      <c r="B167">
        <v>5082624</v>
      </c>
      <c r="C167" s="1" t="s">
        <v>406</v>
      </c>
      <c r="D167" s="1" t="s">
        <v>407</v>
      </c>
      <c r="E167">
        <v>549990</v>
      </c>
      <c r="F167" s="1">
        <v>17.3</v>
      </c>
      <c r="G167" s="1" t="s">
        <v>13</v>
      </c>
      <c r="H167" s="1" t="s">
        <v>274</v>
      </c>
      <c r="I167">
        <v>16</v>
      </c>
      <c r="J167">
        <v>512</v>
      </c>
      <c r="K167" s="1" t="s">
        <v>360</v>
      </c>
      <c r="L167" s="1" t="s">
        <v>32</v>
      </c>
      <c r="M167" s="1" cm="1">
        <f t="array" ref="M167">SUM((LEFT(LOWER(laptops[[#This Row],[cpu]]),LEN(CPUs[Family]))=LOWER(CPUs[Family]))*CPUs[Rating])</f>
        <v>6</v>
      </c>
      <c r="N167" s="1" cm="1">
        <f t="array" ref="N167">SUM((LEFT(LOWER(laptops[[#This Row],[gpu]]),LEN(Graphics[Family]))=LOWER(Graphics[Family]))*Graphics[Rating])</f>
        <v>5</v>
      </c>
      <c r="O167" s="1">
        <f>VALUE(LEFT(laptops[[#This Row],[resolution]],SEARCH("x",laptops[[#This Row],[resolution]])-1))</f>
        <v>1920</v>
      </c>
    </row>
    <row r="168" spans="2:15" x14ac:dyDescent="0.25">
      <c r="B168">
        <v>9934743</v>
      </c>
      <c r="C168" s="1" t="s">
        <v>408</v>
      </c>
      <c r="D168" s="1" t="s">
        <v>409</v>
      </c>
      <c r="E168">
        <v>557990</v>
      </c>
      <c r="F168" s="1">
        <v>15.6</v>
      </c>
      <c r="G168" s="1" t="s">
        <v>13</v>
      </c>
      <c r="H168" s="1" t="s">
        <v>333</v>
      </c>
      <c r="I168">
        <v>16</v>
      </c>
      <c r="J168">
        <v>512</v>
      </c>
      <c r="K168" s="1" t="s">
        <v>360</v>
      </c>
      <c r="L168" s="1" t="s">
        <v>32</v>
      </c>
      <c r="M168" s="1" cm="1">
        <f t="array" ref="M168">SUM((LEFT(LOWER(laptops[[#This Row],[cpu]]),LEN(CPUs[Family]))=LOWER(CPUs[Family]))*CPUs[Rating])</f>
        <v>5</v>
      </c>
      <c r="N168" s="1" cm="1">
        <f t="array" ref="N168">SUM((LEFT(LOWER(laptops[[#This Row],[gpu]]),LEN(Graphics[Family]))=LOWER(Graphics[Family]))*Graphics[Rating])</f>
        <v>5</v>
      </c>
      <c r="O168" s="1">
        <f>VALUE(LEFT(laptops[[#This Row],[resolution]],SEARCH("x",laptops[[#This Row],[resolution]])-1))</f>
        <v>1920</v>
      </c>
    </row>
    <row r="169" spans="2:15" x14ac:dyDescent="0.25">
      <c r="B169">
        <v>5322450</v>
      </c>
      <c r="C169" s="1" t="s">
        <v>410</v>
      </c>
      <c r="D169" s="1" t="s">
        <v>411</v>
      </c>
      <c r="E169">
        <v>559990</v>
      </c>
      <c r="F169" s="1">
        <v>14</v>
      </c>
      <c r="G169" s="1" t="s">
        <v>13</v>
      </c>
      <c r="H169" s="1" t="s">
        <v>178</v>
      </c>
      <c r="I169">
        <v>8</v>
      </c>
      <c r="J169">
        <v>256</v>
      </c>
      <c r="K169" s="1" t="s">
        <v>179</v>
      </c>
      <c r="L169" s="1" t="s">
        <v>155</v>
      </c>
      <c r="M169" s="1" cm="1">
        <f t="array" ref="M169">SUM((LEFT(LOWER(laptops[[#This Row],[cpu]]),LEN(CPUs[Family]))=LOWER(CPUs[Family]))*CPUs[Rating])</f>
        <v>6</v>
      </c>
      <c r="N169" s="1" cm="1">
        <f t="array" ref="N169">SUM((LEFT(LOWER(laptops[[#This Row],[gpu]]),LEN(Graphics[Family]))=LOWER(Graphics[Family]))*Graphics[Rating])</f>
        <v>14</v>
      </c>
      <c r="O169" s="1">
        <f>VALUE(LEFT(laptops[[#This Row],[resolution]],SEARCH("x",laptops[[#This Row],[resolution]])-1))</f>
        <v>1920</v>
      </c>
    </row>
    <row r="170" spans="2:15" x14ac:dyDescent="0.25">
      <c r="B170">
        <v>5057656</v>
      </c>
      <c r="C170" s="1" t="s">
        <v>412</v>
      </c>
      <c r="D170" s="1" t="s">
        <v>413</v>
      </c>
      <c r="E170">
        <v>559990</v>
      </c>
      <c r="F170" s="1">
        <v>14</v>
      </c>
      <c r="G170" s="1" t="s">
        <v>13</v>
      </c>
      <c r="H170" s="1" t="s">
        <v>219</v>
      </c>
      <c r="I170">
        <v>16</v>
      </c>
      <c r="J170">
        <v>512</v>
      </c>
      <c r="K170" s="1" t="s">
        <v>31</v>
      </c>
      <c r="L170" s="1" t="s">
        <v>32</v>
      </c>
      <c r="M170" s="1" cm="1">
        <f t="array" ref="M170">SUM((LEFT(LOWER(laptops[[#This Row],[cpu]]),LEN(CPUs[Family]))=LOWER(CPUs[Family]))*CPUs[Rating])</f>
        <v>6</v>
      </c>
      <c r="N170" s="1" cm="1">
        <f t="array" ref="N170">SUM((LEFT(LOWER(laptops[[#This Row],[gpu]]),LEN(Graphics[Family]))=LOWER(Graphics[Family]))*Graphics[Rating])</f>
        <v>14</v>
      </c>
      <c r="O170" s="1">
        <f>VALUE(LEFT(laptops[[#This Row],[resolution]],SEARCH("x",laptops[[#This Row],[resolution]])-1))</f>
        <v>1920</v>
      </c>
    </row>
    <row r="171" spans="2:15" x14ac:dyDescent="0.25">
      <c r="B171">
        <v>5322453</v>
      </c>
      <c r="C171" s="1" t="s">
        <v>414</v>
      </c>
      <c r="D171" s="1" t="s">
        <v>415</v>
      </c>
      <c r="E171">
        <v>559990</v>
      </c>
      <c r="F171" s="1">
        <v>14</v>
      </c>
      <c r="G171" s="1" t="s">
        <v>13</v>
      </c>
      <c r="H171" s="1" t="s">
        <v>287</v>
      </c>
      <c r="I171">
        <v>16</v>
      </c>
      <c r="J171">
        <v>512</v>
      </c>
      <c r="K171" s="1" t="s">
        <v>179</v>
      </c>
      <c r="L171" s="1" t="s">
        <v>32</v>
      </c>
      <c r="M171" s="1" cm="1">
        <f t="array" ref="M171">SUM((LEFT(LOWER(laptops[[#This Row],[cpu]]),LEN(CPUs[Family]))=LOWER(CPUs[Family]))*CPUs[Rating])</f>
        <v>3</v>
      </c>
      <c r="N171" s="1" cm="1">
        <f t="array" ref="N171">SUM((LEFT(LOWER(laptops[[#This Row],[gpu]]),LEN(Graphics[Family]))=LOWER(Graphics[Family]))*Graphics[Rating])</f>
        <v>14</v>
      </c>
      <c r="O171" s="1">
        <f>VALUE(LEFT(laptops[[#This Row],[resolution]],SEARCH("x",laptops[[#This Row],[resolution]])-1))</f>
        <v>1920</v>
      </c>
    </row>
    <row r="172" spans="2:15" x14ac:dyDescent="0.25">
      <c r="B172">
        <v>5063831</v>
      </c>
      <c r="C172" s="1" t="s">
        <v>416</v>
      </c>
      <c r="D172" s="1" t="s">
        <v>417</v>
      </c>
      <c r="E172">
        <v>559990</v>
      </c>
      <c r="F172" s="1">
        <v>15.6</v>
      </c>
      <c r="G172" s="1" t="s">
        <v>13</v>
      </c>
      <c r="H172" s="1" t="s">
        <v>259</v>
      </c>
      <c r="I172">
        <v>16</v>
      </c>
      <c r="J172">
        <v>512</v>
      </c>
      <c r="K172" s="1" t="s">
        <v>364</v>
      </c>
      <c r="L172" s="1" t="s">
        <v>32</v>
      </c>
      <c r="M172" s="1" cm="1">
        <f t="array" ref="M172">SUM((LEFT(LOWER(laptops[[#This Row],[cpu]]),LEN(CPUs[Family]))=LOWER(CPUs[Family]))*CPUs[Rating])</f>
        <v>7</v>
      </c>
      <c r="N172" s="1" cm="1">
        <f t="array" ref="N172">SUM((LEFT(LOWER(laptops[[#This Row],[gpu]]),LEN(Graphics[Family]))=LOWER(Graphics[Family]))*Graphics[Rating])</f>
        <v>6</v>
      </c>
      <c r="O172" s="1">
        <f>VALUE(LEFT(laptops[[#This Row],[resolution]],SEARCH("x",laptops[[#This Row],[resolution]])-1))</f>
        <v>1920</v>
      </c>
    </row>
    <row r="173" spans="2:15" x14ac:dyDescent="0.25">
      <c r="B173">
        <v>5062249</v>
      </c>
      <c r="C173" s="1" t="s">
        <v>418</v>
      </c>
      <c r="D173" s="1" t="s">
        <v>419</v>
      </c>
      <c r="E173">
        <v>569990</v>
      </c>
      <c r="F173" s="1">
        <v>15.6</v>
      </c>
      <c r="G173" s="1" t="s">
        <v>13</v>
      </c>
      <c r="H173" s="1" t="s">
        <v>420</v>
      </c>
      <c r="I173">
        <v>16</v>
      </c>
      <c r="J173">
        <v>512</v>
      </c>
      <c r="K173" s="1" t="s">
        <v>364</v>
      </c>
      <c r="L173" s="1" t="s">
        <v>32</v>
      </c>
      <c r="M173" s="1" cm="1">
        <f t="array" ref="M173">SUM((LEFT(LOWER(laptops[[#This Row],[cpu]]),LEN(CPUs[Family]))=LOWER(CPUs[Family]))*CPUs[Rating])</f>
        <v>6</v>
      </c>
      <c r="N173" s="1" cm="1">
        <f t="array" ref="N173">SUM((LEFT(LOWER(laptops[[#This Row],[gpu]]),LEN(Graphics[Family]))=LOWER(Graphics[Family]))*Graphics[Rating])</f>
        <v>6</v>
      </c>
      <c r="O173" s="1">
        <f>VALUE(LEFT(laptops[[#This Row],[resolution]],SEARCH("x",laptops[[#This Row],[resolution]])-1))</f>
        <v>1920</v>
      </c>
    </row>
    <row r="174" spans="2:15" x14ac:dyDescent="0.25">
      <c r="B174">
        <v>5322452</v>
      </c>
      <c r="C174" s="1" t="s">
        <v>421</v>
      </c>
      <c r="D174" s="1" t="s">
        <v>422</v>
      </c>
      <c r="E174">
        <v>579990</v>
      </c>
      <c r="F174" s="1">
        <v>14</v>
      </c>
      <c r="G174" s="1" t="s">
        <v>13</v>
      </c>
      <c r="H174" s="1" t="s">
        <v>178</v>
      </c>
      <c r="I174">
        <v>8</v>
      </c>
      <c r="J174">
        <v>512</v>
      </c>
      <c r="K174" s="1" t="s">
        <v>179</v>
      </c>
      <c r="L174" s="1" t="s">
        <v>155</v>
      </c>
      <c r="M174" s="1" cm="1">
        <f t="array" ref="M174">SUM((LEFT(LOWER(laptops[[#This Row],[cpu]]),LEN(CPUs[Family]))=LOWER(CPUs[Family]))*CPUs[Rating])</f>
        <v>6</v>
      </c>
      <c r="N174" s="1" cm="1">
        <f t="array" ref="N174">SUM((LEFT(LOWER(laptops[[#This Row],[gpu]]),LEN(Graphics[Family]))=LOWER(Graphics[Family]))*Graphics[Rating])</f>
        <v>14</v>
      </c>
      <c r="O174" s="1">
        <f>VALUE(LEFT(laptops[[#This Row],[resolution]],SEARCH("x",laptops[[#This Row],[resolution]])-1))</f>
        <v>1920</v>
      </c>
    </row>
    <row r="175" spans="2:15" x14ac:dyDescent="0.25">
      <c r="B175">
        <v>5345378</v>
      </c>
      <c r="C175" s="1" t="s">
        <v>423</v>
      </c>
      <c r="D175" s="1" t="s">
        <v>424</v>
      </c>
      <c r="E175">
        <v>579990</v>
      </c>
      <c r="F175" s="1">
        <v>15.6</v>
      </c>
      <c r="G175" s="1" t="s">
        <v>13</v>
      </c>
      <c r="H175" s="1" t="s">
        <v>313</v>
      </c>
      <c r="I175">
        <v>8</v>
      </c>
      <c r="J175">
        <v>512</v>
      </c>
      <c r="K175" s="1" t="s">
        <v>262</v>
      </c>
      <c r="L175" s="1" t="s">
        <v>32</v>
      </c>
      <c r="M175" s="1" cm="1">
        <f t="array" ref="M175">SUM((LEFT(LOWER(laptops[[#This Row],[cpu]]),LEN(CPUs[Family]))=LOWER(CPUs[Family]))*CPUs[Rating])</f>
        <v>6</v>
      </c>
      <c r="N175" s="1" cm="1">
        <f t="array" ref="N175">SUM((LEFT(LOWER(laptops[[#This Row],[gpu]]),LEN(Graphics[Family]))=LOWER(Graphics[Family]))*Graphics[Rating])</f>
        <v>9</v>
      </c>
      <c r="O175" s="1">
        <f>VALUE(LEFT(laptops[[#This Row],[resolution]],SEARCH("x",laptops[[#This Row],[resolution]])-1))</f>
        <v>1920</v>
      </c>
    </row>
    <row r="176" spans="2:15" x14ac:dyDescent="0.25">
      <c r="B176">
        <v>5057658</v>
      </c>
      <c r="C176" s="1" t="s">
        <v>425</v>
      </c>
      <c r="D176" s="1" t="s">
        <v>426</v>
      </c>
      <c r="E176">
        <v>584990</v>
      </c>
      <c r="F176" s="1">
        <v>15.6</v>
      </c>
      <c r="G176" s="1" t="s">
        <v>13</v>
      </c>
      <c r="H176" s="1" t="s">
        <v>427</v>
      </c>
      <c r="I176">
        <v>16</v>
      </c>
      <c r="J176">
        <v>512</v>
      </c>
      <c r="K176" s="1" t="s">
        <v>31</v>
      </c>
      <c r="L176" s="1" t="s">
        <v>32</v>
      </c>
      <c r="M176" s="1" cm="1">
        <f t="array" ref="M176">SUM((LEFT(LOWER(laptops[[#This Row],[cpu]]),LEN(CPUs[Family]))=LOWER(CPUs[Family]))*CPUs[Rating])</f>
        <v>6</v>
      </c>
      <c r="N176" s="1" cm="1">
        <f t="array" ref="N176">SUM((LEFT(LOWER(laptops[[#This Row],[gpu]]),LEN(Graphics[Family]))=LOWER(Graphics[Family]))*Graphics[Rating])</f>
        <v>14</v>
      </c>
      <c r="O176" s="1">
        <f>VALUE(LEFT(laptops[[#This Row],[resolution]],SEARCH("x",laptops[[#This Row],[resolution]])-1))</f>
        <v>1920</v>
      </c>
    </row>
    <row r="177" spans="2:15" x14ac:dyDescent="0.25">
      <c r="B177">
        <v>9914269</v>
      </c>
      <c r="C177" s="1" t="s">
        <v>428</v>
      </c>
      <c r="D177" s="1" t="s">
        <v>429</v>
      </c>
      <c r="E177">
        <v>595990</v>
      </c>
      <c r="F177" s="1">
        <v>15.6</v>
      </c>
      <c r="G177" s="1" t="s">
        <v>13</v>
      </c>
      <c r="H177" s="1" t="s">
        <v>274</v>
      </c>
      <c r="I177">
        <v>16</v>
      </c>
      <c r="J177">
        <v>1000</v>
      </c>
      <c r="K177" s="1" t="s">
        <v>290</v>
      </c>
      <c r="L177" s="1" t="s">
        <v>32</v>
      </c>
      <c r="M177" s="1" cm="1">
        <f t="array" ref="M177">SUM((LEFT(LOWER(laptops[[#This Row],[cpu]]),LEN(CPUs[Family]))=LOWER(CPUs[Family]))*CPUs[Rating])</f>
        <v>6</v>
      </c>
      <c r="N177" s="1" cm="1">
        <f t="array" ref="N177">SUM((LEFT(LOWER(laptops[[#This Row],[gpu]]),LEN(Graphics[Family]))=LOWER(Graphics[Family]))*Graphics[Rating])</f>
        <v>6</v>
      </c>
      <c r="O177" s="1">
        <f>VALUE(LEFT(laptops[[#This Row],[resolution]],SEARCH("x",laptops[[#This Row],[resolution]])-1))</f>
        <v>1920</v>
      </c>
    </row>
    <row r="178" spans="2:15" x14ac:dyDescent="0.25">
      <c r="B178">
        <v>4831484</v>
      </c>
      <c r="C178" s="1" t="s">
        <v>430</v>
      </c>
      <c r="D178" s="1" t="s">
        <v>431</v>
      </c>
      <c r="E178">
        <v>599990</v>
      </c>
      <c r="F178" s="1">
        <v>15.6</v>
      </c>
      <c r="G178" s="1" t="s">
        <v>13</v>
      </c>
      <c r="H178" s="1" t="s">
        <v>279</v>
      </c>
      <c r="I178">
        <v>16</v>
      </c>
      <c r="J178">
        <v>512</v>
      </c>
      <c r="K178" s="1" t="s">
        <v>290</v>
      </c>
      <c r="L178" s="1" t="s">
        <v>32</v>
      </c>
      <c r="M178" s="1" cm="1">
        <f t="array" ref="M178">SUM((LEFT(LOWER(laptops[[#This Row],[cpu]]),LEN(CPUs[Family]))=LOWER(CPUs[Family]))*CPUs[Rating])</f>
        <v>5</v>
      </c>
      <c r="N178" s="1" cm="1">
        <f t="array" ref="N178">SUM((LEFT(LOWER(laptops[[#This Row],[gpu]]),LEN(Graphics[Family]))=LOWER(Graphics[Family]))*Graphics[Rating])</f>
        <v>6</v>
      </c>
      <c r="O178" s="1">
        <f>VALUE(LEFT(laptops[[#This Row],[resolution]],SEARCH("x",laptops[[#This Row],[resolution]])-1))</f>
        <v>1920</v>
      </c>
    </row>
    <row r="179" spans="2:15" x14ac:dyDescent="0.25">
      <c r="B179">
        <v>9917032</v>
      </c>
      <c r="C179" s="1" t="s">
        <v>432</v>
      </c>
      <c r="D179" s="1" t="s">
        <v>433</v>
      </c>
      <c r="E179">
        <v>599990</v>
      </c>
      <c r="F179" s="1">
        <v>15.6</v>
      </c>
      <c r="G179" s="1" t="s">
        <v>13</v>
      </c>
      <c r="H179" s="1" t="s">
        <v>274</v>
      </c>
      <c r="I179">
        <v>16</v>
      </c>
      <c r="J179">
        <v>512</v>
      </c>
      <c r="K179" s="1" t="s">
        <v>360</v>
      </c>
      <c r="L179" s="1" t="s">
        <v>32</v>
      </c>
      <c r="M179" s="1" cm="1">
        <f t="array" ref="M179">SUM((LEFT(LOWER(laptops[[#This Row],[cpu]]),LEN(CPUs[Family]))=LOWER(CPUs[Family]))*CPUs[Rating])</f>
        <v>6</v>
      </c>
      <c r="N179" s="1" cm="1">
        <f t="array" ref="N179">SUM((LEFT(LOWER(laptops[[#This Row],[gpu]]),LEN(Graphics[Family]))=LOWER(Graphics[Family]))*Graphics[Rating])</f>
        <v>5</v>
      </c>
      <c r="O179" s="1">
        <f>VALUE(LEFT(laptops[[#This Row],[resolution]],SEARCH("x",laptops[[#This Row],[resolution]])-1))</f>
        <v>1920</v>
      </c>
    </row>
    <row r="180" spans="2:15" x14ac:dyDescent="0.25">
      <c r="B180">
        <v>5064385</v>
      </c>
      <c r="C180" s="1" t="s">
        <v>434</v>
      </c>
      <c r="D180" s="1" t="s">
        <v>435</v>
      </c>
      <c r="E180">
        <v>599990</v>
      </c>
      <c r="F180" s="1">
        <v>15.6</v>
      </c>
      <c r="G180" s="1" t="s">
        <v>13</v>
      </c>
      <c r="H180" s="1" t="s">
        <v>436</v>
      </c>
      <c r="I180">
        <v>16</v>
      </c>
      <c r="J180">
        <v>512</v>
      </c>
      <c r="K180" s="1" t="s">
        <v>360</v>
      </c>
      <c r="L180" s="1" t="s">
        <v>32</v>
      </c>
      <c r="M180" s="1" cm="1">
        <f t="array" ref="M180">SUM((LEFT(LOWER(laptops[[#This Row],[cpu]]),LEN(CPUs[Family]))=LOWER(CPUs[Family]))*CPUs[Rating])</f>
        <v>3</v>
      </c>
      <c r="N180" s="1" cm="1">
        <f t="array" ref="N180">SUM((LEFT(LOWER(laptops[[#This Row],[gpu]]),LEN(Graphics[Family]))=LOWER(Graphics[Family]))*Graphics[Rating])</f>
        <v>5</v>
      </c>
      <c r="O180" s="1">
        <f>VALUE(LEFT(laptops[[#This Row],[resolution]],SEARCH("x",laptops[[#This Row],[resolution]])-1))</f>
        <v>1920</v>
      </c>
    </row>
    <row r="181" spans="2:15" x14ac:dyDescent="0.25">
      <c r="B181">
        <v>9914289</v>
      </c>
      <c r="C181" s="1" t="s">
        <v>437</v>
      </c>
      <c r="D181" s="1" t="s">
        <v>438</v>
      </c>
      <c r="E181">
        <v>609990</v>
      </c>
      <c r="F181" s="1">
        <v>15.6</v>
      </c>
      <c r="G181" s="1" t="s">
        <v>13</v>
      </c>
      <c r="H181" s="1" t="s">
        <v>274</v>
      </c>
      <c r="I181">
        <v>32</v>
      </c>
      <c r="J181">
        <v>1000</v>
      </c>
      <c r="K181" s="1" t="s">
        <v>364</v>
      </c>
      <c r="L181" s="1" t="s">
        <v>32</v>
      </c>
      <c r="M181" s="1" cm="1">
        <f t="array" ref="M181">SUM((LEFT(LOWER(laptops[[#This Row],[cpu]]),LEN(CPUs[Family]))=LOWER(CPUs[Family]))*CPUs[Rating])</f>
        <v>6</v>
      </c>
      <c r="N181" s="1" cm="1">
        <f t="array" ref="N181">SUM((LEFT(LOWER(laptops[[#This Row],[gpu]]),LEN(Graphics[Family]))=LOWER(Graphics[Family]))*Graphics[Rating])</f>
        <v>6</v>
      </c>
      <c r="O181" s="1">
        <f>VALUE(LEFT(laptops[[#This Row],[resolution]],SEARCH("x",laptops[[#This Row],[resolution]])-1))</f>
        <v>1920</v>
      </c>
    </row>
    <row r="182" spans="2:15" x14ac:dyDescent="0.25">
      <c r="B182">
        <v>4900499</v>
      </c>
      <c r="C182" s="1" t="s">
        <v>439</v>
      </c>
      <c r="D182" s="1" t="s">
        <v>440</v>
      </c>
      <c r="E182">
        <v>609990</v>
      </c>
      <c r="F182" s="1">
        <v>15.6</v>
      </c>
      <c r="G182" s="1" t="s">
        <v>13</v>
      </c>
      <c r="H182" s="1" t="s">
        <v>330</v>
      </c>
      <c r="I182">
        <v>16</v>
      </c>
      <c r="J182">
        <v>512</v>
      </c>
      <c r="K182" s="1" t="s">
        <v>262</v>
      </c>
      <c r="L182" s="1" t="s">
        <v>32</v>
      </c>
      <c r="M182" s="1" cm="1">
        <f t="array" ref="M182">SUM((LEFT(LOWER(laptops[[#This Row],[cpu]]),LEN(CPUs[Family]))=LOWER(CPUs[Family]))*CPUs[Rating])</f>
        <v>3</v>
      </c>
      <c r="N182" s="1" cm="1">
        <f t="array" ref="N182">SUM((LEFT(LOWER(laptops[[#This Row],[gpu]]),LEN(Graphics[Family]))=LOWER(Graphics[Family]))*Graphics[Rating])</f>
        <v>9</v>
      </c>
      <c r="O182" s="1">
        <f>VALUE(LEFT(laptops[[#This Row],[resolution]],SEARCH("x",laptops[[#This Row],[resolution]])-1))</f>
        <v>1920</v>
      </c>
    </row>
    <row r="183" spans="2:15" x14ac:dyDescent="0.25">
      <c r="B183">
        <v>5059844</v>
      </c>
      <c r="C183" s="1" t="s">
        <v>441</v>
      </c>
      <c r="D183" s="1" t="s">
        <v>442</v>
      </c>
      <c r="E183">
        <v>619890</v>
      </c>
      <c r="F183" s="1">
        <v>15.6</v>
      </c>
      <c r="G183" s="1" t="s">
        <v>13</v>
      </c>
      <c r="H183" s="1" t="s">
        <v>295</v>
      </c>
      <c r="I183">
        <v>16</v>
      </c>
      <c r="J183">
        <v>512</v>
      </c>
      <c r="K183" s="1" t="s">
        <v>360</v>
      </c>
      <c r="L183" s="1" t="s">
        <v>32</v>
      </c>
      <c r="M183" s="1" cm="1">
        <f t="array" ref="M183">SUM((LEFT(LOWER(laptops[[#This Row],[cpu]]),LEN(CPUs[Family]))=LOWER(CPUs[Family]))*CPUs[Rating])</f>
        <v>6</v>
      </c>
      <c r="N183" s="1" cm="1">
        <f t="array" ref="N183">SUM((LEFT(LOWER(laptops[[#This Row],[gpu]]),LEN(Graphics[Family]))=LOWER(Graphics[Family]))*Graphics[Rating])</f>
        <v>5</v>
      </c>
      <c r="O183" s="1">
        <f>VALUE(LEFT(laptops[[#This Row],[resolution]],SEARCH("x",laptops[[#This Row],[resolution]])-1))</f>
        <v>1920</v>
      </c>
    </row>
    <row r="184" spans="2:15" x14ac:dyDescent="0.25">
      <c r="B184">
        <v>9911023</v>
      </c>
      <c r="C184" s="1" t="s">
        <v>443</v>
      </c>
      <c r="D184" s="1" t="s">
        <v>444</v>
      </c>
      <c r="E184">
        <v>629990</v>
      </c>
      <c r="F184" s="1">
        <v>13.6</v>
      </c>
      <c r="G184" s="1" t="s">
        <v>445</v>
      </c>
      <c r="H184" s="1" t="s">
        <v>446</v>
      </c>
      <c r="I184">
        <v>8</v>
      </c>
      <c r="J184">
        <v>256</v>
      </c>
      <c r="K184" s="1" t="s">
        <v>447</v>
      </c>
      <c r="L184" s="1" t="s">
        <v>351</v>
      </c>
      <c r="M184" s="1" cm="1">
        <f t="array" ref="M184">SUM((LEFT(LOWER(laptops[[#This Row],[cpu]]),LEN(CPUs[Family]))=LOWER(CPUs[Family]))*CPUs[Rating])</f>
        <v>4</v>
      </c>
      <c r="N184" s="1" cm="1">
        <f t="array" ref="N184">SUM((LEFT(LOWER(laptops[[#This Row],[gpu]]),LEN(Graphics[Family]))=LOWER(Graphics[Family]))*Graphics[Rating])</f>
        <v>6</v>
      </c>
      <c r="O184" s="1">
        <f>VALUE(LEFT(laptops[[#This Row],[resolution]],SEARCH("x",laptops[[#This Row],[resolution]])-1))</f>
        <v>2560</v>
      </c>
    </row>
    <row r="185" spans="2:15" x14ac:dyDescent="0.25">
      <c r="B185">
        <v>9901234</v>
      </c>
      <c r="C185" s="1" t="s">
        <v>448</v>
      </c>
      <c r="D185" s="1" t="s">
        <v>449</v>
      </c>
      <c r="E185">
        <v>629990</v>
      </c>
      <c r="F185" s="1">
        <v>13.6</v>
      </c>
      <c r="G185" s="1" t="s">
        <v>445</v>
      </c>
      <c r="H185" s="1" t="s">
        <v>446</v>
      </c>
      <c r="I185">
        <v>8</v>
      </c>
      <c r="J185">
        <v>256</v>
      </c>
      <c r="K185" s="1" t="s">
        <v>447</v>
      </c>
      <c r="L185" s="1" t="s">
        <v>351</v>
      </c>
      <c r="M185" s="1" cm="1">
        <f t="array" ref="M185">SUM((LEFT(LOWER(laptops[[#This Row],[cpu]]),LEN(CPUs[Family]))=LOWER(CPUs[Family]))*CPUs[Rating])</f>
        <v>4</v>
      </c>
      <c r="N185" s="1" cm="1">
        <f t="array" ref="N185">SUM((LEFT(LOWER(laptops[[#This Row],[gpu]]),LEN(Graphics[Family]))=LOWER(Graphics[Family]))*Graphics[Rating])</f>
        <v>6</v>
      </c>
      <c r="O185" s="1">
        <f>VALUE(LEFT(laptops[[#This Row],[resolution]],SEARCH("x",laptops[[#This Row],[resolution]])-1))</f>
        <v>2560</v>
      </c>
    </row>
    <row r="186" spans="2:15" x14ac:dyDescent="0.25">
      <c r="B186">
        <v>9914272</v>
      </c>
      <c r="C186" s="1" t="s">
        <v>450</v>
      </c>
      <c r="D186" s="1" t="s">
        <v>451</v>
      </c>
      <c r="E186">
        <v>629990</v>
      </c>
      <c r="F186" s="1">
        <v>15.6</v>
      </c>
      <c r="G186" s="1" t="s">
        <v>13</v>
      </c>
      <c r="H186" s="1" t="s">
        <v>274</v>
      </c>
      <c r="I186">
        <v>32</v>
      </c>
      <c r="J186">
        <v>1000</v>
      </c>
      <c r="K186" s="1" t="s">
        <v>290</v>
      </c>
      <c r="L186" s="1" t="s">
        <v>32</v>
      </c>
      <c r="M186" s="1" cm="1">
        <f t="array" ref="M186">SUM((LEFT(LOWER(laptops[[#This Row],[cpu]]),LEN(CPUs[Family]))=LOWER(CPUs[Family]))*CPUs[Rating])</f>
        <v>6</v>
      </c>
      <c r="N186" s="1" cm="1">
        <f t="array" ref="N186">SUM((LEFT(LOWER(laptops[[#This Row],[gpu]]),LEN(Graphics[Family]))=LOWER(Graphics[Family]))*Graphics[Rating])</f>
        <v>6</v>
      </c>
      <c r="O186" s="1">
        <f>VALUE(LEFT(laptops[[#This Row],[resolution]],SEARCH("x",laptops[[#This Row],[resolution]])-1))</f>
        <v>1920</v>
      </c>
    </row>
    <row r="187" spans="2:15" x14ac:dyDescent="0.25">
      <c r="B187">
        <v>5064407</v>
      </c>
      <c r="C187" s="1" t="s">
        <v>452</v>
      </c>
      <c r="D187" s="1" t="s">
        <v>453</v>
      </c>
      <c r="E187">
        <v>629990</v>
      </c>
      <c r="F187" s="1">
        <v>15.6</v>
      </c>
      <c r="G187" s="1" t="s">
        <v>13</v>
      </c>
      <c r="H187" s="1" t="s">
        <v>436</v>
      </c>
      <c r="I187">
        <v>16</v>
      </c>
      <c r="J187">
        <v>512</v>
      </c>
      <c r="K187" s="1" t="s">
        <v>360</v>
      </c>
      <c r="L187" s="1" t="s">
        <v>19</v>
      </c>
      <c r="M187" s="1" cm="1">
        <f t="array" ref="M187">SUM((LEFT(LOWER(laptops[[#This Row],[cpu]]),LEN(CPUs[Family]))=LOWER(CPUs[Family]))*CPUs[Rating])</f>
        <v>3</v>
      </c>
      <c r="N187" s="1" cm="1">
        <f t="array" ref="N187">SUM((LEFT(LOWER(laptops[[#This Row],[gpu]]),LEN(Graphics[Family]))=LOWER(Graphics[Family]))*Graphics[Rating])</f>
        <v>5</v>
      </c>
      <c r="O187" s="1">
        <f>VALUE(LEFT(laptops[[#This Row],[resolution]],SEARCH("x",laptops[[#This Row],[resolution]])-1))</f>
        <v>1920</v>
      </c>
    </row>
    <row r="188" spans="2:15" x14ac:dyDescent="0.25">
      <c r="B188">
        <v>9911020</v>
      </c>
      <c r="C188" s="1" t="s">
        <v>454</v>
      </c>
      <c r="D188" s="1" t="s">
        <v>455</v>
      </c>
      <c r="E188">
        <v>639990</v>
      </c>
      <c r="F188" s="1">
        <v>13.6</v>
      </c>
      <c r="G188" s="1" t="s">
        <v>445</v>
      </c>
      <c r="H188" s="1" t="s">
        <v>446</v>
      </c>
      <c r="I188">
        <v>8</v>
      </c>
      <c r="J188">
        <v>256</v>
      </c>
      <c r="K188" s="1" t="s">
        <v>447</v>
      </c>
      <c r="L188" s="1" t="s">
        <v>351</v>
      </c>
      <c r="M188" s="1" cm="1">
        <f t="array" ref="M188">SUM((LEFT(LOWER(laptops[[#This Row],[cpu]]),LEN(CPUs[Family]))=LOWER(CPUs[Family]))*CPUs[Rating])</f>
        <v>4</v>
      </c>
      <c r="N188" s="1" cm="1">
        <f t="array" ref="N188">SUM((LEFT(LOWER(laptops[[#This Row],[gpu]]),LEN(Graphics[Family]))=LOWER(Graphics[Family]))*Graphics[Rating])</f>
        <v>6</v>
      </c>
      <c r="O188" s="1">
        <f>VALUE(LEFT(laptops[[#This Row],[resolution]],SEARCH("x",laptops[[#This Row],[resolution]])-1))</f>
        <v>2560</v>
      </c>
    </row>
    <row r="189" spans="2:15" x14ac:dyDescent="0.25">
      <c r="B189">
        <v>9916502</v>
      </c>
      <c r="C189" s="1" t="s">
        <v>456</v>
      </c>
      <c r="D189" s="1" t="s">
        <v>457</v>
      </c>
      <c r="E189">
        <v>639990</v>
      </c>
      <c r="F189" s="1">
        <v>13.6</v>
      </c>
      <c r="G189" s="1" t="s">
        <v>445</v>
      </c>
      <c r="H189" s="1" t="s">
        <v>446</v>
      </c>
      <c r="I189">
        <v>8</v>
      </c>
      <c r="J189">
        <v>256</v>
      </c>
      <c r="K189" s="1" t="s">
        <v>447</v>
      </c>
      <c r="L189" s="1" t="s">
        <v>351</v>
      </c>
      <c r="M189" s="1" cm="1">
        <f t="array" ref="M189">SUM((LEFT(LOWER(laptops[[#This Row],[cpu]]),LEN(CPUs[Family]))=LOWER(CPUs[Family]))*CPUs[Rating])</f>
        <v>4</v>
      </c>
      <c r="N189" s="1" cm="1">
        <f t="array" ref="N189">SUM((LEFT(LOWER(laptops[[#This Row],[gpu]]),LEN(Graphics[Family]))=LOWER(Graphics[Family]))*Graphics[Rating])</f>
        <v>6</v>
      </c>
      <c r="O189" s="1">
        <f>VALUE(LEFT(laptops[[#This Row],[resolution]],SEARCH("x",laptops[[#This Row],[resolution]])-1))</f>
        <v>2560</v>
      </c>
    </row>
    <row r="190" spans="2:15" x14ac:dyDescent="0.25">
      <c r="B190">
        <v>5322451</v>
      </c>
      <c r="C190" s="1" t="s">
        <v>458</v>
      </c>
      <c r="D190" s="1" t="s">
        <v>459</v>
      </c>
      <c r="E190">
        <v>639990</v>
      </c>
      <c r="F190" s="1">
        <v>14</v>
      </c>
      <c r="G190" s="1" t="s">
        <v>13</v>
      </c>
      <c r="H190" s="1" t="s">
        <v>287</v>
      </c>
      <c r="I190">
        <v>16</v>
      </c>
      <c r="J190">
        <v>512</v>
      </c>
      <c r="K190" s="1" t="s">
        <v>341</v>
      </c>
      <c r="L190" s="1" t="s">
        <v>155</v>
      </c>
      <c r="M190" s="1" cm="1">
        <f t="array" ref="M190">SUM((LEFT(LOWER(laptops[[#This Row],[cpu]]),LEN(CPUs[Family]))=LOWER(CPUs[Family]))*CPUs[Rating])</f>
        <v>3</v>
      </c>
      <c r="N190" s="1" cm="1">
        <f t="array" ref="N190">SUM((LEFT(LOWER(laptops[[#This Row],[gpu]]),LEN(Graphics[Family]))=LOWER(Graphics[Family]))*Graphics[Rating])</f>
        <v>10</v>
      </c>
      <c r="O190" s="1">
        <f>VALUE(LEFT(laptops[[#This Row],[resolution]],SEARCH("x",laptops[[#This Row],[resolution]])-1))</f>
        <v>1920</v>
      </c>
    </row>
    <row r="191" spans="2:15" x14ac:dyDescent="0.25">
      <c r="B191">
        <v>9914273</v>
      </c>
      <c r="C191" s="1" t="s">
        <v>460</v>
      </c>
      <c r="D191" s="1" t="s">
        <v>461</v>
      </c>
      <c r="E191">
        <v>639990</v>
      </c>
      <c r="F191" s="1">
        <v>15.6</v>
      </c>
      <c r="G191" s="1" t="s">
        <v>13</v>
      </c>
      <c r="H191" s="1" t="s">
        <v>274</v>
      </c>
      <c r="I191">
        <v>16</v>
      </c>
      <c r="J191">
        <v>1000</v>
      </c>
      <c r="K191" s="1" t="s">
        <v>364</v>
      </c>
      <c r="L191" s="1" t="s">
        <v>32</v>
      </c>
      <c r="M191" s="1" cm="1">
        <f t="array" ref="M191">SUM((LEFT(LOWER(laptops[[#This Row],[cpu]]),LEN(CPUs[Family]))=LOWER(CPUs[Family]))*CPUs[Rating])</f>
        <v>6</v>
      </c>
      <c r="N191" s="1" cm="1">
        <f t="array" ref="N191">SUM((LEFT(LOWER(laptops[[#This Row],[gpu]]),LEN(Graphics[Family]))=LOWER(Graphics[Family]))*Graphics[Rating])</f>
        <v>6</v>
      </c>
      <c r="O191" s="1">
        <f>VALUE(LEFT(laptops[[#This Row],[resolution]],SEARCH("x",laptops[[#This Row],[resolution]])-1))</f>
        <v>1920</v>
      </c>
    </row>
    <row r="192" spans="2:15" x14ac:dyDescent="0.25">
      <c r="B192">
        <v>5008073</v>
      </c>
      <c r="C192" s="1" t="s">
        <v>462</v>
      </c>
      <c r="D192" s="1" t="s">
        <v>463</v>
      </c>
      <c r="E192">
        <v>649990</v>
      </c>
      <c r="F192" s="1">
        <v>15.6</v>
      </c>
      <c r="G192" s="1" t="s">
        <v>13</v>
      </c>
      <c r="H192" s="1" t="s">
        <v>464</v>
      </c>
      <c r="I192">
        <v>16</v>
      </c>
      <c r="J192">
        <v>512</v>
      </c>
      <c r="K192" s="1" t="s">
        <v>364</v>
      </c>
      <c r="L192" s="1" t="s">
        <v>19</v>
      </c>
      <c r="M192" s="1" cm="1">
        <f t="array" ref="M192">SUM((LEFT(LOWER(laptops[[#This Row],[cpu]]),LEN(CPUs[Family]))=LOWER(CPUs[Family]))*CPUs[Rating])</f>
        <v>3</v>
      </c>
      <c r="N192" s="1" cm="1">
        <f t="array" ref="N192">SUM((LEFT(LOWER(laptops[[#This Row],[gpu]]),LEN(Graphics[Family]))=LOWER(Graphics[Family]))*Graphics[Rating])</f>
        <v>6</v>
      </c>
      <c r="O192" s="1">
        <f>VALUE(LEFT(laptops[[#This Row],[resolution]],SEARCH("x",laptops[[#This Row],[resolution]])-1))</f>
        <v>1920</v>
      </c>
    </row>
    <row r="193" spans="2:15" x14ac:dyDescent="0.25">
      <c r="B193">
        <v>4900498</v>
      </c>
      <c r="C193" s="1" t="s">
        <v>465</v>
      </c>
      <c r="D193" s="1" t="s">
        <v>466</v>
      </c>
      <c r="E193">
        <v>649990</v>
      </c>
      <c r="F193" s="1">
        <v>15.6</v>
      </c>
      <c r="G193" s="1" t="s">
        <v>13</v>
      </c>
      <c r="H193" s="1" t="s">
        <v>330</v>
      </c>
      <c r="I193">
        <v>16</v>
      </c>
      <c r="J193">
        <v>512</v>
      </c>
      <c r="K193" s="1" t="s">
        <v>262</v>
      </c>
      <c r="L193" s="1" t="s">
        <v>32</v>
      </c>
      <c r="M193" s="1" cm="1">
        <f t="array" ref="M193">SUM((LEFT(LOWER(laptops[[#This Row],[cpu]]),LEN(CPUs[Family]))=LOWER(CPUs[Family]))*CPUs[Rating])</f>
        <v>3</v>
      </c>
      <c r="N193" s="1" cm="1">
        <f t="array" ref="N193">SUM((LEFT(LOWER(laptops[[#This Row],[gpu]]),LEN(Graphics[Family]))=LOWER(Graphics[Family]))*Graphics[Rating])</f>
        <v>9</v>
      </c>
      <c r="O193" s="1">
        <f>VALUE(LEFT(laptops[[#This Row],[resolution]],SEARCH("x",laptops[[#This Row],[resolution]])-1))</f>
        <v>1920</v>
      </c>
    </row>
    <row r="194" spans="2:15" x14ac:dyDescent="0.25">
      <c r="B194">
        <v>9910802</v>
      </c>
      <c r="C194" s="1" t="s">
        <v>467</v>
      </c>
      <c r="D194" s="1" t="s">
        <v>468</v>
      </c>
      <c r="E194">
        <v>659990</v>
      </c>
      <c r="F194" s="1">
        <v>15.6</v>
      </c>
      <c r="G194" s="1" t="s">
        <v>13</v>
      </c>
      <c r="H194" s="1" t="s">
        <v>427</v>
      </c>
      <c r="I194">
        <v>16</v>
      </c>
      <c r="J194">
        <v>512</v>
      </c>
      <c r="K194" s="1" t="s">
        <v>290</v>
      </c>
      <c r="L194" s="1" t="s">
        <v>32</v>
      </c>
      <c r="M194" s="1" cm="1">
        <f t="array" ref="M194">SUM((LEFT(LOWER(laptops[[#This Row],[cpu]]),LEN(CPUs[Family]))=LOWER(CPUs[Family]))*CPUs[Rating])</f>
        <v>6</v>
      </c>
      <c r="N194" s="1" cm="1">
        <f t="array" ref="N194">SUM((LEFT(LOWER(laptops[[#This Row],[gpu]]),LEN(Graphics[Family]))=LOWER(Graphics[Family]))*Graphics[Rating])</f>
        <v>6</v>
      </c>
      <c r="O194" s="1">
        <f>VALUE(LEFT(laptops[[#This Row],[resolution]],SEARCH("x",laptops[[#This Row],[resolution]])-1))</f>
        <v>1920</v>
      </c>
    </row>
    <row r="195" spans="2:15" x14ac:dyDescent="0.25">
      <c r="B195">
        <v>4806850</v>
      </c>
      <c r="C195" s="1" t="s">
        <v>469</v>
      </c>
      <c r="D195" s="1" t="s">
        <v>470</v>
      </c>
      <c r="E195">
        <v>669990</v>
      </c>
      <c r="F195" s="1">
        <v>14</v>
      </c>
      <c r="G195" s="1" t="s">
        <v>13</v>
      </c>
      <c r="H195" s="1" t="s">
        <v>178</v>
      </c>
      <c r="I195">
        <v>16</v>
      </c>
      <c r="J195">
        <v>512</v>
      </c>
      <c r="K195" s="1" t="s">
        <v>179</v>
      </c>
      <c r="L195" s="1" t="s">
        <v>155</v>
      </c>
      <c r="M195" s="1" cm="1">
        <f t="array" ref="M195">SUM((LEFT(LOWER(laptops[[#This Row],[cpu]]),LEN(CPUs[Family]))=LOWER(CPUs[Family]))*CPUs[Rating])</f>
        <v>6</v>
      </c>
      <c r="N195" s="1" cm="1">
        <f t="array" ref="N195">SUM((LEFT(LOWER(laptops[[#This Row],[gpu]]),LEN(Graphics[Family]))=LOWER(Graphics[Family]))*Graphics[Rating])</f>
        <v>14</v>
      </c>
      <c r="O195" s="1">
        <f>VALUE(LEFT(laptops[[#This Row],[resolution]],SEARCH("x",laptops[[#This Row],[resolution]])-1))</f>
        <v>1920</v>
      </c>
    </row>
    <row r="196" spans="2:15" x14ac:dyDescent="0.25">
      <c r="B196">
        <v>5058735</v>
      </c>
      <c r="C196" s="1" t="s">
        <v>471</v>
      </c>
      <c r="D196" s="1" t="s">
        <v>472</v>
      </c>
      <c r="E196">
        <v>674990</v>
      </c>
      <c r="F196" s="1">
        <v>15.6</v>
      </c>
      <c r="G196" s="1" t="s">
        <v>13</v>
      </c>
      <c r="H196" s="1" t="s">
        <v>379</v>
      </c>
      <c r="I196">
        <v>16</v>
      </c>
      <c r="J196">
        <v>512</v>
      </c>
      <c r="K196" s="1" t="s">
        <v>179</v>
      </c>
      <c r="L196" s="1" t="s">
        <v>32</v>
      </c>
      <c r="M196" s="1" cm="1">
        <f t="array" ref="M196">SUM((LEFT(LOWER(laptops[[#This Row],[cpu]]),LEN(CPUs[Family]))=LOWER(CPUs[Family]))*CPUs[Rating])</f>
        <v>3</v>
      </c>
      <c r="N196" s="1" cm="1">
        <f t="array" ref="N196">SUM((LEFT(LOWER(laptops[[#This Row],[gpu]]),LEN(Graphics[Family]))=LOWER(Graphics[Family]))*Graphics[Rating])</f>
        <v>14</v>
      </c>
      <c r="O196" s="1">
        <f>VALUE(LEFT(laptops[[#This Row],[resolution]],SEARCH("x",laptops[[#This Row],[resolution]])-1))</f>
        <v>1920</v>
      </c>
    </row>
    <row r="197" spans="2:15" x14ac:dyDescent="0.25">
      <c r="B197">
        <v>5057663</v>
      </c>
      <c r="C197" s="1" t="s">
        <v>473</v>
      </c>
      <c r="D197" s="1" t="s">
        <v>474</v>
      </c>
      <c r="E197">
        <v>689990</v>
      </c>
      <c r="F197" s="1">
        <v>14</v>
      </c>
      <c r="G197" s="1" t="s">
        <v>13</v>
      </c>
      <c r="H197" s="1" t="s">
        <v>475</v>
      </c>
      <c r="I197">
        <v>16</v>
      </c>
      <c r="J197">
        <v>512</v>
      </c>
      <c r="K197" s="1" t="s">
        <v>179</v>
      </c>
      <c r="L197" s="1" t="s">
        <v>32</v>
      </c>
      <c r="M197" s="1" cm="1">
        <f t="array" ref="M197">SUM((LEFT(LOWER(laptops[[#This Row],[cpu]]),LEN(CPUs[Family]))=LOWER(CPUs[Family]))*CPUs[Rating])</f>
        <v>3</v>
      </c>
      <c r="N197" s="1" cm="1">
        <f t="array" ref="N197">SUM((LEFT(LOWER(laptops[[#This Row],[gpu]]),LEN(Graphics[Family]))=LOWER(Graphics[Family]))*Graphics[Rating])</f>
        <v>14</v>
      </c>
      <c r="O197" s="1">
        <f>VALUE(LEFT(laptops[[#This Row],[resolution]],SEARCH("x",laptops[[#This Row],[resolution]])-1))</f>
        <v>1920</v>
      </c>
    </row>
    <row r="198" spans="2:15" x14ac:dyDescent="0.25">
      <c r="B198">
        <v>5322445</v>
      </c>
      <c r="C198" s="1" t="s">
        <v>476</v>
      </c>
      <c r="D198" s="1" t="s">
        <v>477</v>
      </c>
      <c r="E198">
        <v>694990</v>
      </c>
      <c r="F198" s="1">
        <v>15.6</v>
      </c>
      <c r="G198" s="1" t="s">
        <v>13</v>
      </c>
      <c r="H198" s="1" t="s">
        <v>478</v>
      </c>
      <c r="I198">
        <v>8</v>
      </c>
      <c r="J198">
        <v>1000</v>
      </c>
      <c r="K198" s="1" t="s">
        <v>479</v>
      </c>
      <c r="L198" s="1" t="s">
        <v>28</v>
      </c>
      <c r="M198" s="1" cm="1">
        <f t="array" ref="M198">SUM((LEFT(LOWER(laptops[[#This Row],[cpu]]),LEN(CPUs[Family]))=LOWER(CPUs[Family]))*CPUs[Rating])</f>
        <v>3</v>
      </c>
      <c r="N198" s="1" cm="1">
        <f t="array" ref="N198">SUM((LEFT(LOWER(laptops[[#This Row],[gpu]]),LEN(Graphics[Family]))=LOWER(Graphics[Family]))*Graphics[Rating])</f>
        <v>8</v>
      </c>
      <c r="O198" s="1">
        <f>VALUE(LEFT(laptops[[#This Row],[resolution]],SEARCH("x",laptops[[#This Row],[resolution]])-1))</f>
        <v>1920</v>
      </c>
    </row>
    <row r="199" spans="2:15" x14ac:dyDescent="0.25">
      <c r="B199">
        <v>5082627</v>
      </c>
      <c r="C199" s="1" t="s">
        <v>480</v>
      </c>
      <c r="D199" s="1" t="s">
        <v>481</v>
      </c>
      <c r="E199">
        <v>699990</v>
      </c>
      <c r="F199" s="1">
        <v>15.6</v>
      </c>
      <c r="G199" s="1" t="s">
        <v>13</v>
      </c>
      <c r="H199" s="1" t="s">
        <v>482</v>
      </c>
      <c r="I199">
        <v>16</v>
      </c>
      <c r="J199">
        <v>1024</v>
      </c>
      <c r="K199" s="1" t="s">
        <v>483</v>
      </c>
      <c r="L199" s="1" t="s">
        <v>32</v>
      </c>
      <c r="M199" s="1" cm="1">
        <f t="array" ref="M199">SUM((LEFT(LOWER(laptops[[#This Row],[cpu]]),LEN(CPUs[Family]))=LOWER(CPUs[Family]))*CPUs[Rating])</f>
        <v>3</v>
      </c>
      <c r="N199" s="1" cm="1">
        <f t="array" ref="N199">SUM((LEFT(LOWER(laptops[[#This Row],[gpu]]),LEN(Graphics[Family]))=LOWER(Graphics[Family]))*Graphics[Rating])</f>
        <v>4</v>
      </c>
      <c r="O199" s="1">
        <f>VALUE(LEFT(laptops[[#This Row],[resolution]],SEARCH("x",laptops[[#This Row],[resolution]])-1))</f>
        <v>1920</v>
      </c>
    </row>
    <row r="200" spans="2:15" x14ac:dyDescent="0.25">
      <c r="B200">
        <v>4900487</v>
      </c>
      <c r="C200" s="1" t="s">
        <v>484</v>
      </c>
      <c r="D200" s="1" t="s">
        <v>485</v>
      </c>
      <c r="E200">
        <v>714990</v>
      </c>
      <c r="F200" s="1">
        <v>15.6</v>
      </c>
      <c r="G200" s="1" t="s">
        <v>13</v>
      </c>
      <c r="H200" s="1" t="s">
        <v>295</v>
      </c>
      <c r="I200">
        <v>16</v>
      </c>
      <c r="J200">
        <v>512</v>
      </c>
      <c r="K200" s="1" t="s">
        <v>364</v>
      </c>
      <c r="L200" s="1" t="s">
        <v>32</v>
      </c>
      <c r="M200" s="1" cm="1">
        <f t="array" ref="M200">SUM((LEFT(LOWER(laptops[[#This Row],[cpu]]),LEN(CPUs[Family]))=LOWER(CPUs[Family]))*CPUs[Rating])</f>
        <v>6</v>
      </c>
      <c r="N200" s="1" cm="1">
        <f t="array" ref="N200">SUM((LEFT(LOWER(laptops[[#This Row],[gpu]]),LEN(Graphics[Family]))=LOWER(Graphics[Family]))*Graphics[Rating])</f>
        <v>6</v>
      </c>
      <c r="O200" s="1">
        <f>VALUE(LEFT(laptops[[#This Row],[resolution]],SEARCH("x",laptops[[#This Row],[resolution]])-1))</f>
        <v>1920</v>
      </c>
    </row>
    <row r="201" spans="2:15" x14ac:dyDescent="0.25">
      <c r="B201">
        <v>5058742</v>
      </c>
      <c r="C201" s="1" t="s">
        <v>486</v>
      </c>
      <c r="D201" s="1" t="s">
        <v>487</v>
      </c>
      <c r="E201">
        <v>749990</v>
      </c>
      <c r="F201" s="1">
        <v>15.6</v>
      </c>
      <c r="G201" s="1" t="s">
        <v>13</v>
      </c>
      <c r="H201" s="1" t="s">
        <v>287</v>
      </c>
      <c r="I201">
        <v>16</v>
      </c>
      <c r="J201">
        <v>512</v>
      </c>
      <c r="K201" s="1" t="s">
        <v>179</v>
      </c>
      <c r="L201" s="1" t="s">
        <v>16</v>
      </c>
      <c r="M201" s="1" cm="1">
        <f t="array" ref="M201">SUM((LEFT(LOWER(laptops[[#This Row],[cpu]]),LEN(CPUs[Family]))=LOWER(CPUs[Family]))*CPUs[Rating])</f>
        <v>3</v>
      </c>
      <c r="N201" s="1" cm="1">
        <f t="array" ref="N201">SUM((LEFT(LOWER(laptops[[#This Row],[gpu]]),LEN(Graphics[Family]))=LOWER(Graphics[Family]))*Graphics[Rating])</f>
        <v>14</v>
      </c>
      <c r="O201" s="1">
        <f>VALUE(LEFT(laptops[[#This Row],[resolution]],SEARCH("x",laptops[[#This Row],[resolution]])-1))</f>
        <v>1920</v>
      </c>
    </row>
    <row r="202" spans="2:15" x14ac:dyDescent="0.25">
      <c r="B202">
        <v>9968608</v>
      </c>
      <c r="C202" s="1" t="s">
        <v>488</v>
      </c>
      <c r="D202" s="1" t="s">
        <v>489</v>
      </c>
      <c r="E202">
        <v>749990</v>
      </c>
      <c r="F202" s="1">
        <v>16</v>
      </c>
      <c r="G202" s="1" t="s">
        <v>490</v>
      </c>
      <c r="H202" s="1" t="s">
        <v>333</v>
      </c>
      <c r="I202">
        <v>16</v>
      </c>
      <c r="J202">
        <v>1000</v>
      </c>
      <c r="K202" s="1" t="s">
        <v>364</v>
      </c>
      <c r="L202" s="1" t="s">
        <v>19</v>
      </c>
      <c r="M202" s="1" cm="1">
        <f t="array" ref="M202">SUM((LEFT(LOWER(laptops[[#This Row],[cpu]]),LEN(CPUs[Family]))=LOWER(CPUs[Family]))*CPUs[Rating])</f>
        <v>5</v>
      </c>
      <c r="N202" s="1" cm="1">
        <f t="array" ref="N202">SUM((LEFT(LOWER(laptops[[#This Row],[gpu]]),LEN(Graphics[Family]))=LOWER(Graphics[Family]))*Graphics[Rating])</f>
        <v>6</v>
      </c>
      <c r="O202" s="1">
        <f>VALUE(LEFT(laptops[[#This Row],[resolution]],SEARCH("x",laptops[[#This Row],[resolution]])-1))</f>
        <v>3840</v>
      </c>
    </row>
    <row r="203" spans="2:15" x14ac:dyDescent="0.25">
      <c r="B203">
        <v>9916501</v>
      </c>
      <c r="C203" s="1" t="s">
        <v>491</v>
      </c>
      <c r="D203" s="1" t="s">
        <v>492</v>
      </c>
      <c r="E203">
        <v>779990</v>
      </c>
      <c r="F203" s="1">
        <v>13.6</v>
      </c>
      <c r="G203" s="1" t="s">
        <v>445</v>
      </c>
      <c r="H203" s="1" t="s">
        <v>446</v>
      </c>
      <c r="I203">
        <v>8</v>
      </c>
      <c r="J203">
        <v>256</v>
      </c>
      <c r="K203" s="1" t="s">
        <v>447</v>
      </c>
      <c r="L203" s="1" t="s">
        <v>351</v>
      </c>
      <c r="M203" s="1" cm="1">
        <f t="array" ref="M203">SUM((LEFT(LOWER(laptops[[#This Row],[cpu]]),LEN(CPUs[Family]))=LOWER(CPUs[Family]))*CPUs[Rating])</f>
        <v>4</v>
      </c>
      <c r="N203" s="1" cm="1">
        <f t="array" ref="N203">SUM((LEFT(LOWER(laptops[[#This Row],[gpu]]),LEN(Graphics[Family]))=LOWER(Graphics[Family]))*Graphics[Rating])</f>
        <v>6</v>
      </c>
      <c r="O203" s="1">
        <f>VALUE(LEFT(laptops[[#This Row],[resolution]],SEARCH("x",laptops[[#This Row],[resolution]])-1))</f>
        <v>2560</v>
      </c>
    </row>
    <row r="204" spans="2:15" x14ac:dyDescent="0.25">
      <c r="B204">
        <v>9959563</v>
      </c>
      <c r="C204" s="1" t="s">
        <v>493</v>
      </c>
      <c r="D204" s="1" t="s">
        <v>494</v>
      </c>
      <c r="E204">
        <v>849790</v>
      </c>
      <c r="F204" s="1">
        <v>15.6</v>
      </c>
      <c r="G204" s="1" t="s">
        <v>13</v>
      </c>
      <c r="H204" s="1" t="s">
        <v>436</v>
      </c>
      <c r="I204">
        <v>16</v>
      </c>
      <c r="J204">
        <v>1000</v>
      </c>
      <c r="K204" s="1" t="s">
        <v>483</v>
      </c>
      <c r="L204" s="1" t="s">
        <v>32</v>
      </c>
      <c r="M204" s="1" cm="1">
        <f t="array" ref="M204">SUM((LEFT(LOWER(laptops[[#This Row],[cpu]]),LEN(CPUs[Family]))=LOWER(CPUs[Family]))*CPUs[Rating])</f>
        <v>3</v>
      </c>
      <c r="N204" s="1" cm="1">
        <f t="array" ref="N204">SUM((LEFT(LOWER(laptops[[#This Row],[gpu]]),LEN(Graphics[Family]))=LOWER(Graphics[Family]))*Graphics[Rating])</f>
        <v>4</v>
      </c>
      <c r="O204" s="1">
        <f>VALUE(LEFT(laptops[[#This Row],[resolution]],SEARCH("x",laptops[[#This Row],[resolution]])-1))</f>
        <v>1920</v>
      </c>
    </row>
    <row r="205" spans="2:15" x14ac:dyDescent="0.25">
      <c r="B205">
        <v>9924927</v>
      </c>
      <c r="C205" s="1" t="s">
        <v>495</v>
      </c>
      <c r="D205" s="1" t="s">
        <v>496</v>
      </c>
      <c r="E205">
        <v>849990</v>
      </c>
      <c r="F205" s="1">
        <v>15.6</v>
      </c>
      <c r="G205" s="1" t="s">
        <v>13</v>
      </c>
      <c r="H205" s="1" t="s">
        <v>482</v>
      </c>
      <c r="I205">
        <v>16</v>
      </c>
      <c r="J205">
        <v>1000</v>
      </c>
      <c r="K205" s="1" t="s">
        <v>360</v>
      </c>
      <c r="L205" s="1" t="s">
        <v>32</v>
      </c>
      <c r="M205" s="1" cm="1">
        <f t="array" ref="M205">SUM((LEFT(LOWER(laptops[[#This Row],[cpu]]),LEN(CPUs[Family]))=LOWER(CPUs[Family]))*CPUs[Rating])</f>
        <v>3</v>
      </c>
      <c r="N205" s="1" cm="1">
        <f t="array" ref="N205">SUM((LEFT(LOWER(laptops[[#This Row],[gpu]]),LEN(Graphics[Family]))=LOWER(Graphics[Family]))*Graphics[Rating])</f>
        <v>5</v>
      </c>
      <c r="O205" s="1">
        <f>VALUE(LEFT(laptops[[#This Row],[resolution]],SEARCH("x",laptops[[#This Row],[resolution]])-1))</f>
        <v>1920</v>
      </c>
    </row>
    <row r="206" spans="2:15" x14ac:dyDescent="0.25">
      <c r="B206">
        <v>9901310</v>
      </c>
      <c r="C206" s="1" t="s">
        <v>497</v>
      </c>
      <c r="D206" s="1" t="s">
        <v>498</v>
      </c>
      <c r="E206">
        <v>899890</v>
      </c>
      <c r="F206" s="1">
        <v>13.3</v>
      </c>
      <c r="G206" s="1" t="s">
        <v>348</v>
      </c>
      <c r="H206" s="1" t="s">
        <v>446</v>
      </c>
      <c r="I206">
        <v>8</v>
      </c>
      <c r="J206">
        <v>512</v>
      </c>
      <c r="K206" s="1" t="s">
        <v>499</v>
      </c>
      <c r="L206" s="1" t="s">
        <v>351</v>
      </c>
      <c r="M206" s="1" cm="1">
        <f t="array" ref="M206">SUM((LEFT(LOWER(laptops[[#This Row],[cpu]]),LEN(CPUs[Family]))=LOWER(CPUs[Family]))*CPUs[Rating])</f>
        <v>4</v>
      </c>
      <c r="N206" s="1" cm="1">
        <f t="array" ref="N206">SUM((LEFT(LOWER(laptops[[#This Row],[gpu]]),LEN(Graphics[Family]))=LOWER(Graphics[Family]))*Graphics[Rating])</f>
        <v>6</v>
      </c>
      <c r="O206" s="1">
        <f>VALUE(LEFT(laptops[[#This Row],[resolution]],SEARCH("x",laptops[[#This Row],[resolution]])-1))</f>
        <v>2560</v>
      </c>
    </row>
    <row r="207" spans="2:15" x14ac:dyDescent="0.25">
      <c r="B207">
        <v>9901319</v>
      </c>
      <c r="C207" s="1" t="s">
        <v>500</v>
      </c>
      <c r="D207" s="1" t="s">
        <v>501</v>
      </c>
      <c r="E207">
        <v>917990</v>
      </c>
      <c r="F207" s="1">
        <v>13.3</v>
      </c>
      <c r="G207" s="1" t="s">
        <v>348</v>
      </c>
      <c r="H207" s="1" t="s">
        <v>446</v>
      </c>
      <c r="I207">
        <v>8</v>
      </c>
      <c r="J207">
        <v>512</v>
      </c>
      <c r="K207" s="1" t="s">
        <v>499</v>
      </c>
      <c r="L207" s="1" t="s">
        <v>351</v>
      </c>
      <c r="M207" s="1" cm="1">
        <f t="array" ref="M207">SUM((LEFT(LOWER(laptops[[#This Row],[cpu]]),LEN(CPUs[Family]))=LOWER(CPUs[Family]))*CPUs[Rating])</f>
        <v>4</v>
      </c>
      <c r="N207" s="1" cm="1">
        <f t="array" ref="N207">SUM((LEFT(LOWER(laptops[[#This Row],[gpu]]),LEN(Graphics[Family]))=LOWER(Graphics[Family]))*Graphics[Rating])</f>
        <v>6</v>
      </c>
      <c r="O207" s="1">
        <f>VALUE(LEFT(laptops[[#This Row],[resolution]],SEARCH("x",laptops[[#This Row],[resolution]])-1))</f>
        <v>2560</v>
      </c>
    </row>
    <row r="208" spans="2:15" x14ac:dyDescent="0.25">
      <c r="B208">
        <v>4881035</v>
      </c>
      <c r="C208" s="1" t="s">
        <v>502</v>
      </c>
      <c r="D208" s="1" t="s">
        <v>503</v>
      </c>
      <c r="E208">
        <v>965990</v>
      </c>
      <c r="F208" s="1">
        <v>14.2</v>
      </c>
      <c r="G208" s="1" t="s">
        <v>504</v>
      </c>
      <c r="H208" s="1" t="s">
        <v>505</v>
      </c>
      <c r="I208">
        <v>16</v>
      </c>
      <c r="J208">
        <v>512</v>
      </c>
      <c r="K208" s="1" t="s">
        <v>506</v>
      </c>
      <c r="L208" s="1" t="s">
        <v>351</v>
      </c>
      <c r="M208" s="1" cm="1">
        <f t="array" ref="M208">SUM((LEFT(LOWER(laptops[[#This Row],[cpu]]),LEN(CPUs[Family]))=LOWER(CPUs[Family]))*CPUs[Rating])</f>
        <v>8</v>
      </c>
      <c r="N208" s="1" cm="1">
        <f t="array" ref="N208">SUM((LEFT(LOWER(laptops[[#This Row],[gpu]]),LEN(Graphics[Family]))=LOWER(Graphics[Family]))*Graphics[Rating])</f>
        <v>7</v>
      </c>
      <c r="O208" s="1">
        <f>VALUE(LEFT(laptops[[#This Row],[resolution]],SEARCH("x",laptops[[#This Row],[resolution]])-1))</f>
        <v>3024</v>
      </c>
    </row>
    <row r="209" spans="2:15" x14ac:dyDescent="0.25">
      <c r="B209">
        <v>4900536</v>
      </c>
      <c r="C209" s="1" t="s">
        <v>507</v>
      </c>
      <c r="D209" s="1" t="s">
        <v>508</v>
      </c>
      <c r="E209">
        <v>999990</v>
      </c>
      <c r="F209" s="1">
        <v>15.6</v>
      </c>
      <c r="G209" s="1" t="s">
        <v>509</v>
      </c>
      <c r="H209" s="1" t="s">
        <v>482</v>
      </c>
      <c r="I209">
        <v>16</v>
      </c>
      <c r="J209">
        <v>1000</v>
      </c>
      <c r="K209" s="1" t="s">
        <v>483</v>
      </c>
      <c r="L209" s="1" t="s">
        <v>32</v>
      </c>
      <c r="M209" s="1" cm="1">
        <f t="array" ref="M209">SUM((LEFT(LOWER(laptops[[#This Row],[cpu]]),LEN(CPUs[Family]))=LOWER(CPUs[Family]))*CPUs[Rating])</f>
        <v>3</v>
      </c>
      <c r="N209" s="1" cm="1">
        <f t="array" ref="N209">SUM((LEFT(LOWER(laptops[[#This Row],[gpu]]),LEN(Graphics[Family]))=LOWER(Graphics[Family]))*Graphics[Rating])</f>
        <v>4</v>
      </c>
      <c r="O209" s="1">
        <f>VALUE(LEFT(laptops[[#This Row],[resolution]],SEARCH("x",laptops[[#This Row],[resolution]])-1))</f>
        <v>2560</v>
      </c>
    </row>
    <row r="210" spans="2:15" x14ac:dyDescent="0.25">
      <c r="B210">
        <v>9973294</v>
      </c>
      <c r="C210" s="1" t="s">
        <v>510</v>
      </c>
      <c r="D210" s="1" t="s">
        <v>511</v>
      </c>
      <c r="E210">
        <v>1199890</v>
      </c>
      <c r="F210" s="1">
        <v>16</v>
      </c>
      <c r="G210" s="1" t="s">
        <v>348</v>
      </c>
      <c r="H210" s="1" t="s">
        <v>512</v>
      </c>
      <c r="I210">
        <v>16</v>
      </c>
      <c r="J210">
        <v>1000</v>
      </c>
      <c r="K210" s="1" t="s">
        <v>513</v>
      </c>
      <c r="L210" s="1" t="s">
        <v>16</v>
      </c>
      <c r="M210" s="1" cm="1">
        <f t="array" ref="M210">SUM((LEFT(LOWER(laptops[[#This Row],[cpu]]),LEN(CPUs[Family]))=LOWER(CPUs[Family]))*CPUs[Rating])</f>
        <v>2</v>
      </c>
      <c r="N210" s="1" cm="1">
        <f t="array" ref="N210">SUM((LEFT(LOWER(laptops[[#This Row],[gpu]]),LEN(Graphics[Family]))=LOWER(Graphics[Family]))*Graphics[Rating])</f>
        <v>2</v>
      </c>
      <c r="O210" s="1">
        <f>VALUE(LEFT(laptops[[#This Row],[resolution]],SEARCH("x",laptops[[#This Row],[resolution]])-1))</f>
        <v>2560</v>
      </c>
    </row>
    <row r="211" spans="2:15" x14ac:dyDescent="0.25">
      <c r="B211">
        <v>5041513</v>
      </c>
      <c r="C211" s="1" t="s">
        <v>514</v>
      </c>
      <c r="D211" s="1" t="s">
        <v>503</v>
      </c>
      <c r="E211">
        <v>1244990</v>
      </c>
      <c r="F211" s="1">
        <v>14.2</v>
      </c>
      <c r="G211" s="1" t="s">
        <v>504</v>
      </c>
      <c r="H211" s="1" t="s">
        <v>505</v>
      </c>
      <c r="I211">
        <v>16</v>
      </c>
      <c r="J211">
        <v>512</v>
      </c>
      <c r="K211" s="1" t="s">
        <v>506</v>
      </c>
      <c r="L211" s="1" t="s">
        <v>351</v>
      </c>
      <c r="M211" s="1" cm="1">
        <f t="array" ref="M211">SUM((LEFT(LOWER(laptops[[#This Row],[cpu]]),LEN(CPUs[Family]))=LOWER(CPUs[Family]))*CPUs[Rating])</f>
        <v>8</v>
      </c>
      <c r="N211" s="1" cm="1">
        <f t="array" ref="N211">SUM((LEFT(LOWER(laptops[[#This Row],[gpu]]),LEN(Graphics[Family]))=LOWER(Graphics[Family]))*Graphics[Rating])</f>
        <v>7</v>
      </c>
      <c r="O211" s="1">
        <f>VALUE(LEFT(laptops[[#This Row],[resolution]],SEARCH("x",laptops[[#This Row],[resolution]])-1))</f>
        <v>3024</v>
      </c>
    </row>
    <row r="212" spans="2:15" x14ac:dyDescent="0.25">
      <c r="B212">
        <v>9941172</v>
      </c>
      <c r="C212" s="1" t="s">
        <v>515</v>
      </c>
      <c r="D212" s="1" t="s">
        <v>516</v>
      </c>
      <c r="E212">
        <v>1299990</v>
      </c>
      <c r="F212" s="1">
        <v>15.6</v>
      </c>
      <c r="G212" s="1" t="s">
        <v>509</v>
      </c>
      <c r="H212" s="1" t="s">
        <v>333</v>
      </c>
      <c r="I212">
        <v>16</v>
      </c>
      <c r="J212">
        <v>1000</v>
      </c>
      <c r="K212" s="1" t="s">
        <v>517</v>
      </c>
      <c r="L212" s="1" t="s">
        <v>19</v>
      </c>
      <c r="M212" s="1" cm="1">
        <f t="array" ref="M212">SUM((LEFT(LOWER(laptops[[#This Row],[cpu]]),LEN(CPUs[Family]))=LOWER(CPUs[Family]))*CPUs[Rating])</f>
        <v>5</v>
      </c>
      <c r="N212" s="1" cm="1">
        <f t="array" ref="N212">SUM((LEFT(LOWER(laptops[[#This Row],[gpu]]),LEN(Graphics[Family]))=LOWER(Graphics[Family]))*Graphics[Rating])</f>
        <v>3</v>
      </c>
      <c r="O212" s="1">
        <f>VALUE(LEFT(laptops[[#This Row],[resolution]],SEARCH("x",laptops[[#This Row],[resolution]])-1))</f>
        <v>2560</v>
      </c>
    </row>
    <row r="213" spans="2:15" x14ac:dyDescent="0.25">
      <c r="B213">
        <v>4881039</v>
      </c>
      <c r="C213" s="1" t="s">
        <v>518</v>
      </c>
      <c r="D213" s="1" t="s">
        <v>519</v>
      </c>
      <c r="E213">
        <v>1499990</v>
      </c>
      <c r="F213" s="1">
        <v>14.2</v>
      </c>
      <c r="G213" s="1" t="s">
        <v>504</v>
      </c>
      <c r="H213" s="1" t="s">
        <v>505</v>
      </c>
      <c r="I213">
        <v>16</v>
      </c>
      <c r="J213">
        <v>512</v>
      </c>
      <c r="K213" s="1" t="s">
        <v>506</v>
      </c>
      <c r="L213" s="1" t="s">
        <v>351</v>
      </c>
      <c r="M213" s="1" cm="1">
        <f t="array" ref="M213">SUM((LEFT(LOWER(laptops[[#This Row],[cpu]]),LEN(CPUs[Family]))=LOWER(CPUs[Family]))*CPUs[Rating])</f>
        <v>8</v>
      </c>
      <c r="N213" s="1" cm="1">
        <f t="array" ref="N213">SUM((LEFT(LOWER(laptops[[#This Row],[gpu]]),LEN(Graphics[Family]))=LOWER(Graphics[Family]))*Graphics[Rating])</f>
        <v>7</v>
      </c>
      <c r="O213" s="1">
        <f>VALUE(LEFT(laptops[[#This Row],[resolution]],SEARCH("x",laptops[[#This Row],[resolution]])-1))</f>
        <v>3024</v>
      </c>
    </row>
    <row r="214" spans="2:15" x14ac:dyDescent="0.25">
      <c r="B214">
        <v>4881038</v>
      </c>
      <c r="C214" s="1" t="s">
        <v>520</v>
      </c>
      <c r="D214" s="1" t="s">
        <v>521</v>
      </c>
      <c r="E214">
        <v>1572990</v>
      </c>
      <c r="F214" s="1">
        <v>14.2</v>
      </c>
      <c r="G214" s="1" t="s">
        <v>504</v>
      </c>
      <c r="H214" s="1" t="s">
        <v>505</v>
      </c>
      <c r="I214">
        <v>16</v>
      </c>
      <c r="J214">
        <v>1024</v>
      </c>
      <c r="K214" s="1" t="s">
        <v>522</v>
      </c>
      <c r="L214" s="1" t="s">
        <v>351</v>
      </c>
      <c r="M214" s="1" cm="1">
        <f t="array" ref="M214">SUM((LEFT(LOWER(laptops[[#This Row],[cpu]]),LEN(CPUs[Family]))=LOWER(CPUs[Family]))*CPUs[Rating])</f>
        <v>8</v>
      </c>
      <c r="N214" s="1" cm="1">
        <f t="array" ref="N214">SUM((LEFT(LOWER(laptops[[#This Row],[gpu]]),LEN(Graphics[Family]))=LOWER(Graphics[Family]))*Graphics[Rating])</f>
        <v>7</v>
      </c>
      <c r="O214" s="1">
        <f>VALUE(LEFT(laptops[[#This Row],[resolution]],SEARCH("x",laptops[[#This Row],[resolution]])-1))</f>
        <v>3024</v>
      </c>
    </row>
    <row r="215" spans="2:15" x14ac:dyDescent="0.25">
      <c r="B215">
        <v>4881029</v>
      </c>
      <c r="C215" s="1" t="s">
        <v>523</v>
      </c>
      <c r="D215" s="1" t="s">
        <v>524</v>
      </c>
      <c r="E215">
        <v>1574990</v>
      </c>
      <c r="F215" s="1">
        <v>16.2</v>
      </c>
      <c r="G215" s="1" t="s">
        <v>525</v>
      </c>
      <c r="H215" s="1" t="s">
        <v>505</v>
      </c>
      <c r="I215">
        <v>16</v>
      </c>
      <c r="J215">
        <v>512</v>
      </c>
      <c r="K215" s="1" t="s">
        <v>522</v>
      </c>
      <c r="L215" s="1" t="s">
        <v>351</v>
      </c>
      <c r="M215" s="1" cm="1">
        <f t="array" ref="M215">SUM((LEFT(LOWER(laptops[[#This Row],[cpu]]),LEN(CPUs[Family]))=LOWER(CPUs[Family]))*CPUs[Rating])</f>
        <v>8</v>
      </c>
      <c r="N215" s="1" cm="1">
        <f t="array" ref="N215">SUM((LEFT(LOWER(laptops[[#This Row],[gpu]]),LEN(Graphics[Family]))=LOWER(Graphics[Family]))*Graphics[Rating])</f>
        <v>7</v>
      </c>
      <c r="O215" s="1">
        <f>VALUE(LEFT(laptops[[#This Row],[resolution]],SEARCH("x",laptops[[#This Row],[resolution]])-1))</f>
        <v>3456</v>
      </c>
    </row>
    <row r="216" spans="2:15" x14ac:dyDescent="0.25">
      <c r="B216">
        <v>4881043</v>
      </c>
      <c r="C216" s="1" t="s">
        <v>526</v>
      </c>
      <c r="D216" s="1" t="s">
        <v>527</v>
      </c>
      <c r="E216">
        <v>1644990</v>
      </c>
      <c r="F216" s="1">
        <v>14.2</v>
      </c>
      <c r="G216" s="1" t="s">
        <v>504</v>
      </c>
      <c r="H216" s="1" t="s">
        <v>505</v>
      </c>
      <c r="I216">
        <v>32</v>
      </c>
      <c r="J216">
        <v>512</v>
      </c>
      <c r="K216" s="1" t="s">
        <v>506</v>
      </c>
      <c r="L216" s="1" t="s">
        <v>351</v>
      </c>
      <c r="M216" s="1" cm="1">
        <f t="array" ref="M216">SUM((LEFT(LOWER(laptops[[#This Row],[cpu]]),LEN(CPUs[Family]))=LOWER(CPUs[Family]))*CPUs[Rating])</f>
        <v>8</v>
      </c>
      <c r="N216" s="1" cm="1">
        <f t="array" ref="N216">SUM((LEFT(LOWER(laptops[[#This Row],[gpu]]),LEN(Graphics[Family]))=LOWER(Graphics[Family]))*Graphics[Rating])</f>
        <v>7</v>
      </c>
      <c r="O216" s="1">
        <f>VALUE(LEFT(laptops[[#This Row],[resolution]],SEARCH("x",laptops[[#This Row],[resolution]])-1))</f>
        <v>3024</v>
      </c>
    </row>
    <row r="217" spans="2:15" x14ac:dyDescent="0.25">
      <c r="B217">
        <v>9970850</v>
      </c>
      <c r="C217" s="1" t="s">
        <v>528</v>
      </c>
      <c r="D217" s="1" t="s">
        <v>529</v>
      </c>
      <c r="E217">
        <v>1999990</v>
      </c>
      <c r="F217" s="1">
        <v>16</v>
      </c>
      <c r="G217" s="1" t="s">
        <v>348</v>
      </c>
      <c r="H217" s="1" t="s">
        <v>530</v>
      </c>
      <c r="I217">
        <v>32</v>
      </c>
      <c r="J217">
        <v>1000</v>
      </c>
      <c r="K217" s="1" t="s">
        <v>531</v>
      </c>
      <c r="L217" s="1" t="s">
        <v>16</v>
      </c>
      <c r="M217" s="1" cm="1">
        <f t="array" ref="M217">SUM((LEFT(LOWER(laptops[[#This Row],[cpu]]),LEN(CPUs[Family]))=LOWER(CPUs[Family]))*CPUs[Rating])</f>
        <v>2</v>
      </c>
      <c r="N217" s="1" cm="1">
        <f t="array" ref="N217">SUM((LEFT(LOWER(laptops[[#This Row],[gpu]]),LEN(Graphics[Family]))=LOWER(Graphics[Family]))*Graphics[Rating])</f>
        <v>1</v>
      </c>
      <c r="O217" s="1">
        <f>VALUE(LEFT(laptops[[#This Row],[resolution]],SEARCH("x",laptops[[#This Row],[resolution]])-1))</f>
        <v>2560</v>
      </c>
    </row>
  </sheetData>
  <mergeCells count="2">
    <mergeCell ref="B2:L2"/>
    <mergeCell ref="M2:O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10F3-F4B9-4A8D-8EA3-39767EF65FF0}">
  <dimension ref="A1:Y220"/>
  <sheetViews>
    <sheetView tabSelected="1" topLeftCell="P1" workbookViewId="0">
      <selection activeCell="AD4" sqref="AD4"/>
    </sheetView>
  </sheetViews>
  <sheetFormatPr defaultRowHeight="15" x14ac:dyDescent="0.25"/>
  <cols>
    <col min="1" max="1" width="41.5703125" bestFit="1" customWidth="1"/>
    <col min="2" max="8" width="13.85546875" customWidth="1"/>
    <col min="11" max="17" width="13.85546875" customWidth="1"/>
    <col min="19" max="21" width="12" customWidth="1"/>
  </cols>
  <sheetData>
    <row r="1" spans="1:25" x14ac:dyDescent="0.25">
      <c r="B1">
        <v>0.3</v>
      </c>
      <c r="C1">
        <v>0.15</v>
      </c>
      <c r="D1">
        <v>0.5</v>
      </c>
      <c r="E1">
        <v>0.2</v>
      </c>
      <c r="F1">
        <v>0.5</v>
      </c>
      <c r="G1">
        <v>0.5</v>
      </c>
      <c r="H1">
        <v>0.2</v>
      </c>
      <c r="J1" s="12" t="s">
        <v>574</v>
      </c>
      <c r="K1">
        <f>IF(B6="cost",MIN(K8:K220),MAX(K8:K220))</f>
        <v>1.8849249652733292E-3</v>
      </c>
      <c r="L1">
        <f t="shared" ref="L1:Q1" si="0">IF(C6="cost",MIN(L8:L220),MAX(L8:L220))</f>
        <v>1.1098443813579387E-2</v>
      </c>
      <c r="M1">
        <f t="shared" si="0"/>
        <v>2.7280566630073638E-2</v>
      </c>
      <c r="N1">
        <f t="shared" si="0"/>
        <v>1.8656381533655807E-2</v>
      </c>
      <c r="O1">
        <f t="shared" si="0"/>
        <v>2.4435201842754272E-3</v>
      </c>
      <c r="P1">
        <f t="shared" si="0"/>
        <v>8.97585426319303E-4</v>
      </c>
      <c r="Q1">
        <f t="shared" si="0"/>
        <v>1.8594707928206739E-2</v>
      </c>
      <c r="X1" t="s">
        <v>581</v>
      </c>
    </row>
    <row r="2" spans="1:25" x14ac:dyDescent="0.25">
      <c r="J2" s="12" t="s">
        <v>575</v>
      </c>
      <c r="K2" s="3">
        <f>IF(B6="cost",MAX(K8:K220),MIN(K8:K220))</f>
        <v>3.7702081021072163E-2</v>
      </c>
      <c r="L2" s="3">
        <f t="shared" ref="L2:Q2" si="1">IF(C6="cost",MAX(L8:L220),MIN(L8:L220))</f>
        <v>8.5323296370292401E-3</v>
      </c>
      <c r="M2" s="3">
        <f t="shared" si="1"/>
        <v>3.4100708287592048E-3</v>
      </c>
      <c r="N2" s="3">
        <f t="shared" si="1"/>
        <v>2.3320476917069758E-3</v>
      </c>
      <c r="O2" s="3">
        <f t="shared" si="1"/>
        <v>1.5882881197790279E-2</v>
      </c>
      <c r="P2" s="3">
        <f t="shared" si="1"/>
        <v>1.2566195968470242E-2</v>
      </c>
      <c r="Q2" s="3">
        <f t="shared" si="1"/>
        <v>6.6146799557110433E-3</v>
      </c>
      <c r="X2">
        <v>1</v>
      </c>
      <c r="Y2" t="str">
        <f>INDEX($A$8:$A220,MATCH($X2,$V$8:$V220,0))</f>
        <v>15.6" Ноутбук Dream Machines RG3050Ti-15KZ34 черный [Full HD (1920x1080), WVA (TN+film), Intel Core i5-12500H, ядра: 4 + 8 х 2.5 ГГц, RAM 32 ГБ, SSD 1000 ГБ, GeForce RTX 3050 Ti для ноутбуков 4 ГБ, без ОС]</v>
      </c>
    </row>
    <row r="3" spans="1:25" x14ac:dyDescent="0.25">
      <c r="K3" s="3"/>
      <c r="L3" s="3"/>
      <c r="M3" s="3"/>
      <c r="N3" s="3"/>
      <c r="O3" s="3"/>
      <c r="P3" s="3"/>
      <c r="Q3" s="3"/>
      <c r="X3">
        <v>2</v>
      </c>
      <c r="Y3" t="str">
        <f>INDEX($A$8:$A221,MATCH($X3,$V$8:$V221,0))</f>
        <v>15.6" Ноутбук Dream Machines RG3050-15KZ34 черный [Full HD (1920x1080), WVA (TN+film), Intel Core i5-12500H, ядра: 4 + 8 х 2.5 ГГц, RAM 32 ГБ, SSD 1000 ГБ, GeForce RTX 3050 для ноутбуков 4 ГБ, без ОС]</v>
      </c>
    </row>
    <row r="4" spans="1:25" x14ac:dyDescent="0.25">
      <c r="B4" s="9" t="s">
        <v>572</v>
      </c>
      <c r="K4" s="9" t="s">
        <v>573</v>
      </c>
      <c r="S4" s="13" t="s">
        <v>578</v>
      </c>
      <c r="T4" s="13"/>
    </row>
    <row r="5" spans="1:25" x14ac:dyDescent="0.25">
      <c r="A5" s="7" t="s">
        <v>568</v>
      </c>
      <c r="B5" s="10">
        <f>1/7</f>
        <v>0.14285714285714285</v>
      </c>
      <c r="C5" s="10">
        <f t="shared" ref="C5:H5" si="2">1/7</f>
        <v>0.14285714285714285</v>
      </c>
      <c r="D5" s="10">
        <f t="shared" si="2"/>
        <v>0.14285714285714285</v>
      </c>
      <c r="E5" s="10">
        <f t="shared" si="2"/>
        <v>0.14285714285714285</v>
      </c>
      <c r="F5" s="10">
        <f t="shared" si="2"/>
        <v>0.14285714285714285</v>
      </c>
      <c r="G5" s="10">
        <f t="shared" si="2"/>
        <v>0.14285714285714285</v>
      </c>
      <c r="H5" s="10">
        <f t="shared" si="2"/>
        <v>0.14285714285714285</v>
      </c>
      <c r="I5">
        <f>SUM(B5:H5)</f>
        <v>0.99999999999999978</v>
      </c>
    </row>
    <row r="6" spans="1:25" x14ac:dyDescent="0.25">
      <c r="A6" s="7" t="s">
        <v>569</v>
      </c>
      <c r="B6" s="10" t="s">
        <v>570</v>
      </c>
      <c r="C6" s="10" t="s">
        <v>571</v>
      </c>
      <c r="D6" s="10" t="s">
        <v>571</v>
      </c>
      <c r="E6" s="10" t="s">
        <v>571</v>
      </c>
      <c r="F6" s="10" t="s">
        <v>570</v>
      </c>
      <c r="G6" s="10" t="s">
        <v>570</v>
      </c>
      <c r="H6" s="10" t="s">
        <v>571</v>
      </c>
      <c r="K6" cm="1">
        <f t="array" ref="K6">SQRT(SUM(B8:B220^2))</f>
        <v>7578172.0638489071</v>
      </c>
      <c r="L6" cm="1">
        <f t="array" ref="L6">SQRT(SUM(C8:C220^2))</f>
        <v>222.68244205594669</v>
      </c>
      <c r="M6" cm="1">
        <f t="array" ref="M6">SQRT(SUM(D8:D220^2))</f>
        <v>167.5708805252273</v>
      </c>
      <c r="N6" cm="1">
        <f t="array" ref="N6">SQRT(SUM(E8:E220^2))</f>
        <v>7841.0550310529006</v>
      </c>
      <c r="O6" cm="1">
        <f t="array" ref="O6">SQRT(SUM(F8:F220^2))</f>
        <v>116.92732785794773</v>
      </c>
      <c r="P6" cm="1">
        <f t="array" ref="P6">SQRT(SUM(G8:G220^2))</f>
        <v>159.15715503865982</v>
      </c>
      <c r="Q6" cm="1">
        <f t="array" ref="Q6">SQRT(SUM(H8:H220^2))</f>
        <v>29501.481318740589</v>
      </c>
    </row>
    <row r="7" spans="1:25" x14ac:dyDescent="0.25">
      <c r="B7" s="8" t="s">
        <v>3</v>
      </c>
      <c r="C7" s="8" t="s">
        <v>4</v>
      </c>
      <c r="D7" s="8" t="s">
        <v>7</v>
      </c>
      <c r="E7" s="8" t="s">
        <v>8</v>
      </c>
      <c r="F7" s="8" t="s">
        <v>563</v>
      </c>
      <c r="G7" s="8" t="s">
        <v>564</v>
      </c>
      <c r="H7" s="8" t="s">
        <v>565</v>
      </c>
      <c r="K7" s="11" t="str">
        <f>B7</f>
        <v>price</v>
      </c>
      <c r="L7" s="11" t="str">
        <f t="shared" ref="L7:Q7" si="3">C7</f>
        <v>screen_size</v>
      </c>
      <c r="M7" s="11" t="str">
        <f t="shared" si="3"/>
        <v>ram</v>
      </c>
      <c r="N7" s="11" t="str">
        <f t="shared" si="3"/>
        <v>hdd_ssd</v>
      </c>
      <c r="O7" s="11" t="str">
        <f t="shared" si="3"/>
        <v>cpu_rating</v>
      </c>
      <c r="P7" s="11" t="str">
        <f t="shared" si="3"/>
        <v>graphics_rating</v>
      </c>
      <c r="Q7" s="11" t="str">
        <f t="shared" si="3"/>
        <v>resolution_1st</v>
      </c>
      <c r="S7" s="14" t="s">
        <v>576</v>
      </c>
      <c r="T7" s="14" t="s">
        <v>577</v>
      </c>
      <c r="U7" s="14" t="s">
        <v>579</v>
      </c>
      <c r="V7" s="15" t="s">
        <v>580</v>
      </c>
    </row>
    <row r="8" spans="1:25" x14ac:dyDescent="0.25">
      <c r="A8" t="str" cm="1">
        <f t="array" ref="A8:A220">_xlfn.CHOOSECOLS(laptops[],3)</f>
        <v>14" Ноутбук DEXP Aquilon серебристый [Full HD (1920x1080), IPS, Intel Celeron N4020, ядра: 2 х 1.1 ГГц, RAM 4 ГБ, SSD 128 ГБ, Intel UHD Graphics 600 , Windows 11 Pro]</v>
      </c>
      <c r="B8" cm="1">
        <f t="array" ref="B8:B220">_xlfn.CHOOSECOLS(laptops[],MATCH(B$7,laptops[#Headers],0))</f>
        <v>99990</v>
      </c>
      <c r="C8" cm="1">
        <f t="array" ref="C8:C220">_xlfn.CHOOSECOLS(laptops[],MATCH(C$7,laptops[#Headers],0))</f>
        <v>14</v>
      </c>
      <c r="D8" cm="1">
        <f t="array" ref="D8:D220">_xlfn.CHOOSECOLS(laptops[],MATCH(D$7,laptops[#Headers],0))</f>
        <v>4</v>
      </c>
      <c r="E8" cm="1">
        <f t="array" ref="E8:E220">_xlfn.CHOOSECOLS(laptops[],MATCH(E$7,laptops[#Headers],0))</f>
        <v>128</v>
      </c>
      <c r="F8" cm="1">
        <f t="array" ref="F8:F220">_xlfn.CHOOSECOLS(laptops[],MATCH(F$7,laptops[#Headers],0))</f>
        <v>12</v>
      </c>
      <c r="G8" cm="1">
        <f t="array" ref="G8:G220">_xlfn.CHOOSECOLS(laptops[],MATCH(G$7,laptops[#Headers],0))</f>
        <v>14</v>
      </c>
      <c r="H8" cm="1">
        <f t="array" ref="H8:H220">_xlfn.CHOOSECOLS(laptops[],MATCH(H$7,laptops[#Headers],0))</f>
        <v>1920</v>
      </c>
      <c r="K8">
        <f>B$5/$I$5*B8/K$6</f>
        <v>1.8849249652733292E-3</v>
      </c>
      <c r="L8">
        <f t="shared" ref="L8:Q8" si="4">C$5/$I$5*C8/L$6</f>
        <v>8.9813996179255156E-3</v>
      </c>
      <c r="M8">
        <f t="shared" si="4"/>
        <v>3.4100708287592048E-3</v>
      </c>
      <c r="N8">
        <f t="shared" si="4"/>
        <v>2.3320476917069758E-3</v>
      </c>
      <c r="O8">
        <f t="shared" si="4"/>
        <v>1.4661121105652564E-2</v>
      </c>
      <c r="P8">
        <f t="shared" si="4"/>
        <v>1.2566195968470242E-2</v>
      </c>
      <c r="Q8">
        <f t="shared" si="4"/>
        <v>9.2973539641033696E-3</v>
      </c>
      <c r="S8" cm="1">
        <f t="array" ref="S8">SQRT(SUM((K8:Q8-K$1:Q$1)^2))</f>
        <v>3.4822885525220011E-2</v>
      </c>
      <c r="T8" cm="1">
        <f t="array" ref="T8">SQRT(SUM((K8:Q8-K$2:Q$2)^2))</f>
        <v>3.5941059657879221E-2</v>
      </c>
      <c r="U8">
        <f>T8/SUM(S8:T8)</f>
        <v>0.50790073341562558</v>
      </c>
      <c r="V8">
        <f>_xlfn.RANK.EQ(U8,$U$8:$U$220,0)</f>
        <v>192</v>
      </c>
    </row>
    <row r="9" spans="1:25" x14ac:dyDescent="0.25">
      <c r="A9" t="str">
        <v>14.1" Ноутбук DEXP Aquilon серый [Full HD (1920x1080), IPS, Intel Celeron N4020, ядра: 2 х 1.1 ГГц, RAM 8 ГБ, SSD 128 ГБ, Intel UHD Graphics 600 , Windows 11 Home Single Language]</v>
      </c>
      <c r="B9">
        <v>109990</v>
      </c>
      <c r="C9">
        <v>14.1</v>
      </c>
      <c r="D9">
        <v>8</v>
      </c>
      <c r="E9">
        <v>128</v>
      </c>
      <c r="F9">
        <v>12</v>
      </c>
      <c r="G9">
        <v>14</v>
      </c>
      <c r="H9">
        <v>1920</v>
      </c>
      <c r="K9">
        <f t="shared" ref="K9:K72" si="5">B$5/$I$5*B9/K$6</f>
        <v>2.0734363129354286E-3</v>
      </c>
      <c r="L9">
        <f t="shared" ref="L9:L72" si="6">C$5/$I$5*C9/L$6</f>
        <v>9.0455524723392685E-3</v>
      </c>
      <c r="M9">
        <f t="shared" ref="M9:M72" si="7">D$5/$I$5*D9/M$6</f>
        <v>6.8201416575184096E-3</v>
      </c>
      <c r="N9">
        <f t="shared" ref="N9:N72" si="8">E$5/$I$5*E9/N$6</f>
        <v>2.3320476917069758E-3</v>
      </c>
      <c r="O9">
        <f t="shared" ref="O9:O72" si="9">F$5/$I$5*F9/O$6</f>
        <v>1.4661121105652564E-2</v>
      </c>
      <c r="P9">
        <f t="shared" ref="P9:P72" si="10">G$5/$I$5*G9/P$6</f>
        <v>1.2566195968470242E-2</v>
      </c>
      <c r="Q9">
        <f t="shared" ref="Q9:Q72" si="11">H$5/$I$5*H9/Q$6</f>
        <v>9.2973539641033696E-3</v>
      </c>
      <c r="S9" cm="1">
        <f t="array" ref="S9">SQRT(SUM((K9:Q9-K$1:Q$1)^2))</f>
        <v>3.2576522218007768E-2</v>
      </c>
      <c r="T9" cm="1">
        <f t="array" ref="T9">SQRT(SUM((K9:Q9-K$2:Q$2)^2))</f>
        <v>3.5916315819311456E-2</v>
      </c>
      <c r="U9">
        <f t="shared" ref="U9:U72" si="12">T9/SUM(S9:T9)</f>
        <v>0.52438060457856883</v>
      </c>
      <c r="V9">
        <f t="shared" ref="V9:V72" si="13">_xlfn.RANK.EQ(U9,$U$8:$U$220,0)</f>
        <v>140</v>
      </c>
    </row>
    <row r="10" spans="1:25" x14ac:dyDescent="0.25">
      <c r="A10" t="str">
        <v>15.6" Ноутбук DEXP Aquilon серебристый [Full HD (1920x1080), IPS, Intel Celeron N4020, ядра: 2 х 1.1 ГГц, RAM 4 ГБ, SSD 128 ГБ, Intel UHD Graphics 600 , Windows 11 Pro]</v>
      </c>
      <c r="B10">
        <v>109990</v>
      </c>
      <c r="C10">
        <v>15.6</v>
      </c>
      <c r="D10">
        <v>4</v>
      </c>
      <c r="E10">
        <v>128</v>
      </c>
      <c r="F10">
        <v>12</v>
      </c>
      <c r="G10">
        <v>14</v>
      </c>
      <c r="H10">
        <v>1920</v>
      </c>
      <c r="K10">
        <f t="shared" si="5"/>
        <v>2.0734363129354286E-3</v>
      </c>
      <c r="L10">
        <f t="shared" si="6"/>
        <v>1.0007845288545572E-2</v>
      </c>
      <c r="M10">
        <f t="shared" si="7"/>
        <v>3.4100708287592048E-3</v>
      </c>
      <c r="N10">
        <f t="shared" si="8"/>
        <v>2.3320476917069758E-3</v>
      </c>
      <c r="O10">
        <f t="shared" si="9"/>
        <v>1.4661121105652564E-2</v>
      </c>
      <c r="P10">
        <f t="shared" si="10"/>
        <v>1.2566195968470242E-2</v>
      </c>
      <c r="Q10">
        <f t="shared" si="11"/>
        <v>9.2973539641033696E-3</v>
      </c>
      <c r="S10" cm="1">
        <f t="array" ref="S10">SQRT(SUM((K10:Q10-K$1:Q$1)^2))</f>
        <v>3.4776089801000186E-2</v>
      </c>
      <c r="T10" cm="1">
        <f t="array" ref="T10">SQRT(SUM((K10:Q10-K$2:Q$2)^2))</f>
        <v>3.5780817594551331E-2</v>
      </c>
      <c r="U10">
        <f t="shared" si="12"/>
        <v>0.50711998180361362</v>
      </c>
      <c r="V10">
        <f t="shared" si="13"/>
        <v>193</v>
      </c>
    </row>
    <row r="11" spans="1:25" x14ac:dyDescent="0.25">
      <c r="A11" t="str">
        <v>15.6" Ноутбук DEXP Aquilon серебристый [Full HD (1920x1080), IPS, Intel Celeron N4020, ядра: 2 х 1.1 ГГц, RAM 8 ГБ, SSD 128 ГБ, Intel UHD Graphics 600 , Windows 11 Home]</v>
      </c>
      <c r="B11">
        <v>119990</v>
      </c>
      <c r="C11">
        <v>15.6</v>
      </c>
      <c r="D11">
        <v>8</v>
      </c>
      <c r="E11">
        <v>128</v>
      </c>
      <c r="F11">
        <v>12</v>
      </c>
      <c r="G11">
        <v>14</v>
      </c>
      <c r="H11">
        <v>1920</v>
      </c>
      <c r="K11">
        <f t="shared" si="5"/>
        <v>2.2619476605975275E-3</v>
      </c>
      <c r="L11">
        <f t="shared" si="6"/>
        <v>1.0007845288545572E-2</v>
      </c>
      <c r="M11">
        <f t="shared" si="7"/>
        <v>6.8201416575184096E-3</v>
      </c>
      <c r="N11">
        <f t="shared" si="8"/>
        <v>2.3320476917069758E-3</v>
      </c>
      <c r="O11">
        <f t="shared" si="9"/>
        <v>1.4661121105652564E-2</v>
      </c>
      <c r="P11">
        <f t="shared" si="10"/>
        <v>1.2566195968470242E-2</v>
      </c>
      <c r="Q11">
        <f t="shared" si="11"/>
        <v>9.2973539641033696E-3</v>
      </c>
      <c r="S11" cm="1">
        <f t="array" ref="S11">SQRT(SUM((K11:Q11-K$1:Q$1)^2))</f>
        <v>3.2531699182317741E-2</v>
      </c>
      <c r="T11" cm="1">
        <f t="array" ref="T11">SQRT(SUM((K11:Q11-K$2:Q$2)^2))</f>
        <v>3.5756093461972262E-2</v>
      </c>
      <c r="U11">
        <f t="shared" si="12"/>
        <v>0.52360886298119447</v>
      </c>
      <c r="V11">
        <f t="shared" si="13"/>
        <v>141</v>
      </c>
    </row>
    <row r="12" spans="1:25" x14ac:dyDescent="0.25">
      <c r="A12" t="str">
        <v>15.6" Ноутбук Lenovo IdeaPad 3 15IGL05 серый [HD (1366x768), TN+film, Intel Celeron N4020, ядра: 2 х 1.1 ГГц, RAM 4 ГБ, HDD 1000 ГБ, Intel UHD Graphics 600 , Windows 10 Home Single Language]</v>
      </c>
      <c r="B12">
        <v>139990</v>
      </c>
      <c r="C12">
        <v>15.6</v>
      </c>
      <c r="D12">
        <v>4</v>
      </c>
      <c r="E12">
        <v>1000</v>
      </c>
      <c r="F12">
        <v>12</v>
      </c>
      <c r="G12">
        <v>14</v>
      </c>
      <c r="H12">
        <v>1366</v>
      </c>
      <c r="K12">
        <f t="shared" si="5"/>
        <v>2.6389703559217262E-3</v>
      </c>
      <c r="L12">
        <f t="shared" si="6"/>
        <v>1.0007845288545572E-2</v>
      </c>
      <c r="M12">
        <f t="shared" si="7"/>
        <v>3.4100708287592048E-3</v>
      </c>
      <c r="N12">
        <f t="shared" si="8"/>
        <v>1.8219122591460753E-2</v>
      </c>
      <c r="O12">
        <f t="shared" si="9"/>
        <v>1.4661121105652564E-2</v>
      </c>
      <c r="P12">
        <f t="shared" si="10"/>
        <v>1.2566195968470242E-2</v>
      </c>
      <c r="Q12">
        <f t="shared" si="11"/>
        <v>6.6146799557110433E-3</v>
      </c>
      <c r="S12" cm="1">
        <f t="array" ref="S12">SQRT(SUM((K12:Q12-K$1:Q$1)^2))</f>
        <v>3.1633796314341954E-2</v>
      </c>
      <c r="T12" cm="1">
        <f t="array" ref="T12">SQRT(SUM((K12:Q12-K$2:Q$2)^2))</f>
        <v>3.8542064326493757E-2</v>
      </c>
      <c r="U12">
        <f t="shared" si="12"/>
        <v>0.54922111356431191</v>
      </c>
      <c r="V12">
        <f t="shared" si="13"/>
        <v>87</v>
      </c>
    </row>
    <row r="13" spans="1:25" x14ac:dyDescent="0.25">
      <c r="A13" t="str">
        <v>15.6" Ноутбук Lenovo IdeaPad 3 15IGL05 серый [HD (1366x768), TN+film, Intel Celeron N4020, ядра: 2 х 1.1 ГГц, RAM 4 ГБ, HDD 1000 ГБ, Intel UHD Graphics , без ОС]</v>
      </c>
      <c r="B13">
        <v>139990</v>
      </c>
      <c r="C13">
        <v>15.6</v>
      </c>
      <c r="D13">
        <v>4</v>
      </c>
      <c r="E13">
        <v>1000</v>
      </c>
      <c r="F13">
        <v>12</v>
      </c>
      <c r="G13">
        <v>14</v>
      </c>
      <c r="H13">
        <v>1366</v>
      </c>
      <c r="K13">
        <f t="shared" si="5"/>
        <v>2.6389703559217262E-3</v>
      </c>
      <c r="L13">
        <f t="shared" si="6"/>
        <v>1.0007845288545572E-2</v>
      </c>
      <c r="M13">
        <f t="shared" si="7"/>
        <v>3.4100708287592048E-3</v>
      </c>
      <c r="N13">
        <f t="shared" si="8"/>
        <v>1.8219122591460753E-2</v>
      </c>
      <c r="O13">
        <f t="shared" si="9"/>
        <v>1.4661121105652564E-2</v>
      </c>
      <c r="P13">
        <f t="shared" si="10"/>
        <v>1.2566195968470242E-2</v>
      </c>
      <c r="Q13">
        <f t="shared" si="11"/>
        <v>6.6146799557110433E-3</v>
      </c>
      <c r="S13" cm="1">
        <f t="array" ref="S13">SQRT(SUM((K13:Q13-K$1:Q$1)^2))</f>
        <v>3.1633796314341954E-2</v>
      </c>
      <c r="T13" cm="1">
        <f t="array" ref="T13">SQRT(SUM((K13:Q13-K$2:Q$2)^2))</f>
        <v>3.8542064326493757E-2</v>
      </c>
      <c r="U13">
        <f t="shared" si="12"/>
        <v>0.54922111356431191</v>
      </c>
      <c r="V13">
        <f t="shared" si="13"/>
        <v>87</v>
      </c>
    </row>
    <row r="14" spans="1:25" x14ac:dyDescent="0.25">
      <c r="A14" t="str">
        <v>14" Ноутбук HP 240 G8 серебристый [HD (1366x768), SVA (TN+film), Intel Celeron N4020, ядра: 2 х 1.1 ГГц, RAM 4 ГБ, HDD 1000 ГБ, Intel UHD Graphics , без ОС]</v>
      </c>
      <c r="B14">
        <v>144990</v>
      </c>
      <c r="C14">
        <v>14</v>
      </c>
      <c r="D14">
        <v>4</v>
      </c>
      <c r="E14">
        <v>1000</v>
      </c>
      <c r="F14">
        <v>12</v>
      </c>
      <c r="G14">
        <v>14</v>
      </c>
      <c r="H14">
        <v>1366</v>
      </c>
      <c r="K14">
        <f t="shared" si="5"/>
        <v>2.7332260297527754E-3</v>
      </c>
      <c r="L14">
        <f t="shared" si="6"/>
        <v>8.9813996179255156E-3</v>
      </c>
      <c r="M14">
        <f t="shared" si="7"/>
        <v>3.4100708287592048E-3</v>
      </c>
      <c r="N14">
        <f t="shared" si="8"/>
        <v>1.8219122591460753E-2</v>
      </c>
      <c r="O14">
        <f t="shared" si="9"/>
        <v>1.4661121105652564E-2</v>
      </c>
      <c r="P14">
        <f t="shared" si="10"/>
        <v>1.2566195968470242E-2</v>
      </c>
      <c r="Q14">
        <f t="shared" si="11"/>
        <v>6.6146799557110433E-3</v>
      </c>
      <c r="S14" cm="1">
        <f t="array" ref="S14">SQRT(SUM((K14:Q14-K$1:Q$1)^2))</f>
        <v>3.1688177140467691E-2</v>
      </c>
      <c r="T14" cm="1">
        <f t="array" ref="T14">SQRT(SUM((K14:Q14-K$2:Q$2)^2))</f>
        <v>3.8430643109955781E-2</v>
      </c>
      <c r="U14">
        <f t="shared" si="12"/>
        <v>0.54807886060695221</v>
      </c>
      <c r="V14">
        <f t="shared" si="13"/>
        <v>91</v>
      </c>
    </row>
    <row r="15" spans="1:25" x14ac:dyDescent="0.25">
      <c r="A15" t="str">
        <v>14" Ноутбук Lenovo V14 IGL серый [Full HD (1920x1080), TN+film, Intel Celeron N4120, ядра: 4 х 1.1 ГГц, RAM 4 ГБ, SSD 256 ГБ, Intel UHD Graphics 600 , без ОС]</v>
      </c>
      <c r="B15">
        <v>149990</v>
      </c>
      <c r="C15">
        <v>14</v>
      </c>
      <c r="D15">
        <v>4</v>
      </c>
      <c r="E15">
        <v>256</v>
      </c>
      <c r="F15">
        <v>12</v>
      </c>
      <c r="G15">
        <v>14</v>
      </c>
      <c r="H15">
        <v>1920</v>
      </c>
      <c r="K15">
        <f t="shared" si="5"/>
        <v>2.8274817035838251E-3</v>
      </c>
      <c r="L15">
        <f t="shared" si="6"/>
        <v>8.9813996179255156E-3</v>
      </c>
      <c r="M15">
        <f t="shared" si="7"/>
        <v>3.4100708287592048E-3</v>
      </c>
      <c r="N15">
        <f t="shared" si="8"/>
        <v>4.6640953834139517E-3</v>
      </c>
      <c r="O15">
        <f t="shared" si="9"/>
        <v>1.4661121105652564E-2</v>
      </c>
      <c r="P15">
        <f t="shared" si="10"/>
        <v>1.2566195968470242E-2</v>
      </c>
      <c r="Q15">
        <f t="shared" si="11"/>
        <v>9.2973539641033696E-3</v>
      </c>
      <c r="S15" cm="1">
        <f t="array" ref="S15">SQRT(SUM((K15:Q15-K$1:Q$1)^2))</f>
        <v>3.3805649909953904E-2</v>
      </c>
      <c r="T15" cm="1">
        <f t="array" ref="T15">SQRT(SUM((K15:Q15-K$2:Q$2)^2))</f>
        <v>3.5079441634631822E-2</v>
      </c>
      <c r="U15">
        <f t="shared" si="12"/>
        <v>0.50924577217011802</v>
      </c>
      <c r="V15">
        <f t="shared" si="13"/>
        <v>189</v>
      </c>
    </row>
    <row r="16" spans="1:25" x14ac:dyDescent="0.25">
      <c r="A16" t="str">
        <v>15.6" Ноутбук Acer Aspire 3 A315-34-C1JW черный [Full HD (1920x1080), TN+film, Intel Celeron N4000, ядра: 2 х 1.1 ГГц, RAM 4 ГБ, HDD 1000 ГБ, Intel UHD Graphics 600 , без ОС]</v>
      </c>
      <c r="B16">
        <v>149990</v>
      </c>
      <c r="C16">
        <v>15.6</v>
      </c>
      <c r="D16">
        <v>4</v>
      </c>
      <c r="E16">
        <v>1000</v>
      </c>
      <c r="F16">
        <v>12</v>
      </c>
      <c r="G16">
        <v>14</v>
      </c>
      <c r="H16">
        <v>1920</v>
      </c>
      <c r="K16">
        <f t="shared" si="5"/>
        <v>2.8274817035838251E-3</v>
      </c>
      <c r="L16">
        <f t="shared" si="6"/>
        <v>1.0007845288545572E-2</v>
      </c>
      <c r="M16">
        <f t="shared" si="7"/>
        <v>3.4100708287592048E-3</v>
      </c>
      <c r="N16">
        <f t="shared" si="8"/>
        <v>1.8219122591460753E-2</v>
      </c>
      <c r="O16">
        <f t="shared" si="9"/>
        <v>1.4661121105652564E-2</v>
      </c>
      <c r="P16">
        <f t="shared" si="10"/>
        <v>1.2566195968470242E-2</v>
      </c>
      <c r="Q16">
        <f t="shared" si="11"/>
        <v>9.2973539641033696E-3</v>
      </c>
      <c r="S16" cm="1">
        <f t="array" ref="S16">SQRT(SUM((K16:Q16-K$1:Q$1)^2))</f>
        <v>3.0723551528478932E-2</v>
      </c>
      <c r="T16" cm="1">
        <f t="array" ref="T16">SQRT(SUM((K16:Q16-K$2:Q$2)^2))</f>
        <v>3.8464313466142333E-2</v>
      </c>
      <c r="U16">
        <f t="shared" si="12"/>
        <v>0.55594017056506351</v>
      </c>
      <c r="V16">
        <f t="shared" si="13"/>
        <v>73</v>
      </c>
    </row>
    <row r="17" spans="1:22" x14ac:dyDescent="0.25">
      <c r="A17" t="str">
        <v>15.6" Ноутбук Lenovo IdeaPad 3 15IGL05 серый [HD (1366x768), TN+film, Intel Celeron N4020, ядра: 2 х 1.1 ГГц, RAM 4 ГБ, SSD 256 ГБ, Intel UHD Graphics 600 , без ОС]</v>
      </c>
      <c r="B17">
        <v>149990</v>
      </c>
      <c r="C17">
        <v>15.6</v>
      </c>
      <c r="D17">
        <v>4</v>
      </c>
      <c r="E17">
        <v>256</v>
      </c>
      <c r="F17">
        <v>12</v>
      </c>
      <c r="G17">
        <v>14</v>
      </c>
      <c r="H17">
        <v>1366</v>
      </c>
      <c r="K17">
        <f t="shared" si="5"/>
        <v>2.8274817035838251E-3</v>
      </c>
      <c r="L17">
        <f t="shared" si="6"/>
        <v>1.0007845288545572E-2</v>
      </c>
      <c r="M17">
        <f t="shared" si="7"/>
        <v>3.4100708287592048E-3</v>
      </c>
      <c r="N17">
        <f t="shared" si="8"/>
        <v>4.6640953834139517E-3</v>
      </c>
      <c r="O17">
        <f t="shared" si="9"/>
        <v>1.4661121105652564E-2</v>
      </c>
      <c r="P17">
        <f t="shared" si="10"/>
        <v>1.2566195968470242E-2</v>
      </c>
      <c r="Q17">
        <f t="shared" si="11"/>
        <v>6.6146799557110433E-3</v>
      </c>
      <c r="S17" cm="1">
        <f t="array" ref="S17">SQRT(SUM((K17:Q17-K$1:Q$1)^2))</f>
        <v>3.4592047848295587E-2</v>
      </c>
      <c r="T17" cm="1">
        <f t="array" ref="T17">SQRT(SUM((K17:Q17-K$2:Q$2)^2))</f>
        <v>3.5004942053263911E-2</v>
      </c>
      <c r="U17">
        <f t="shared" si="12"/>
        <v>0.5029663222903199</v>
      </c>
      <c r="V17">
        <f t="shared" si="13"/>
        <v>197</v>
      </c>
    </row>
    <row r="18" spans="1:22" x14ac:dyDescent="0.25">
      <c r="A18" t="str">
        <v>15.6" Ноутбук Acer Aspire 3 A315-34-C995 черный [Full HD (1920x1080), TN+film, Intel Celeron N4000, ядра: 2 х 1.1 ГГц, RAM 4 ГБ, SSD 256 ГБ, Intel UHD Graphics , без ОС]</v>
      </c>
      <c r="B18">
        <v>159990</v>
      </c>
      <c r="C18">
        <v>15.6</v>
      </c>
      <c r="D18">
        <v>4</v>
      </c>
      <c r="E18">
        <v>256</v>
      </c>
      <c r="F18">
        <v>12</v>
      </c>
      <c r="G18">
        <v>14</v>
      </c>
      <c r="H18">
        <v>1920</v>
      </c>
      <c r="K18">
        <f t="shared" si="5"/>
        <v>3.0159930512459244E-3</v>
      </c>
      <c r="L18">
        <f t="shared" si="6"/>
        <v>1.0007845288545572E-2</v>
      </c>
      <c r="M18">
        <f t="shared" si="7"/>
        <v>3.4100708287592048E-3</v>
      </c>
      <c r="N18">
        <f t="shared" si="8"/>
        <v>4.6640953834139517E-3</v>
      </c>
      <c r="O18">
        <f t="shared" si="9"/>
        <v>1.4661121105652564E-2</v>
      </c>
      <c r="P18">
        <f t="shared" si="10"/>
        <v>1.2566195968470242E-2</v>
      </c>
      <c r="Q18">
        <f t="shared" si="11"/>
        <v>9.2973539641033696E-3</v>
      </c>
      <c r="S18" cm="1">
        <f t="array" ref="S18">SQRT(SUM((K18:Q18-K$1:Q$1)^2))</f>
        <v>3.3762707187975784E-2</v>
      </c>
      <c r="T18" cm="1">
        <f t="array" ref="T18">SQRT(SUM((K18:Q18-K$2:Q$2)^2))</f>
        <v>3.4920334034525415E-2</v>
      </c>
      <c r="U18">
        <f t="shared" si="12"/>
        <v>0.50842731208421199</v>
      </c>
      <c r="V18">
        <f t="shared" si="13"/>
        <v>190</v>
      </c>
    </row>
    <row r="19" spans="1:22" x14ac:dyDescent="0.25">
      <c r="A19" t="str">
        <v>14" Ноутбук ASUS VivoBook 14 E410MA-BV1502W черный [HD (1366x768), TN+film, Intel Celeron N4020, ядра: 2 х 1.1 ГГц, RAM 4 ГБ, SSD 128 ГБ, Intel UHD Graphics 600 , Windows 11 Home Single Language]</v>
      </c>
      <c r="B19">
        <v>169990</v>
      </c>
      <c r="C19">
        <v>14</v>
      </c>
      <c r="D19">
        <v>4</v>
      </c>
      <c r="E19">
        <v>128</v>
      </c>
      <c r="F19">
        <v>12</v>
      </c>
      <c r="G19">
        <v>14</v>
      </c>
      <c r="H19">
        <v>1366</v>
      </c>
      <c r="K19">
        <f t="shared" si="5"/>
        <v>3.2045043989080233E-3</v>
      </c>
      <c r="L19">
        <f t="shared" si="6"/>
        <v>8.9813996179255156E-3</v>
      </c>
      <c r="M19">
        <f t="shared" si="7"/>
        <v>3.4100708287592048E-3</v>
      </c>
      <c r="N19">
        <f t="shared" si="8"/>
        <v>2.3320476917069758E-3</v>
      </c>
      <c r="O19">
        <f t="shared" si="9"/>
        <v>1.4661121105652564E-2</v>
      </c>
      <c r="P19">
        <f t="shared" si="10"/>
        <v>1.2566195968470242E-2</v>
      </c>
      <c r="Q19">
        <f t="shared" si="11"/>
        <v>6.6146799557110433E-3</v>
      </c>
      <c r="S19" cm="1">
        <f t="array" ref="S19">SQRT(SUM((K19:Q19-K$1:Q$1)^2))</f>
        <v>3.565746661881912E-2</v>
      </c>
      <c r="T19" cm="1">
        <f t="array" ref="T19">SQRT(SUM((K19:Q19-K$2:Q$2)^2))</f>
        <v>3.4522125577266652E-2</v>
      </c>
      <c r="U19">
        <f t="shared" si="12"/>
        <v>0.49191117384680533</v>
      </c>
      <c r="V19">
        <f t="shared" si="13"/>
        <v>203</v>
      </c>
    </row>
    <row r="20" spans="1:22" x14ac:dyDescent="0.25">
      <c r="A20" t="str">
        <v>15.6" Ноутбук Acer Extensa 15 EX215-22-R0AK черный [Full HD (1920x1080), TN+film, AMD Ryzen 3 3250U, ядра: 2 х 2.6 ГГц, RAM 8 ГБ, SSD 256 ГБ, AMD Radeon Graphics , без ОС]</v>
      </c>
      <c r="B20">
        <v>169990</v>
      </c>
      <c r="C20">
        <v>15.6</v>
      </c>
      <c r="D20">
        <v>8</v>
      </c>
      <c r="E20">
        <v>256</v>
      </c>
      <c r="F20">
        <v>9</v>
      </c>
      <c r="G20">
        <v>7</v>
      </c>
      <c r="H20">
        <v>1920</v>
      </c>
      <c r="K20">
        <f t="shared" si="5"/>
        <v>3.2045043989080233E-3</v>
      </c>
      <c r="L20">
        <f t="shared" si="6"/>
        <v>1.0007845288545572E-2</v>
      </c>
      <c r="M20">
        <f t="shared" si="7"/>
        <v>6.8201416575184096E-3</v>
      </c>
      <c r="N20">
        <f t="shared" si="8"/>
        <v>4.6640953834139517E-3</v>
      </c>
      <c r="O20">
        <f t="shared" si="9"/>
        <v>1.0995840829239422E-2</v>
      </c>
      <c r="P20">
        <f t="shared" si="10"/>
        <v>6.283097984235121E-3</v>
      </c>
      <c r="Q20">
        <f t="shared" si="11"/>
        <v>9.2973539641033696E-3</v>
      </c>
      <c r="S20" cm="1">
        <f t="array" ref="S20">SQRT(SUM((K20:Q20-K$1:Q$1)^2))</f>
        <v>2.8388914763545721E-2</v>
      </c>
      <c r="T20" cm="1">
        <f t="array" ref="T20">SQRT(SUM((K20:Q20-K$2:Q$2)^2))</f>
        <v>3.5775469143145493E-2</v>
      </c>
      <c r="U20">
        <f t="shared" si="12"/>
        <v>0.55755961430519929</v>
      </c>
      <c r="V20">
        <f t="shared" si="13"/>
        <v>69</v>
      </c>
    </row>
    <row r="21" spans="1:22" x14ac:dyDescent="0.25">
      <c r="A21" t="str">
        <v>15.6" Ноутбук ASUS VivoBook Go L510KA-EJ152 синий [Full HD (1920x1080), TN+film, Intel Pentium Silver N6000, ядра: 4 х 1.1 ГГц, RAM 8 ГБ, SSD 256 ГБ, Intel UHD Graphics , без ОС]</v>
      </c>
      <c r="B21">
        <v>179990</v>
      </c>
      <c r="C21">
        <v>15.6</v>
      </c>
      <c r="D21">
        <v>8</v>
      </c>
      <c r="E21">
        <v>256</v>
      </c>
      <c r="F21">
        <v>11</v>
      </c>
      <c r="G21">
        <v>14</v>
      </c>
      <c r="H21">
        <v>1920</v>
      </c>
      <c r="K21">
        <f t="shared" si="5"/>
        <v>3.3930157465701222E-3</v>
      </c>
      <c r="L21">
        <f t="shared" si="6"/>
        <v>1.0007845288545572E-2</v>
      </c>
      <c r="M21">
        <f t="shared" si="7"/>
        <v>6.8201416575184096E-3</v>
      </c>
      <c r="N21">
        <f t="shared" si="8"/>
        <v>4.6640953834139517E-3</v>
      </c>
      <c r="O21">
        <f t="shared" si="9"/>
        <v>1.3439361013514851E-2</v>
      </c>
      <c r="P21">
        <f t="shared" si="10"/>
        <v>1.2566195968470242E-2</v>
      </c>
      <c r="Q21">
        <f t="shared" si="11"/>
        <v>9.2973539641033696E-3</v>
      </c>
      <c r="S21" cm="1">
        <f t="array" ref="S21">SQRT(SUM((K21:Q21-K$1:Q$1)^2))</f>
        <v>3.1006170079122052E-2</v>
      </c>
      <c r="T21" cm="1">
        <f t="array" ref="T21">SQRT(SUM((K21:Q21-K$2:Q$2)^2))</f>
        <v>3.4778206777631979E-2</v>
      </c>
      <c r="U21">
        <f t="shared" si="12"/>
        <v>0.52866970000129032</v>
      </c>
      <c r="V21">
        <f t="shared" si="13"/>
        <v>122</v>
      </c>
    </row>
    <row r="22" spans="1:22" x14ac:dyDescent="0.25">
      <c r="A22" t="str">
        <v>15.6" Ноутбук Acer Aspire 3 A315-34-C3KK черный [Full HD (1920x1080), TN+film, Intel Celeron N4000, ядра: 2 х 1.1 ГГц, RAM 8 ГБ, SSD 256 ГБ, Intel UHD Graphics , без ОС]</v>
      </c>
      <c r="B22">
        <v>179990</v>
      </c>
      <c r="C22">
        <v>15.6</v>
      </c>
      <c r="D22">
        <v>8</v>
      </c>
      <c r="E22">
        <v>256</v>
      </c>
      <c r="F22">
        <v>12</v>
      </c>
      <c r="G22">
        <v>14</v>
      </c>
      <c r="H22">
        <v>1920</v>
      </c>
      <c r="K22">
        <f t="shared" si="5"/>
        <v>3.3930157465701222E-3</v>
      </c>
      <c r="L22">
        <f t="shared" si="6"/>
        <v>1.0007845288545572E-2</v>
      </c>
      <c r="M22">
        <f t="shared" si="7"/>
        <v>6.8201416575184096E-3</v>
      </c>
      <c r="N22">
        <f t="shared" si="8"/>
        <v>4.6640953834139517E-3</v>
      </c>
      <c r="O22">
        <f t="shared" si="9"/>
        <v>1.4661121105652564E-2</v>
      </c>
      <c r="P22">
        <f t="shared" si="10"/>
        <v>1.2566195968470242E-2</v>
      </c>
      <c r="Q22">
        <f t="shared" si="11"/>
        <v>9.2973539641033696E-3</v>
      </c>
      <c r="S22" cm="1">
        <f t="array" ref="S22">SQRT(SUM((K22:Q22-K$1:Q$1)^2))</f>
        <v>3.1460194527489972E-2</v>
      </c>
      <c r="T22" cm="1">
        <f t="array" ref="T22">SQRT(SUM((K22:Q22-K$2:Q$2)^2))</f>
        <v>3.4713766339875975E-2</v>
      </c>
      <c r="U22">
        <f t="shared" si="12"/>
        <v>0.52458347490266766</v>
      </c>
      <c r="V22">
        <f t="shared" si="13"/>
        <v>136</v>
      </c>
    </row>
    <row r="23" spans="1:22" x14ac:dyDescent="0.25">
      <c r="A23" t="str">
        <v>15.6" Ноутбук Asus E510MA-BR691 черный [HD (1366x768), TN+film, Intel Celeron N4020, ядра: 2 х 1.1 ГГц, RAM 8 ГБ, SSD 256 ГБ, Intel UHD Graphics , без ОС]</v>
      </c>
      <c r="B23">
        <v>179990</v>
      </c>
      <c r="C23">
        <v>15.6</v>
      </c>
      <c r="D23">
        <v>8</v>
      </c>
      <c r="E23">
        <v>256</v>
      </c>
      <c r="F23">
        <v>12</v>
      </c>
      <c r="G23">
        <v>14</v>
      </c>
      <c r="H23">
        <v>1366</v>
      </c>
      <c r="K23">
        <f t="shared" si="5"/>
        <v>3.3930157465701222E-3</v>
      </c>
      <c r="L23">
        <f t="shared" si="6"/>
        <v>1.0007845288545572E-2</v>
      </c>
      <c r="M23">
        <f t="shared" si="7"/>
        <v>6.8201416575184096E-3</v>
      </c>
      <c r="N23">
        <f t="shared" si="8"/>
        <v>4.6640953834139517E-3</v>
      </c>
      <c r="O23">
        <f t="shared" si="9"/>
        <v>1.4661121105652564E-2</v>
      </c>
      <c r="P23">
        <f t="shared" si="10"/>
        <v>1.2566195968470242E-2</v>
      </c>
      <c r="Q23">
        <f t="shared" si="11"/>
        <v>6.6146799557110433E-3</v>
      </c>
      <c r="S23" cm="1">
        <f t="array" ref="S23">SQRT(SUM((K23:Q23-K$1:Q$1)^2))</f>
        <v>3.2354661475519422E-2</v>
      </c>
      <c r="T23" cm="1">
        <f t="array" ref="T23">SQRT(SUM((K23:Q23-K$2:Q$2)^2))</f>
        <v>3.4609952812221546E-2</v>
      </c>
      <c r="U23">
        <f t="shared" si="12"/>
        <v>0.51683942602141586</v>
      </c>
      <c r="V23">
        <f t="shared" si="13"/>
        <v>160</v>
      </c>
    </row>
    <row r="24" spans="1:22" x14ac:dyDescent="0.25">
      <c r="A24" t="str">
        <v>15.6" Ноутбук Lenovo IdeaPad 3 15IGL05 серый [HD (1366x768), TN+film, Intel Pentium Silver N5030, ядра: 4 х 1.1 ГГц, RAM 4 ГБ, HDD 1000 ГБ, Intel UHD Graphics , без ОС]</v>
      </c>
      <c r="B24">
        <v>179990</v>
      </c>
      <c r="C24">
        <v>15.6</v>
      </c>
      <c r="D24">
        <v>4</v>
      </c>
      <c r="E24">
        <v>1000</v>
      </c>
      <c r="F24">
        <v>11</v>
      </c>
      <c r="G24">
        <v>14</v>
      </c>
      <c r="H24">
        <v>1366</v>
      </c>
      <c r="K24">
        <f t="shared" si="5"/>
        <v>3.3930157465701222E-3</v>
      </c>
      <c r="L24">
        <f t="shared" si="6"/>
        <v>1.0007845288545572E-2</v>
      </c>
      <c r="M24">
        <f t="shared" si="7"/>
        <v>3.4100708287592048E-3</v>
      </c>
      <c r="N24">
        <f t="shared" si="8"/>
        <v>1.8219122591460753E-2</v>
      </c>
      <c r="O24">
        <f t="shared" si="9"/>
        <v>1.3439361013514851E-2</v>
      </c>
      <c r="P24">
        <f t="shared" si="10"/>
        <v>1.2566195968470242E-2</v>
      </c>
      <c r="Q24">
        <f t="shared" si="11"/>
        <v>6.6146799557110433E-3</v>
      </c>
      <c r="S24" cm="1">
        <f t="array" ref="S24">SQRT(SUM((K24:Q24-K$1:Q$1)^2))</f>
        <v>3.1209638989880703E-2</v>
      </c>
      <c r="T24" cm="1">
        <f t="array" ref="T24">SQRT(SUM((K24:Q24-K$2:Q$2)^2))</f>
        <v>3.7916474601540413E-2</v>
      </c>
      <c r="U24">
        <f t="shared" si="12"/>
        <v>0.5485115918081358</v>
      </c>
      <c r="V24">
        <f t="shared" si="13"/>
        <v>89</v>
      </c>
    </row>
    <row r="25" spans="1:22" x14ac:dyDescent="0.25">
      <c r="A25" t="str">
        <v>15.6" Ноутбук Lenovo IdeaPad 3 15IGL05 серый [HD (1366x768), TN+film, Intel Pentium Silver N5030, ядра: 4 х 1.1 ГГц, RAM 8 ГБ, HDD 1000 ГБ, Intel UHD Graphics , без ОС]</v>
      </c>
      <c r="B25">
        <v>179990</v>
      </c>
      <c r="C25">
        <v>15.6</v>
      </c>
      <c r="D25">
        <v>8</v>
      </c>
      <c r="E25">
        <v>1000</v>
      </c>
      <c r="F25">
        <v>11</v>
      </c>
      <c r="G25">
        <v>14</v>
      </c>
      <c r="H25">
        <v>1366</v>
      </c>
      <c r="K25">
        <f t="shared" si="5"/>
        <v>3.3930157465701222E-3</v>
      </c>
      <c r="L25">
        <f t="shared" si="6"/>
        <v>1.0007845288545572E-2</v>
      </c>
      <c r="M25">
        <f t="shared" si="7"/>
        <v>6.8201416575184096E-3</v>
      </c>
      <c r="N25">
        <f t="shared" si="8"/>
        <v>1.8219122591460753E-2</v>
      </c>
      <c r="O25">
        <f t="shared" si="9"/>
        <v>1.3439361013514851E-2</v>
      </c>
      <c r="P25">
        <f t="shared" si="10"/>
        <v>1.2566195968470242E-2</v>
      </c>
      <c r="Q25">
        <f t="shared" si="11"/>
        <v>6.6146799557110433E-3</v>
      </c>
      <c r="S25" cm="1">
        <f t="array" ref="S25">SQRT(SUM((K25:Q25-K$1:Q$1)^2))</f>
        <v>2.8685710486855188E-2</v>
      </c>
      <c r="T25" cm="1">
        <f t="array" ref="T25">SQRT(SUM((K25:Q25-K$2:Q$2)^2))</f>
        <v>3.8069510494179115E-2</v>
      </c>
      <c r="U25">
        <f t="shared" si="12"/>
        <v>0.57028513927015489</v>
      </c>
      <c r="V25">
        <f t="shared" si="13"/>
        <v>59</v>
      </c>
    </row>
    <row r="26" spans="1:22" x14ac:dyDescent="0.25">
      <c r="A26" t="str">
        <v>15.6" Ноутбук ASUS Laptop 15 X515KA-EJ065W серый [Full HD (1920x1080), TN+film, Intel Celeron N4500, ядра: 2 х 1.1 ГГц, RAM 8 ГБ, SSD 128 ГБ, Intel UHD Graphics , Windows 11 Home Single Language]</v>
      </c>
      <c r="B26">
        <v>189990</v>
      </c>
      <c r="C26">
        <v>15.6</v>
      </c>
      <c r="D26">
        <v>8</v>
      </c>
      <c r="E26">
        <v>128</v>
      </c>
      <c r="F26">
        <v>12</v>
      </c>
      <c r="G26">
        <v>14</v>
      </c>
      <c r="H26">
        <v>1920</v>
      </c>
      <c r="K26">
        <f t="shared" si="5"/>
        <v>3.581527094232222E-3</v>
      </c>
      <c r="L26">
        <f t="shared" si="6"/>
        <v>1.0007845288545572E-2</v>
      </c>
      <c r="M26">
        <f t="shared" si="7"/>
        <v>6.8201416575184096E-3</v>
      </c>
      <c r="N26">
        <f t="shared" si="8"/>
        <v>2.3320476917069758E-3</v>
      </c>
      <c r="O26">
        <f t="shared" si="9"/>
        <v>1.4661121105652564E-2</v>
      </c>
      <c r="P26">
        <f t="shared" si="10"/>
        <v>1.2566195968470242E-2</v>
      </c>
      <c r="Q26">
        <f t="shared" si="11"/>
        <v>9.2973539641033696E-3</v>
      </c>
      <c r="S26" cm="1">
        <f t="array" ref="S26">SQRT(SUM((K26:Q26-K$1:Q$1)^2))</f>
        <v>3.2573728131118355E-2</v>
      </c>
      <c r="T26" cm="1">
        <f t="array" ref="T26">SQRT(SUM((K26:Q26-K$2:Q$2)^2))</f>
        <v>3.444861923687887E-2</v>
      </c>
      <c r="U26">
        <f t="shared" si="12"/>
        <v>0.51398705938681999</v>
      </c>
      <c r="V26">
        <f t="shared" si="13"/>
        <v>175</v>
      </c>
    </row>
    <row r="27" spans="1:22" x14ac:dyDescent="0.25">
      <c r="A27" t="str">
        <v>15.6" Ноутбук Lenovo IdeaPad 3 15IGL05 серый [HD (1366x768), TN+film, Intel Pentium Silver N5030, ядра: 4 х 1.1 ГГц, RAM 4 ГБ, SSD 256 ГБ, Intel UHD Graphics , без ОС]</v>
      </c>
      <c r="B27">
        <v>189990</v>
      </c>
      <c r="C27">
        <v>15.6</v>
      </c>
      <c r="D27">
        <v>4</v>
      </c>
      <c r="E27">
        <v>256</v>
      </c>
      <c r="F27">
        <v>11</v>
      </c>
      <c r="G27">
        <v>14</v>
      </c>
      <c r="H27">
        <v>1366</v>
      </c>
      <c r="K27">
        <f t="shared" si="5"/>
        <v>3.581527094232222E-3</v>
      </c>
      <c r="L27">
        <f t="shared" si="6"/>
        <v>1.0007845288545572E-2</v>
      </c>
      <c r="M27">
        <f t="shared" si="7"/>
        <v>3.4100708287592048E-3</v>
      </c>
      <c r="N27">
        <f t="shared" si="8"/>
        <v>4.6640953834139517E-3</v>
      </c>
      <c r="O27">
        <f t="shared" si="9"/>
        <v>1.3439361013514851E-2</v>
      </c>
      <c r="P27">
        <f t="shared" si="10"/>
        <v>1.2566195968470242E-2</v>
      </c>
      <c r="Q27">
        <f t="shared" si="11"/>
        <v>6.6146799557110433E-3</v>
      </c>
      <c r="S27" cm="1">
        <f t="array" ref="S27">SQRT(SUM((K27:Q27-K$1:Q$1)^2))</f>
        <v>3.4208749804483615E-2</v>
      </c>
      <c r="T27" cm="1">
        <f t="array" ref="T27">SQRT(SUM((K27:Q27-K$2:Q$2)^2))</f>
        <v>3.431907026770422E-2</v>
      </c>
      <c r="U27">
        <f t="shared" si="12"/>
        <v>0.50080493194664877</v>
      </c>
      <c r="V27">
        <f t="shared" si="13"/>
        <v>201</v>
      </c>
    </row>
    <row r="28" spans="1:22" x14ac:dyDescent="0.25">
      <c r="A28" t="str">
        <v>15.6" Ноутбук Acer Aspire 3 A315-56-316X черный [Full HD (1920x1080), TN+film, Intel Core i3-1005G1, ядра: 2 х 1.2 ГГц, RAM 4 ГБ, SSD 256 ГБ, Intel UHD Graphics , без ОС]</v>
      </c>
      <c r="B28">
        <v>194990</v>
      </c>
      <c r="C28">
        <v>15.6</v>
      </c>
      <c r="D28">
        <v>4</v>
      </c>
      <c r="E28">
        <v>256</v>
      </c>
      <c r="F28">
        <v>10</v>
      </c>
      <c r="G28">
        <v>14</v>
      </c>
      <c r="H28">
        <v>1920</v>
      </c>
      <c r="K28">
        <f t="shared" si="5"/>
        <v>3.6757827680632712E-3</v>
      </c>
      <c r="L28">
        <f t="shared" si="6"/>
        <v>1.0007845288545572E-2</v>
      </c>
      <c r="M28">
        <f t="shared" si="7"/>
        <v>3.4100708287592048E-3</v>
      </c>
      <c r="N28">
        <f t="shared" si="8"/>
        <v>4.6640953834139517E-3</v>
      </c>
      <c r="O28">
        <f t="shared" si="9"/>
        <v>1.2217600921377138E-2</v>
      </c>
      <c r="P28">
        <f t="shared" si="10"/>
        <v>1.2566195968470242E-2</v>
      </c>
      <c r="Q28">
        <f t="shared" si="11"/>
        <v>9.2973539641033696E-3</v>
      </c>
      <c r="S28" cm="1">
        <f t="array" ref="S28">SQRT(SUM((K28:Q28-K$1:Q$1)^2))</f>
        <v>3.2986529603719256E-2</v>
      </c>
      <c r="T28" cm="1">
        <f t="array" ref="T28">SQRT(SUM((K28:Q28-K$2:Q$2)^2))</f>
        <v>3.443886735967007E-2</v>
      </c>
      <c r="U28">
        <f t="shared" si="12"/>
        <v>0.5107699607370455</v>
      </c>
      <c r="V28">
        <f t="shared" si="13"/>
        <v>185</v>
      </c>
    </row>
    <row r="29" spans="1:22" x14ac:dyDescent="0.25">
      <c r="A29" t="str">
        <v>15.6" Ноутбук ASUS Vivobook 15 X515EA-EJ905W серебристый [Full HD (1920x1080), IPS, Intel Core i3-1115G4, ядра: 2 х 3 ГГц, RAM 4 ГБ, SSD 256 ГБ, Intel UHD Graphics , Windows 11 Home Single Language]</v>
      </c>
      <c r="B29">
        <v>199990</v>
      </c>
      <c r="C29">
        <v>15.6</v>
      </c>
      <c r="D29">
        <v>4</v>
      </c>
      <c r="E29">
        <v>256</v>
      </c>
      <c r="F29">
        <v>10</v>
      </c>
      <c r="G29">
        <v>14</v>
      </c>
      <c r="H29">
        <v>1920</v>
      </c>
      <c r="K29">
        <f t="shared" si="5"/>
        <v>3.7700384418943209E-3</v>
      </c>
      <c r="L29">
        <f t="shared" si="6"/>
        <v>1.0007845288545572E-2</v>
      </c>
      <c r="M29">
        <f t="shared" si="7"/>
        <v>3.4100708287592048E-3</v>
      </c>
      <c r="N29">
        <f t="shared" si="8"/>
        <v>4.6640953834139517E-3</v>
      </c>
      <c r="O29">
        <f t="shared" si="9"/>
        <v>1.2217600921377138E-2</v>
      </c>
      <c r="P29">
        <f t="shared" si="10"/>
        <v>1.2566195968470242E-2</v>
      </c>
      <c r="Q29">
        <f t="shared" si="11"/>
        <v>9.2973539641033696E-3</v>
      </c>
      <c r="S29" cm="1">
        <f t="array" ref="S29">SQRT(SUM((K29:Q29-K$1:Q$1)^2))</f>
        <v>3.2991781043874721E-2</v>
      </c>
      <c r="T29" cm="1">
        <f t="array" ref="T29">SQRT(SUM((K29:Q29-K$2:Q$2)^2))</f>
        <v>3.4345743925694353E-2</v>
      </c>
      <c r="U29">
        <f t="shared" si="12"/>
        <v>0.51005355396141683</v>
      </c>
      <c r="V29">
        <f t="shared" si="13"/>
        <v>186</v>
      </c>
    </row>
    <row r="30" spans="1:22" x14ac:dyDescent="0.25">
      <c r="A30" t="str">
        <v>15.6" Ноутбук Lenovo V15 G2 ITL черный [Full HD (1920x1080), TN+film, Intel Core i3-1115G4, ядра: 2 х 3 ГГц, RAM 4 ГБ, SSD 256 ГБ, Intel UHD Graphics , без ОС]</v>
      </c>
      <c r="B30">
        <v>200290</v>
      </c>
      <c r="C30">
        <v>15.6</v>
      </c>
      <c r="D30">
        <v>4</v>
      </c>
      <c r="E30">
        <v>256</v>
      </c>
      <c r="F30">
        <v>10</v>
      </c>
      <c r="G30">
        <v>14</v>
      </c>
      <c r="H30">
        <v>1920</v>
      </c>
      <c r="K30">
        <f t="shared" si="5"/>
        <v>3.7756937823241843E-3</v>
      </c>
      <c r="L30">
        <f t="shared" si="6"/>
        <v>1.0007845288545572E-2</v>
      </c>
      <c r="M30">
        <f t="shared" si="7"/>
        <v>3.4100708287592048E-3</v>
      </c>
      <c r="N30">
        <f t="shared" si="8"/>
        <v>4.6640953834139517E-3</v>
      </c>
      <c r="O30">
        <f t="shared" si="9"/>
        <v>1.2217600921377138E-2</v>
      </c>
      <c r="P30">
        <f t="shared" si="10"/>
        <v>1.2566195968470242E-2</v>
      </c>
      <c r="Q30">
        <f t="shared" si="11"/>
        <v>9.2973539641033696E-3</v>
      </c>
      <c r="S30" cm="1">
        <f t="array" ref="S30">SQRT(SUM((K30:Q30-K$1:Q$1)^2))</f>
        <v>3.2992104666825443E-2</v>
      </c>
      <c r="T30" cm="1">
        <f t="array" ref="T30">SQRT(SUM((K30:Q30-K$2:Q$2)^2))</f>
        <v>3.4340156716120479E-2</v>
      </c>
      <c r="U30">
        <f t="shared" si="12"/>
        <v>0.51001044686163222</v>
      </c>
      <c r="V30">
        <f t="shared" si="13"/>
        <v>187</v>
      </c>
    </row>
    <row r="31" spans="1:22" x14ac:dyDescent="0.25">
      <c r="A31" t="str">
        <v>15.6" Ноутбук ASUS Laptop 15 L510KA-EJ189W черный [Full HD (1920x1080), TN+film, Intel Pentium Silver N6000, ядра: 4 х 1.1 ГГц, RAM 8 ГБ, SSD 256 ГБ, Intel UHD Graphics , Windows 11 Home Single Language]</v>
      </c>
      <c r="B31">
        <v>204990</v>
      </c>
      <c r="C31">
        <v>15.6</v>
      </c>
      <c r="D31">
        <v>8</v>
      </c>
      <c r="E31">
        <v>256</v>
      </c>
      <c r="F31">
        <v>11</v>
      </c>
      <c r="G31">
        <v>14</v>
      </c>
      <c r="H31">
        <v>1920</v>
      </c>
      <c r="K31">
        <f t="shared" si="5"/>
        <v>3.8642941157253701E-3</v>
      </c>
      <c r="L31">
        <f t="shared" si="6"/>
        <v>1.0007845288545572E-2</v>
      </c>
      <c r="M31">
        <f t="shared" si="7"/>
        <v>6.8201416575184096E-3</v>
      </c>
      <c r="N31">
        <f t="shared" si="8"/>
        <v>4.6640953834139517E-3</v>
      </c>
      <c r="O31">
        <f t="shared" si="9"/>
        <v>1.3439361013514851E-2</v>
      </c>
      <c r="P31">
        <f t="shared" si="10"/>
        <v>1.2566195968470242E-2</v>
      </c>
      <c r="Q31">
        <f t="shared" si="11"/>
        <v>9.2973539641033696E-3</v>
      </c>
      <c r="S31" cm="1">
        <f t="array" ref="S31">SQRT(SUM((K31:Q31-K$1:Q$1)^2))</f>
        <v>3.1032662589674326E-2</v>
      </c>
      <c r="T31" cm="1">
        <f t="array" ref="T31">SQRT(SUM((K31:Q31-K$2:Q$2)^2))</f>
        <v>3.4313372456075256E-2</v>
      </c>
      <c r="U31">
        <f t="shared" si="12"/>
        <v>0.52510259317266961</v>
      </c>
      <c r="V31">
        <f t="shared" si="13"/>
        <v>133</v>
      </c>
    </row>
    <row r="32" spans="1:22" x14ac:dyDescent="0.25">
      <c r="A32" t="str">
        <v>15.6" Ноутбук Lenovo V15 G2 ALC черный [Full HD (1920x1080), TN+film, AMD Ryzen 3 5300U, ядра: 4 х 2.6 ГГц, RAM 8 ГБ, SSD 256 ГБ, AMD Radeon Graphics , без ОС]</v>
      </c>
      <c r="B32">
        <v>208890</v>
      </c>
      <c r="C32">
        <v>15.6</v>
      </c>
      <c r="D32">
        <v>8</v>
      </c>
      <c r="E32">
        <v>256</v>
      </c>
      <c r="F32">
        <v>9</v>
      </c>
      <c r="G32">
        <v>7</v>
      </c>
      <c r="H32">
        <v>1920</v>
      </c>
      <c r="K32">
        <f t="shared" si="5"/>
        <v>3.9378135413135895E-3</v>
      </c>
      <c r="L32">
        <f t="shared" si="6"/>
        <v>1.0007845288545572E-2</v>
      </c>
      <c r="M32">
        <f t="shared" si="7"/>
        <v>6.8201416575184096E-3</v>
      </c>
      <c r="N32">
        <f t="shared" si="8"/>
        <v>4.6640953834139517E-3</v>
      </c>
      <c r="O32">
        <f t="shared" si="9"/>
        <v>1.0995840829239422E-2</v>
      </c>
      <c r="P32">
        <f t="shared" si="10"/>
        <v>6.283097984235121E-3</v>
      </c>
      <c r="Q32">
        <f t="shared" si="11"/>
        <v>9.2973539641033696E-3</v>
      </c>
      <c r="S32" cm="1">
        <f t="array" ref="S32">SQRT(SUM((K32:Q32-K$1:Q$1)^2))</f>
        <v>2.8432438218974981E-2</v>
      </c>
      <c r="T32" cm="1">
        <f t="array" ref="T32">SQRT(SUM((K32:Q32-K$2:Q$2)^2))</f>
        <v>3.5068891600031384E-2</v>
      </c>
      <c r="U32">
        <f t="shared" si="12"/>
        <v>0.55225444411929525</v>
      </c>
      <c r="V32">
        <f t="shared" si="13"/>
        <v>78</v>
      </c>
    </row>
    <row r="33" spans="1:22" x14ac:dyDescent="0.25">
      <c r="A33" t="str">
        <v>15.6" Ноутбук Acer Aspire 3 A315-23-R1B3 черный [Full HD (1920x1080), TN+film, AMD Athlon Silver 3050U, ядра: 2 х 2.3 ГГц, RAM 4 ГБ, SSD 256 ГБ, AMD Radeon Graphics , Windows 10 Home Single Language]</v>
      </c>
      <c r="B33">
        <v>209990</v>
      </c>
      <c r="C33">
        <v>15.6</v>
      </c>
      <c r="D33">
        <v>4</v>
      </c>
      <c r="E33">
        <v>256</v>
      </c>
      <c r="F33">
        <v>13</v>
      </c>
      <c r="G33">
        <v>7</v>
      </c>
      <c r="H33">
        <v>1920</v>
      </c>
      <c r="K33">
        <f t="shared" si="5"/>
        <v>3.9585497895564198E-3</v>
      </c>
      <c r="L33">
        <f t="shared" si="6"/>
        <v>1.0007845288545572E-2</v>
      </c>
      <c r="M33">
        <f t="shared" si="7"/>
        <v>3.4100708287592048E-3</v>
      </c>
      <c r="N33">
        <f t="shared" si="8"/>
        <v>4.6640953834139517E-3</v>
      </c>
      <c r="O33">
        <f t="shared" si="9"/>
        <v>1.5882881197790279E-2</v>
      </c>
      <c r="P33">
        <f t="shared" si="10"/>
        <v>6.283097984235121E-3</v>
      </c>
      <c r="Q33">
        <f t="shared" si="11"/>
        <v>9.2973539641033696E-3</v>
      </c>
      <c r="S33" cm="1">
        <f t="array" ref="S33">SQRT(SUM((K33:Q33-K$1:Q$1)^2))</f>
        <v>3.2667031197560474E-2</v>
      </c>
      <c r="T33" cm="1">
        <f t="array" ref="T33">SQRT(SUM((K33:Q33-K$2:Q$2)^2))</f>
        <v>3.4538609597975244E-2</v>
      </c>
      <c r="U33">
        <f t="shared" si="12"/>
        <v>0.51392426571832561</v>
      </c>
      <c r="V33">
        <f t="shared" si="13"/>
        <v>176</v>
      </c>
    </row>
    <row r="34" spans="1:22" x14ac:dyDescent="0.25">
      <c r="A34" t="str">
        <v>15.6" Ноутбук Lenovo IdeaPad 3 15IML05 серый [Full HD (1920x1080), IPS, Intel Core i3-10110U, ядра: 2 х 2.1 ГГц, RAM 8 ГБ, SSD 256 ГБ, Intel UHD Graphics , без ОС]</v>
      </c>
      <c r="B34">
        <v>209990</v>
      </c>
      <c r="C34">
        <v>15.6</v>
      </c>
      <c r="D34">
        <v>8</v>
      </c>
      <c r="E34">
        <v>256</v>
      </c>
      <c r="F34">
        <v>10</v>
      </c>
      <c r="G34">
        <v>14</v>
      </c>
      <c r="H34">
        <v>1920</v>
      </c>
      <c r="K34">
        <f t="shared" si="5"/>
        <v>3.9585497895564198E-3</v>
      </c>
      <c r="L34">
        <f t="shared" si="6"/>
        <v>1.0007845288545572E-2</v>
      </c>
      <c r="M34">
        <f t="shared" si="7"/>
        <v>6.8201416575184096E-3</v>
      </c>
      <c r="N34">
        <f t="shared" si="8"/>
        <v>4.6640953834139517E-3</v>
      </c>
      <c r="O34">
        <f t="shared" si="9"/>
        <v>1.2217600921377138E-2</v>
      </c>
      <c r="P34">
        <f t="shared" si="10"/>
        <v>1.2566195968470242E-2</v>
      </c>
      <c r="Q34">
        <f t="shared" si="11"/>
        <v>9.2973539641033696E-3</v>
      </c>
      <c r="S34" cm="1">
        <f t="array" ref="S34">SQRT(SUM((K34:Q34-K$1:Q$1)^2))</f>
        <v>3.0627313035852623E-2</v>
      </c>
      <c r="T34" cm="1">
        <f t="array" ref="T34">SQRT(SUM((K34:Q34-K$2:Q$2)^2))</f>
        <v>3.4329303739570161E-2</v>
      </c>
      <c r="U34">
        <f t="shared" si="12"/>
        <v>0.52849587068640436</v>
      </c>
      <c r="V34">
        <f t="shared" si="13"/>
        <v>124</v>
      </c>
    </row>
    <row r="35" spans="1:22" x14ac:dyDescent="0.25">
      <c r="A35" t="str">
        <v>15.6" Ноутбук ASUS P1512CEA-EJ0112 серый [Full HD (1920x1080), TN+film, Intel Core i3-1115G4, ядра: 2 х 3 ГГц, RAM 8 ГБ, SSD 256 ГБ, Intel UHD Graphics , без ОС]</v>
      </c>
      <c r="B35">
        <v>214990</v>
      </c>
      <c r="C35">
        <v>15.6</v>
      </c>
      <c r="D35">
        <v>8</v>
      </c>
      <c r="E35">
        <v>256</v>
      </c>
      <c r="F35">
        <v>10</v>
      </c>
      <c r="G35">
        <v>14</v>
      </c>
      <c r="H35">
        <v>1920</v>
      </c>
      <c r="K35">
        <f t="shared" si="5"/>
        <v>4.0528054633874695E-3</v>
      </c>
      <c r="L35">
        <f t="shared" si="6"/>
        <v>1.0007845288545572E-2</v>
      </c>
      <c r="M35">
        <f t="shared" si="7"/>
        <v>6.8201416575184096E-3</v>
      </c>
      <c r="N35">
        <f t="shared" si="8"/>
        <v>4.6640953834139517E-3</v>
      </c>
      <c r="O35">
        <f t="shared" si="9"/>
        <v>1.2217600921377138E-2</v>
      </c>
      <c r="P35">
        <f t="shared" si="10"/>
        <v>1.2566195968470242E-2</v>
      </c>
      <c r="Q35">
        <f t="shared" si="11"/>
        <v>9.2973539641033696E-3</v>
      </c>
      <c r="S35" cm="1">
        <f t="array" ref="S35">SQRT(SUM((K35:Q35-K$1:Q$1)^2))</f>
        <v>3.0633838965077959E-2</v>
      </c>
      <c r="T35" cm="1">
        <f t="array" ref="T35">SQRT(SUM((K35:Q35-K$2:Q$2)^2))</f>
        <v>3.4236660772166201E-2</v>
      </c>
      <c r="U35">
        <f t="shared" si="12"/>
        <v>0.52776933908079449</v>
      </c>
      <c r="V35">
        <f t="shared" si="13"/>
        <v>126</v>
      </c>
    </row>
    <row r="36" spans="1:22" x14ac:dyDescent="0.25">
      <c r="A36" t="str">
        <v>14" Ноутбук Lenovo V14-G1 IML серый [Full HD (1920x1080), TN+film, Intel Core i3-10110U, ядра: 2 х 2.1 ГГц, RAM 4 ГБ, SSD 256 ГБ, Intel UHD Graphics , без ОС]</v>
      </c>
      <c r="B36">
        <v>219990</v>
      </c>
      <c r="C36">
        <v>14</v>
      </c>
      <c r="D36">
        <v>4</v>
      </c>
      <c r="E36">
        <v>256</v>
      </c>
      <c r="F36">
        <v>10</v>
      </c>
      <c r="G36">
        <v>14</v>
      </c>
      <c r="H36">
        <v>1920</v>
      </c>
      <c r="K36">
        <f t="shared" si="5"/>
        <v>4.1470611372185192E-3</v>
      </c>
      <c r="L36">
        <f t="shared" si="6"/>
        <v>8.9813996179255156E-3</v>
      </c>
      <c r="M36">
        <f t="shared" si="7"/>
        <v>3.4100708287592048E-3</v>
      </c>
      <c r="N36">
        <f t="shared" si="8"/>
        <v>4.6640953834139517E-3</v>
      </c>
      <c r="O36">
        <f t="shared" si="9"/>
        <v>1.2217600921377138E-2</v>
      </c>
      <c r="P36">
        <f t="shared" si="10"/>
        <v>1.2566195968470242E-2</v>
      </c>
      <c r="Q36">
        <f t="shared" si="11"/>
        <v>9.2973539641033696E-3</v>
      </c>
      <c r="S36" cm="1">
        <f t="array" ref="S36">SQRT(SUM((K36:Q36-K$1:Q$1)^2))</f>
        <v>3.3065294413798914E-2</v>
      </c>
      <c r="T36" cm="1">
        <f t="array" ref="T36">SQRT(SUM((K36:Q36-K$2:Q$2)^2))</f>
        <v>3.3944226151584579E-2</v>
      </c>
      <c r="U36">
        <f t="shared" si="12"/>
        <v>0.50655826015743588</v>
      </c>
      <c r="V36">
        <f t="shared" si="13"/>
        <v>194</v>
      </c>
    </row>
    <row r="37" spans="1:22" x14ac:dyDescent="0.25">
      <c r="A37" t="str">
        <v>14" Ультрабук MSI Modern 14 C12M-233X черный [Full HD (1920x1080), IPS, Intel Core i3-1215U, ядра: 2 + 4 х 1.2 ГГц, RAM 8 ГБ, SSD 256 ГБ, Intel UHD Graphics , без ОС]</v>
      </c>
      <c r="B37">
        <v>219990</v>
      </c>
      <c r="C37">
        <v>14</v>
      </c>
      <c r="D37">
        <v>8</v>
      </c>
      <c r="E37">
        <v>256</v>
      </c>
      <c r="F37">
        <v>10</v>
      </c>
      <c r="G37">
        <v>14</v>
      </c>
      <c r="H37">
        <v>1920</v>
      </c>
      <c r="K37">
        <f t="shared" si="5"/>
        <v>4.1470611372185192E-3</v>
      </c>
      <c r="L37">
        <f t="shared" si="6"/>
        <v>8.9813996179255156E-3</v>
      </c>
      <c r="M37">
        <f t="shared" si="7"/>
        <v>6.8201416575184096E-3</v>
      </c>
      <c r="N37">
        <f t="shared" si="8"/>
        <v>4.6640953834139517E-3</v>
      </c>
      <c r="O37">
        <f t="shared" si="9"/>
        <v>1.2217600921377138E-2</v>
      </c>
      <c r="P37">
        <f t="shared" si="10"/>
        <v>1.2566195968470242E-2</v>
      </c>
      <c r="Q37">
        <f t="shared" si="11"/>
        <v>9.2973539641033696E-3</v>
      </c>
      <c r="S37" cm="1">
        <f t="array" ref="S37">SQRT(SUM((K37:Q37-K$1:Q$1)^2))</f>
        <v>3.0694333596417982E-2</v>
      </c>
      <c r="T37" cm="1">
        <f t="array" ref="T37">SQRT(SUM((K37:Q37-K$2:Q$2)^2))</f>
        <v>3.4115085696610419E-2</v>
      </c>
      <c r="U37">
        <f t="shared" si="12"/>
        <v>0.52639085597053337</v>
      </c>
      <c r="V37">
        <f t="shared" si="13"/>
        <v>129</v>
      </c>
    </row>
    <row r="38" spans="1:22" x14ac:dyDescent="0.25">
      <c r="A38" t="str">
        <v>14" Ультрабук MSI Modern 14 C12M-233XRU черный [Full HD (1920x1080), IPS, Intel Core i3-1215U, ядра: 2 + 4 х 1.2 ГГц, RAM 8 ГБ, SSD 256 ГБ, Intel UHD Graphics , без ОС]</v>
      </c>
      <c r="B38">
        <v>219990</v>
      </c>
      <c r="C38">
        <v>14</v>
      </c>
      <c r="D38">
        <v>8</v>
      </c>
      <c r="E38">
        <v>256</v>
      </c>
      <c r="F38">
        <v>10</v>
      </c>
      <c r="G38">
        <v>14</v>
      </c>
      <c r="H38">
        <v>1920</v>
      </c>
      <c r="K38">
        <f t="shared" si="5"/>
        <v>4.1470611372185192E-3</v>
      </c>
      <c r="L38">
        <f t="shared" si="6"/>
        <v>8.9813996179255156E-3</v>
      </c>
      <c r="M38">
        <f t="shared" si="7"/>
        <v>6.8201416575184096E-3</v>
      </c>
      <c r="N38">
        <f t="shared" si="8"/>
        <v>4.6640953834139517E-3</v>
      </c>
      <c r="O38">
        <f t="shared" si="9"/>
        <v>1.2217600921377138E-2</v>
      </c>
      <c r="P38">
        <f t="shared" si="10"/>
        <v>1.2566195968470242E-2</v>
      </c>
      <c r="Q38">
        <f t="shared" si="11"/>
        <v>9.2973539641033696E-3</v>
      </c>
      <c r="S38" cm="1">
        <f t="array" ref="S38">SQRT(SUM((K38:Q38-K$1:Q$1)^2))</f>
        <v>3.0694333596417982E-2</v>
      </c>
      <c r="T38" cm="1">
        <f t="array" ref="T38">SQRT(SUM((K38:Q38-K$2:Q$2)^2))</f>
        <v>3.4115085696610419E-2</v>
      </c>
      <c r="U38">
        <f t="shared" si="12"/>
        <v>0.52639085597053337</v>
      </c>
      <c r="V38">
        <f t="shared" si="13"/>
        <v>129</v>
      </c>
    </row>
    <row r="39" spans="1:22" x14ac:dyDescent="0.25">
      <c r="A39" t="str">
        <v>15.6" Ноутбук ASUS Laptop 15 X515JF-BR368 серый [HD (1366x768), TN+film, Intel Pentium 6805, ядра: 2 х 1.1 ГГц, RAM 8 ГБ, SSD 256 ГБ, GeForce MX130 2 ГБ, без ОС]</v>
      </c>
      <c r="B39">
        <v>219990</v>
      </c>
      <c r="C39">
        <v>15.6</v>
      </c>
      <c r="D39">
        <v>8</v>
      </c>
      <c r="E39">
        <v>256</v>
      </c>
      <c r="F39">
        <v>11</v>
      </c>
      <c r="G39">
        <v>10</v>
      </c>
      <c r="H39">
        <v>1366</v>
      </c>
      <c r="K39">
        <f t="shared" si="5"/>
        <v>4.1470611372185192E-3</v>
      </c>
      <c r="L39">
        <f t="shared" si="6"/>
        <v>1.0007845288545572E-2</v>
      </c>
      <c r="M39">
        <f t="shared" si="7"/>
        <v>6.8201416575184096E-3</v>
      </c>
      <c r="N39">
        <f t="shared" si="8"/>
        <v>4.6640953834139517E-3</v>
      </c>
      <c r="O39">
        <f t="shared" si="9"/>
        <v>1.3439361013514851E-2</v>
      </c>
      <c r="P39">
        <f t="shared" si="10"/>
        <v>8.97585426319303E-3</v>
      </c>
      <c r="Q39">
        <f t="shared" si="11"/>
        <v>6.6146799557110433E-3</v>
      </c>
      <c r="S39" cm="1">
        <f t="array" ref="S39">SQRT(SUM((K39:Q39-K$1:Q$1)^2))</f>
        <v>3.0828683723694624E-2</v>
      </c>
      <c r="T39" cm="1">
        <f t="array" ref="T39">SQRT(SUM((K39:Q39-K$2:Q$2)^2))</f>
        <v>3.4118101937078031E-2</v>
      </c>
      <c r="U39">
        <f t="shared" si="12"/>
        <v>0.52532394929107473</v>
      </c>
      <c r="V39">
        <f t="shared" si="13"/>
        <v>132</v>
      </c>
    </row>
    <row r="40" spans="1:22" x14ac:dyDescent="0.25">
      <c r="A40" t="str">
        <v>15.6" Ноутбук ASUS Vivobook 15 X515EA-BQ1189W серый [Full HD (1920x1080), IPS, Intel Core i3-1115G4, ядра: 2 х 3 ГГц, RAM 8 ГБ, SSD 256 ГБ, Intel UHD Graphics , Windows 11 Home Single Language]</v>
      </c>
      <c r="B40">
        <v>219990</v>
      </c>
      <c r="C40">
        <v>15.6</v>
      </c>
      <c r="D40">
        <v>8</v>
      </c>
      <c r="E40">
        <v>256</v>
      </c>
      <c r="F40">
        <v>10</v>
      </c>
      <c r="G40">
        <v>14</v>
      </c>
      <c r="H40">
        <v>1920</v>
      </c>
      <c r="K40">
        <f t="shared" si="5"/>
        <v>4.1470611372185192E-3</v>
      </c>
      <c r="L40">
        <f t="shared" si="6"/>
        <v>1.0007845288545572E-2</v>
      </c>
      <c r="M40">
        <f t="shared" si="7"/>
        <v>6.8201416575184096E-3</v>
      </c>
      <c r="N40">
        <f t="shared" si="8"/>
        <v>4.6640953834139517E-3</v>
      </c>
      <c r="O40">
        <f t="shared" si="9"/>
        <v>1.2217600921377138E-2</v>
      </c>
      <c r="P40">
        <f t="shared" si="10"/>
        <v>1.2566195968470242E-2</v>
      </c>
      <c r="Q40">
        <f t="shared" si="11"/>
        <v>9.2973539641033696E-3</v>
      </c>
      <c r="S40" cm="1">
        <f t="array" ref="S40">SQRT(SUM((K40:Q40-K$1:Q$1)^2))</f>
        <v>3.0640653451658759E-2</v>
      </c>
      <c r="T40" cm="1">
        <f t="array" ref="T40">SQRT(SUM((K40:Q40-K$2:Q$2)^2))</f>
        <v>3.4144026632446277E-2</v>
      </c>
      <c r="U40">
        <f t="shared" si="12"/>
        <v>0.52703859289140076</v>
      </c>
      <c r="V40">
        <f t="shared" si="13"/>
        <v>128</v>
      </c>
    </row>
    <row r="41" spans="1:22" x14ac:dyDescent="0.25">
      <c r="A41" t="str">
        <v>15.6" Ноутбук Lenovo V15 ADA серый [Full HD (1920x1080), TN+film, AMD Athlon Gold 3150U, ядра: 2 х 2.4 ГГц, RAM 4 ГБ, SSD 256 ГБ, AMD Radeon Graphics , без ОС]</v>
      </c>
      <c r="B41">
        <v>219990</v>
      </c>
      <c r="C41">
        <v>15.6</v>
      </c>
      <c r="D41">
        <v>4</v>
      </c>
      <c r="E41">
        <v>256</v>
      </c>
      <c r="F41">
        <v>13</v>
      </c>
      <c r="G41">
        <v>7</v>
      </c>
      <c r="H41">
        <v>1920</v>
      </c>
      <c r="K41">
        <f t="shared" si="5"/>
        <v>4.1470611372185192E-3</v>
      </c>
      <c r="L41">
        <f t="shared" si="6"/>
        <v>1.0007845288545572E-2</v>
      </c>
      <c r="M41">
        <f t="shared" si="7"/>
        <v>3.4100708287592048E-3</v>
      </c>
      <c r="N41">
        <f t="shared" si="8"/>
        <v>4.6640953834139517E-3</v>
      </c>
      <c r="O41">
        <f t="shared" si="9"/>
        <v>1.5882881197790279E-2</v>
      </c>
      <c r="P41">
        <f t="shared" si="10"/>
        <v>6.283097984235121E-3</v>
      </c>
      <c r="Q41">
        <f t="shared" si="11"/>
        <v>9.2973539641033696E-3</v>
      </c>
      <c r="S41" cm="1">
        <f t="array" ref="S41">SQRT(SUM((K41:Q41-K$1:Q$1)^2))</f>
        <v>3.267953897182347E-2</v>
      </c>
      <c r="T41" cm="1">
        <f t="array" ref="T41">SQRT(SUM((K41:Q41-K$2:Q$2)^2))</f>
        <v>3.4354461317198416E-2</v>
      </c>
      <c r="U41">
        <f t="shared" si="12"/>
        <v>0.51249308066170451</v>
      </c>
      <c r="V41">
        <f t="shared" si="13"/>
        <v>181</v>
      </c>
    </row>
    <row r="42" spans="1:22" x14ac:dyDescent="0.25">
      <c r="A42" t="str">
        <v>15.6" Ноутбук HP Laptop 15-db1240ur серый [Full HD (1920x1080), SVA (TN+film), AMD Ryzen 3 3200U, ядра: 2 х 2.6 ГГц, RAM 4 ГБ, SSD 256 ГБ, AMD Radeon Vega 3 , без ОС]</v>
      </c>
      <c r="B42">
        <v>224990</v>
      </c>
      <c r="C42">
        <v>15.6</v>
      </c>
      <c r="D42">
        <v>4</v>
      </c>
      <c r="E42">
        <v>256</v>
      </c>
      <c r="F42">
        <v>9</v>
      </c>
      <c r="G42">
        <v>7</v>
      </c>
      <c r="H42">
        <v>1920</v>
      </c>
      <c r="K42">
        <f t="shared" si="5"/>
        <v>4.2413168110495688E-3</v>
      </c>
      <c r="L42">
        <f t="shared" si="6"/>
        <v>1.0007845288545572E-2</v>
      </c>
      <c r="M42">
        <f t="shared" si="7"/>
        <v>3.4100708287592048E-3</v>
      </c>
      <c r="N42">
        <f t="shared" si="8"/>
        <v>4.6640953834139517E-3</v>
      </c>
      <c r="O42">
        <f t="shared" si="9"/>
        <v>1.0995840829239422E-2</v>
      </c>
      <c r="P42">
        <f t="shared" si="10"/>
        <v>6.283097984235121E-3</v>
      </c>
      <c r="Q42">
        <f t="shared" si="11"/>
        <v>9.2973539641033696E-3</v>
      </c>
      <c r="S42" cm="1">
        <f t="array" ref="S42">SQRT(SUM((K42:Q42-K$1:Q$1)^2))</f>
        <v>3.0998602449853148E-2</v>
      </c>
      <c r="T42" cm="1">
        <f t="array" ref="T42">SQRT(SUM((K42:Q42-K$2:Q$2)^2))</f>
        <v>3.4609183146552931E-2</v>
      </c>
      <c r="U42">
        <f t="shared" si="12"/>
        <v>0.52751640421847712</v>
      </c>
      <c r="V42">
        <f t="shared" si="13"/>
        <v>127</v>
      </c>
    </row>
    <row r="43" spans="1:22" x14ac:dyDescent="0.25">
      <c r="A43" t="str">
        <v>15.6" Ноутбук ASUS Vivobook 15 X515EA-BQ1189 серый [Full HD (1920x1080), IPS, Intel Core i3-1115G4, ядра: 2 х 3 ГГц, RAM 8 ГБ, SSD 256 ГБ, Intel UHD Graphics , без ОС]</v>
      </c>
      <c r="B43">
        <v>225490</v>
      </c>
      <c r="C43">
        <v>15.6</v>
      </c>
      <c r="D43">
        <v>8</v>
      </c>
      <c r="E43">
        <v>256</v>
      </c>
      <c r="F43">
        <v>10</v>
      </c>
      <c r="G43">
        <v>14</v>
      </c>
      <c r="H43">
        <v>1920</v>
      </c>
      <c r="K43">
        <f t="shared" si="5"/>
        <v>4.2507423784326741E-3</v>
      </c>
      <c r="L43">
        <f t="shared" si="6"/>
        <v>1.0007845288545572E-2</v>
      </c>
      <c r="M43">
        <f t="shared" si="7"/>
        <v>6.8201416575184096E-3</v>
      </c>
      <c r="N43">
        <f t="shared" si="8"/>
        <v>4.6640953834139517E-3</v>
      </c>
      <c r="O43">
        <f t="shared" si="9"/>
        <v>1.2217600921377138E-2</v>
      </c>
      <c r="P43">
        <f t="shared" si="10"/>
        <v>1.2566195968470242E-2</v>
      </c>
      <c r="Q43">
        <f t="shared" si="11"/>
        <v>9.2973539641033696E-3</v>
      </c>
      <c r="S43" cm="1">
        <f t="array" ref="S43">SQRT(SUM((K43:Q43-K$1:Q$1)^2))</f>
        <v>3.064848244067939E-2</v>
      </c>
      <c r="T43" cm="1">
        <f t="array" ref="T43">SQRT(SUM((K43:Q43-K$2:Q$2)^2))</f>
        <v>3.4042139360738376E-2</v>
      </c>
      <c r="U43">
        <f t="shared" si="12"/>
        <v>0.52622989875160397</v>
      </c>
      <c r="V43">
        <f t="shared" si="13"/>
        <v>131</v>
      </c>
    </row>
    <row r="44" spans="1:22" x14ac:dyDescent="0.25">
      <c r="A44" t="str">
        <v>15.6" Ноутбук HP 250 G8 серый [HD (1366x768), IPS, Intel Core i3-1115G4, ядра: 2 х 3 ГГц, RAM 4 ГБ, SSD 256 ГБ, Intel UHD Graphics , без ОС]</v>
      </c>
      <c r="B44">
        <v>225990</v>
      </c>
      <c r="C44">
        <v>15.6</v>
      </c>
      <c r="D44">
        <v>4</v>
      </c>
      <c r="E44">
        <v>256</v>
      </c>
      <c r="F44">
        <v>10</v>
      </c>
      <c r="G44">
        <v>14</v>
      </c>
      <c r="H44">
        <v>1366</v>
      </c>
      <c r="K44">
        <f t="shared" si="5"/>
        <v>4.2601679458157786E-3</v>
      </c>
      <c r="L44">
        <f t="shared" si="6"/>
        <v>1.0007845288545572E-2</v>
      </c>
      <c r="M44">
        <f t="shared" si="7"/>
        <v>3.4100708287592048E-3</v>
      </c>
      <c r="N44">
        <f t="shared" si="8"/>
        <v>4.6640953834139517E-3</v>
      </c>
      <c r="O44">
        <f t="shared" si="9"/>
        <v>1.2217600921377138E-2</v>
      </c>
      <c r="P44">
        <f t="shared" si="10"/>
        <v>1.2566195968470242E-2</v>
      </c>
      <c r="Q44">
        <f t="shared" si="11"/>
        <v>6.6146799557110433E-3</v>
      </c>
      <c r="S44" cm="1">
        <f t="array" ref="S44">SQRT(SUM((K44:Q44-K$1:Q$1)^2))</f>
        <v>3.3876629441722803E-2</v>
      </c>
      <c r="T44" cm="1">
        <f t="array" ref="T44">SQRT(SUM((K44:Q44-K$2:Q$2)^2))</f>
        <v>3.3755168826595031E-2</v>
      </c>
      <c r="U44">
        <f t="shared" si="12"/>
        <v>0.49910204505692796</v>
      </c>
      <c r="V44">
        <f t="shared" si="13"/>
        <v>202</v>
      </c>
    </row>
    <row r="45" spans="1:22" x14ac:dyDescent="0.25">
      <c r="A45" t="str">
        <v>15.6" Ноутбук Lenovo IdeaPad 3 15IGL05 серый [HD (1366x768), TN+film, Intel Celeron N4020, ядра: 2 х 1.1 ГГц, RAM 8 ГБ, SSD 256 ГБ, Intel UHD Graphics , без ОС]</v>
      </c>
      <c r="B45">
        <v>226990</v>
      </c>
      <c r="C45">
        <v>15.6</v>
      </c>
      <c r="D45">
        <v>8</v>
      </c>
      <c r="E45">
        <v>256</v>
      </c>
      <c r="F45">
        <v>12</v>
      </c>
      <c r="G45">
        <v>14</v>
      </c>
      <c r="H45">
        <v>1366</v>
      </c>
      <c r="K45">
        <f t="shared" si="5"/>
        <v>4.2790190805819884E-3</v>
      </c>
      <c r="L45">
        <f t="shared" si="6"/>
        <v>1.0007845288545572E-2</v>
      </c>
      <c r="M45">
        <f t="shared" si="7"/>
        <v>6.8201416575184096E-3</v>
      </c>
      <c r="N45">
        <f t="shared" si="8"/>
        <v>4.6640953834139517E-3</v>
      </c>
      <c r="O45">
        <f t="shared" si="9"/>
        <v>1.4661121105652564E-2</v>
      </c>
      <c r="P45">
        <f t="shared" si="10"/>
        <v>1.2566195968470242E-2</v>
      </c>
      <c r="Q45">
        <f t="shared" si="11"/>
        <v>6.6146799557110433E-3</v>
      </c>
      <c r="S45" cm="1">
        <f t="array" ref="S45">SQRT(SUM((K45:Q45-K$1:Q$1)^2))</f>
        <v>3.2408046346914895E-2</v>
      </c>
      <c r="T45" cm="1">
        <f t="array" ref="T45">SQRT(SUM((K45:Q45-K$2:Q$2)^2))</f>
        <v>3.373185353833974E-2</v>
      </c>
      <c r="U45">
        <f t="shared" si="12"/>
        <v>0.51000762923531406</v>
      </c>
      <c r="V45">
        <f t="shared" si="13"/>
        <v>188</v>
      </c>
    </row>
    <row r="46" spans="1:22" x14ac:dyDescent="0.25">
      <c r="A46" t="str">
        <v>14" Ноутбук ASUS X415EA-EB512 серый [Full HD (1920x1080), IPS, Intel Core i3-1115G4, ядра: 2 х 3 ГГц, RAM 8 ГБ, SSD 256 ГБ, Intel UHD Graphics , без ОС]</v>
      </c>
      <c r="B46">
        <v>229990</v>
      </c>
      <c r="C46">
        <v>14</v>
      </c>
      <c r="D46">
        <v>8</v>
      </c>
      <c r="E46">
        <v>256</v>
      </c>
      <c r="F46">
        <v>10</v>
      </c>
      <c r="G46">
        <v>14</v>
      </c>
      <c r="H46">
        <v>1920</v>
      </c>
      <c r="K46">
        <f t="shared" si="5"/>
        <v>4.3355724848806185E-3</v>
      </c>
      <c r="L46">
        <f t="shared" si="6"/>
        <v>8.9813996179255156E-3</v>
      </c>
      <c r="M46">
        <f t="shared" si="7"/>
        <v>6.8201416575184096E-3</v>
      </c>
      <c r="N46">
        <f t="shared" si="8"/>
        <v>4.6640953834139517E-3</v>
      </c>
      <c r="O46">
        <f t="shared" si="9"/>
        <v>1.2217600921377138E-2</v>
      </c>
      <c r="P46">
        <f t="shared" si="10"/>
        <v>1.2566195968470242E-2</v>
      </c>
      <c r="Q46">
        <f t="shared" si="11"/>
        <v>9.2973539641033696E-3</v>
      </c>
      <c r="S46" cm="1">
        <f t="array" ref="S46">SQRT(SUM((K46:Q46-K$1:Q$1)^2))</f>
        <v>3.0708802127942535E-2</v>
      </c>
      <c r="T46" cm="1">
        <f t="array" ref="T46">SQRT(SUM((K46:Q46-K$2:Q$2)^2))</f>
        <v>3.3929686184475727E-2</v>
      </c>
      <c r="U46">
        <f t="shared" si="12"/>
        <v>0.5249145991855938</v>
      </c>
      <c r="V46">
        <f t="shared" si="13"/>
        <v>134</v>
      </c>
    </row>
    <row r="47" spans="1:22" x14ac:dyDescent="0.25">
      <c r="A47" t="str">
        <v>15.6" Ноутбук Lenovo IdeaPad L3 15ITL6 серый [Full HD (1920x1080), IPS, Intel Core i3-1115G4, ядра: 2 х 3 ГГц, RAM 8 ГБ, HDD 1000 ГБ, Intel UHD Graphics , без ОС]</v>
      </c>
      <c r="B47">
        <v>229990</v>
      </c>
      <c r="C47">
        <v>15.6</v>
      </c>
      <c r="D47">
        <v>8</v>
      </c>
      <c r="E47">
        <v>1000</v>
      </c>
      <c r="F47">
        <v>10</v>
      </c>
      <c r="G47">
        <v>14</v>
      </c>
      <c r="H47">
        <v>1920</v>
      </c>
      <c r="K47">
        <f t="shared" si="5"/>
        <v>4.3355724848806185E-3</v>
      </c>
      <c r="L47">
        <f t="shared" si="6"/>
        <v>1.0007845288545572E-2</v>
      </c>
      <c r="M47">
        <f t="shared" si="7"/>
        <v>6.8201416575184096E-3</v>
      </c>
      <c r="N47">
        <f t="shared" si="8"/>
        <v>1.8219122591460753E-2</v>
      </c>
      <c r="O47">
        <f t="shared" si="9"/>
        <v>1.2217600921377138E-2</v>
      </c>
      <c r="P47">
        <f t="shared" si="10"/>
        <v>1.2566195968470242E-2</v>
      </c>
      <c r="Q47">
        <f t="shared" si="11"/>
        <v>9.2973539641033696E-3</v>
      </c>
      <c r="S47" cm="1">
        <f t="array" ref="S47">SQRT(SUM((K47:Q47-K$1:Q$1)^2))</f>
        <v>2.7279024557741463E-2</v>
      </c>
      <c r="T47" cm="1">
        <f t="array" ref="T47">SQRT(SUM((K47:Q47-K$2:Q$2)^2))</f>
        <v>3.7418709085177179E-2</v>
      </c>
      <c r="U47">
        <f t="shared" si="12"/>
        <v>0.57836197619687046</v>
      </c>
      <c r="V47">
        <f t="shared" si="13"/>
        <v>48</v>
      </c>
    </row>
    <row r="48" spans="1:22" x14ac:dyDescent="0.25">
      <c r="A48" t="str">
        <v>15.6" Ноутбук Lenovo IdeaPad L3 15ITL6 серый [Full HD (1920x1080), IPS, Intel Core i3-1115G4, ядра: 2 х 3 ГГц, RAM 8 ГБ, HDD 1000 ГБ, Intel UHD Graphics , Windows 10 Home Single Language]</v>
      </c>
      <c r="B48">
        <v>231990</v>
      </c>
      <c r="C48">
        <v>15.6</v>
      </c>
      <c r="D48">
        <v>8</v>
      </c>
      <c r="E48">
        <v>1000</v>
      </c>
      <c r="F48">
        <v>10</v>
      </c>
      <c r="G48">
        <v>14</v>
      </c>
      <c r="H48">
        <v>1920</v>
      </c>
      <c r="K48">
        <f t="shared" si="5"/>
        <v>4.373274754413038E-3</v>
      </c>
      <c r="L48">
        <f t="shared" si="6"/>
        <v>1.0007845288545572E-2</v>
      </c>
      <c r="M48">
        <f t="shared" si="7"/>
        <v>6.8201416575184096E-3</v>
      </c>
      <c r="N48">
        <f t="shared" si="8"/>
        <v>1.8219122591460753E-2</v>
      </c>
      <c r="O48">
        <f t="shared" si="9"/>
        <v>1.2217600921377138E-2</v>
      </c>
      <c r="P48">
        <f t="shared" si="10"/>
        <v>1.2566195968470242E-2</v>
      </c>
      <c r="Q48">
        <f t="shared" si="11"/>
        <v>9.2973539641033696E-3</v>
      </c>
      <c r="S48" cm="1">
        <f t="array" ref="S48">SQRT(SUM((K48:Q48-K$1:Q$1)^2))</f>
        <v>2.7282437431974733E-2</v>
      </c>
      <c r="T48" cm="1">
        <f t="array" ref="T48">SQRT(SUM((K48:Q48-K$2:Q$2)^2))</f>
        <v>3.7385093618524941E-2</v>
      </c>
      <c r="U48">
        <f t="shared" si="12"/>
        <v>0.57811227692194489</v>
      </c>
      <c r="V48">
        <f t="shared" si="13"/>
        <v>50</v>
      </c>
    </row>
    <row r="49" spans="1:22" x14ac:dyDescent="0.25">
      <c r="A49" t="str">
        <v>15.6" Ноутбук ASUS M515DA-BQ1404W серый [Full HD (1920x1080), IPS, AMD Ryzen 3 3250U, ядра: 2 х 2.6 ГГц, RAM 8 ГБ, SSD 256 ГБ, AMD Radeon Graphics , Windows 11 Home Single Language]</v>
      </c>
      <c r="B49">
        <v>239990</v>
      </c>
      <c r="C49">
        <v>15.6</v>
      </c>
      <c r="D49">
        <v>8</v>
      </c>
      <c r="E49">
        <v>256</v>
      </c>
      <c r="F49">
        <v>9</v>
      </c>
      <c r="G49">
        <v>7</v>
      </c>
      <c r="H49">
        <v>1920</v>
      </c>
      <c r="K49">
        <f t="shared" si="5"/>
        <v>4.524083832542717E-3</v>
      </c>
      <c r="L49">
        <f t="shared" si="6"/>
        <v>1.0007845288545572E-2</v>
      </c>
      <c r="M49">
        <f t="shared" si="7"/>
        <v>6.8201416575184096E-3</v>
      </c>
      <c r="N49">
        <f t="shared" si="8"/>
        <v>4.6640953834139517E-3</v>
      </c>
      <c r="O49">
        <f t="shared" si="9"/>
        <v>1.0995840829239422E-2</v>
      </c>
      <c r="P49">
        <f t="shared" si="10"/>
        <v>6.283097984235121E-3</v>
      </c>
      <c r="Q49">
        <f t="shared" si="11"/>
        <v>9.2973539641033696E-3</v>
      </c>
      <c r="S49" cm="1">
        <f t="array" ref="S49">SQRT(SUM((K49:Q49-K$1:Q$1)^2))</f>
        <v>2.8480771602905689E-2</v>
      </c>
      <c r="T49" cm="1">
        <f t="array" ref="T49">SQRT(SUM((K49:Q49-K$2:Q$2)^2))</f>
        <v>3.450479527619512E-2</v>
      </c>
      <c r="U49">
        <f t="shared" si="12"/>
        <v>0.5478206672716972</v>
      </c>
      <c r="V49">
        <f t="shared" si="13"/>
        <v>92</v>
      </c>
    </row>
    <row r="50" spans="1:22" x14ac:dyDescent="0.25">
      <c r="A50" t="str">
        <v>15.6" Ноутбук Lenovo IdeaPad 3 15IIL05 серый [HD (1366x768), TN+film, Intel Core i3-1005G1, ядра: 2 х 1.2 ГГц, RAM 4 ГБ, HDD 1000 ГБ, Intel UHD Graphics , Windows 10 Home Single Language]</v>
      </c>
      <c r="B50">
        <v>239990</v>
      </c>
      <c r="C50">
        <v>15.6</v>
      </c>
      <c r="D50">
        <v>4</v>
      </c>
      <c r="E50">
        <v>1000</v>
      </c>
      <c r="F50">
        <v>10</v>
      </c>
      <c r="G50">
        <v>14</v>
      </c>
      <c r="H50">
        <v>1366</v>
      </c>
      <c r="K50">
        <f t="shared" si="5"/>
        <v>4.524083832542717E-3</v>
      </c>
      <c r="L50">
        <f t="shared" si="6"/>
        <v>1.0007845288545572E-2</v>
      </c>
      <c r="M50">
        <f t="shared" si="7"/>
        <v>3.4100708287592048E-3</v>
      </c>
      <c r="N50">
        <f t="shared" si="8"/>
        <v>1.8219122591460753E-2</v>
      </c>
      <c r="O50">
        <f t="shared" si="9"/>
        <v>1.2217600921377138E-2</v>
      </c>
      <c r="P50">
        <f t="shared" si="10"/>
        <v>1.2566195968470242E-2</v>
      </c>
      <c r="Q50">
        <f t="shared" si="11"/>
        <v>6.6146799557110433E-3</v>
      </c>
      <c r="S50" cm="1">
        <f t="array" ref="S50">SQRT(SUM((K50:Q50-K$1:Q$1)^2))</f>
        <v>3.0876472050967062E-2</v>
      </c>
      <c r="T50" cm="1">
        <f t="array" ref="T50">SQRT(SUM((K50:Q50-K$2:Q$2)^2))</f>
        <v>3.6997163029818744E-2</v>
      </c>
      <c r="U50">
        <f t="shared" si="12"/>
        <v>0.54508886971772319</v>
      </c>
      <c r="V50">
        <f t="shared" si="13"/>
        <v>95</v>
      </c>
    </row>
    <row r="51" spans="1:22" x14ac:dyDescent="0.25">
      <c r="A51" t="str">
        <v>15.6" Ноутбук ASUS ExpertBook L1 L1500CDA-BQ0640 черный [Full HD (1920x1080), IPS, AMD Ryzen 3 3250U, ядра: 2 х 2.6 ГГц, RAM 8 ГБ, SSD 256 ГБ, AMD Radeon Graphics , без ОС]</v>
      </c>
      <c r="B51">
        <v>244990</v>
      </c>
      <c r="C51">
        <v>15.6</v>
      </c>
      <c r="D51">
        <v>8</v>
      </c>
      <c r="E51">
        <v>256</v>
      </c>
      <c r="F51">
        <v>9</v>
      </c>
      <c r="G51">
        <v>7</v>
      </c>
      <c r="H51">
        <v>1920</v>
      </c>
      <c r="K51">
        <f t="shared" si="5"/>
        <v>4.6183395063737675E-3</v>
      </c>
      <c r="L51">
        <f t="shared" si="6"/>
        <v>1.0007845288545572E-2</v>
      </c>
      <c r="M51">
        <f t="shared" si="7"/>
        <v>6.8201416575184096E-3</v>
      </c>
      <c r="N51">
        <f t="shared" si="8"/>
        <v>4.6640953834139517E-3</v>
      </c>
      <c r="O51">
        <f t="shared" si="9"/>
        <v>1.0995840829239422E-2</v>
      </c>
      <c r="P51">
        <f t="shared" si="10"/>
        <v>6.283097984235121E-3</v>
      </c>
      <c r="Q51">
        <f t="shared" si="11"/>
        <v>9.2973539641033696E-3</v>
      </c>
      <c r="S51" cm="1">
        <f t="array" ref="S51">SQRT(SUM((K51:Q51-K$1:Q$1)^2))</f>
        <v>2.8489660345881483E-2</v>
      </c>
      <c r="T51" cm="1">
        <f t="array" ref="T51">SQRT(SUM((K51:Q51-K$2:Q$2)^2))</f>
        <v>3.4414173711153476E-2</v>
      </c>
      <c r="U51">
        <f t="shared" si="12"/>
        <v>0.54709183036363285</v>
      </c>
      <c r="V51">
        <f t="shared" si="13"/>
        <v>93</v>
      </c>
    </row>
    <row r="52" spans="1:22" x14ac:dyDescent="0.25">
      <c r="A52" t="str">
        <v>15.6" Ноутбук Lenovo IdeaPad 3 15IIL05 серый [Full HD (1920x1080), IPS, Intel Core i3-1005G1, ядра: 2 х 1.2 ГГц, RAM 8 ГБ, SSD 256 ГБ, Intel UHD Graphics , Windows 11 Home Single Language]</v>
      </c>
      <c r="B52">
        <v>244990</v>
      </c>
      <c r="C52">
        <v>15.6</v>
      </c>
      <c r="D52">
        <v>8</v>
      </c>
      <c r="E52">
        <v>256</v>
      </c>
      <c r="F52">
        <v>10</v>
      </c>
      <c r="G52">
        <v>14</v>
      </c>
      <c r="H52">
        <v>1920</v>
      </c>
      <c r="K52">
        <f t="shared" si="5"/>
        <v>4.6183395063737675E-3</v>
      </c>
      <c r="L52">
        <f t="shared" si="6"/>
        <v>1.0007845288545572E-2</v>
      </c>
      <c r="M52">
        <f t="shared" si="7"/>
        <v>6.8201416575184096E-3</v>
      </c>
      <c r="N52">
        <f t="shared" si="8"/>
        <v>4.6640953834139517E-3</v>
      </c>
      <c r="O52">
        <f t="shared" si="9"/>
        <v>1.2217600921377138E-2</v>
      </c>
      <c r="P52">
        <f t="shared" si="10"/>
        <v>1.2566195968470242E-2</v>
      </c>
      <c r="Q52">
        <f t="shared" si="11"/>
        <v>9.2973539641033696E-3</v>
      </c>
      <c r="S52" cm="1">
        <f t="array" ref="S52">SQRT(SUM((K52:Q52-K$1:Q$1)^2))</f>
        <v>3.0679047229953609E-2</v>
      </c>
      <c r="T52" cm="1">
        <f t="array" ref="T52">SQRT(SUM((K52:Q52-K$2:Q$2)^2))</f>
        <v>3.3680990898172294E-2</v>
      </c>
      <c r="U52">
        <f t="shared" si="12"/>
        <v>0.52332148764612685</v>
      </c>
      <c r="V52">
        <f t="shared" si="13"/>
        <v>142</v>
      </c>
    </row>
    <row r="53" spans="1:22" x14ac:dyDescent="0.25">
      <c r="A53" t="str">
        <v>15.6" Ноутбук Lenovo V15 G1 IML серый [Full HD (1920x1080), TN+film, Intel Core i3-10110U, ядра: 2 х 2.1 ГГц, RAM 4 ГБ, SSD 256 ГБ, Intel UHD Graphics , без ОС]</v>
      </c>
      <c r="B53">
        <v>246990</v>
      </c>
      <c r="C53">
        <v>15.6</v>
      </c>
      <c r="D53">
        <v>4</v>
      </c>
      <c r="E53">
        <v>256</v>
      </c>
      <c r="F53">
        <v>10</v>
      </c>
      <c r="G53">
        <v>14</v>
      </c>
      <c r="H53">
        <v>1920</v>
      </c>
      <c r="K53">
        <f t="shared" si="5"/>
        <v>4.656041775906187E-3</v>
      </c>
      <c r="L53">
        <f t="shared" si="6"/>
        <v>1.0007845288545572E-2</v>
      </c>
      <c r="M53">
        <f t="shared" si="7"/>
        <v>3.4100708287592048E-3</v>
      </c>
      <c r="N53">
        <f t="shared" si="8"/>
        <v>4.6640953834139517E-3</v>
      </c>
      <c r="O53">
        <f t="shared" si="9"/>
        <v>1.2217600921377138E-2</v>
      </c>
      <c r="P53">
        <f t="shared" si="10"/>
        <v>1.2566195968470242E-2</v>
      </c>
      <c r="Q53">
        <f t="shared" si="11"/>
        <v>9.2973539641033696E-3</v>
      </c>
      <c r="S53" cm="1">
        <f t="array" ref="S53">SQRT(SUM((K53:Q53-K$1:Q$1)^2))</f>
        <v>3.3054244084616505E-2</v>
      </c>
      <c r="T53" cm="1">
        <f t="array" ref="T53">SQRT(SUM((K53:Q53-K$2:Q$2)^2))</f>
        <v>3.3470693479629048E-2</v>
      </c>
      <c r="U53">
        <f t="shared" si="12"/>
        <v>0.50313002469645585</v>
      </c>
      <c r="V53">
        <f t="shared" si="13"/>
        <v>196</v>
      </c>
    </row>
    <row r="54" spans="1:22" x14ac:dyDescent="0.25">
      <c r="A54" t="str">
        <v>15.6" Ноутбук Acer Extensa 15 EX215-22-R1BH черный [Full HD (1920x1080), TN+film, AMD Ryzen 3 3250U, ядра: 2 х 2.6 ГГц, RAM 8 ГБ, SSD 256 ГБ, AMD Radeon Graphics , Windows 11 Home Single Language]</v>
      </c>
      <c r="B54">
        <v>247990</v>
      </c>
      <c r="C54">
        <v>15.6</v>
      </c>
      <c r="D54">
        <v>8</v>
      </c>
      <c r="E54">
        <v>256</v>
      </c>
      <c r="F54">
        <v>9</v>
      </c>
      <c r="G54">
        <v>7</v>
      </c>
      <c r="H54">
        <v>1920</v>
      </c>
      <c r="K54">
        <f t="shared" si="5"/>
        <v>4.6748929106723968E-3</v>
      </c>
      <c r="L54">
        <f t="shared" si="6"/>
        <v>1.0007845288545572E-2</v>
      </c>
      <c r="M54">
        <f t="shared" si="7"/>
        <v>6.8201416575184096E-3</v>
      </c>
      <c r="N54">
        <f t="shared" si="8"/>
        <v>4.6640953834139517E-3</v>
      </c>
      <c r="O54">
        <f t="shared" si="9"/>
        <v>1.0995840829239422E-2</v>
      </c>
      <c r="P54">
        <f t="shared" si="10"/>
        <v>6.283097984235121E-3</v>
      </c>
      <c r="Q54">
        <f t="shared" si="11"/>
        <v>9.2973539641033696E-3</v>
      </c>
      <c r="S54" cm="1">
        <f t="array" ref="S54">SQRT(SUM((K54:Q54-K$1:Q$1)^2))</f>
        <v>2.8495141914132431E-2</v>
      </c>
      <c r="T54" cm="1">
        <f t="array" ref="T54">SQRT(SUM((K54:Q54-K$2:Q$2)^2))</f>
        <v>3.4359810157941803E-2</v>
      </c>
      <c r="U54">
        <f t="shared" si="12"/>
        <v>0.54665239611577865</v>
      </c>
      <c r="V54">
        <f t="shared" si="13"/>
        <v>94</v>
      </c>
    </row>
    <row r="55" spans="1:22" x14ac:dyDescent="0.25">
      <c r="A55" t="str">
        <v>14" Ноутбук Lenovo V14 IML серый [Full HD (1920x1080), TN+film, Intel Core i3-10110U, ядра: 2 х 2.1 ГГц, RAM 4 ГБ, HDD 1000 ГБ, Intel UHD Graphics , без ОС]</v>
      </c>
      <c r="B55">
        <v>249990</v>
      </c>
      <c r="C55">
        <v>14</v>
      </c>
      <c r="D55">
        <v>4</v>
      </c>
      <c r="E55">
        <v>1000</v>
      </c>
      <c r="F55">
        <v>10</v>
      </c>
      <c r="G55">
        <v>14</v>
      </c>
      <c r="H55">
        <v>1920</v>
      </c>
      <c r="K55">
        <f t="shared" si="5"/>
        <v>4.7125951802048163E-3</v>
      </c>
      <c r="L55">
        <f t="shared" si="6"/>
        <v>8.9813996179255156E-3</v>
      </c>
      <c r="M55">
        <f t="shared" si="7"/>
        <v>3.4100708287592048E-3</v>
      </c>
      <c r="N55">
        <f t="shared" si="8"/>
        <v>1.8219122591460753E-2</v>
      </c>
      <c r="O55">
        <f t="shared" si="9"/>
        <v>1.2217600921377138E-2</v>
      </c>
      <c r="P55">
        <f t="shared" si="10"/>
        <v>1.2566195968470242E-2</v>
      </c>
      <c r="Q55">
        <f t="shared" si="11"/>
        <v>9.2973539641033696E-3</v>
      </c>
      <c r="S55" cm="1">
        <f t="array" ref="S55">SQRT(SUM((K55:Q55-K$1:Q$1)^2))</f>
        <v>3.0009986290024684E-2</v>
      </c>
      <c r="T55" cm="1">
        <f t="array" ref="T55">SQRT(SUM((K55:Q55-K$2:Q$2)^2))</f>
        <v>3.6899024487144411E-2</v>
      </c>
      <c r="U55">
        <f t="shared" si="12"/>
        <v>0.55148064600792468</v>
      </c>
      <c r="V55">
        <f t="shared" si="13"/>
        <v>81</v>
      </c>
    </row>
    <row r="56" spans="1:22" x14ac:dyDescent="0.25">
      <c r="A56" t="str">
        <v>15.6" Ноутбук Acer Aspire 3 A315-56-315A черный [Full HD (1920x1080), TN+film, Intel Core i3-1005G1, ядра: 2 х 1.2 ГГц, RAM 4 ГБ, SSD 256 ГБ, Intel UHD Graphics , Windows 10 Home Single Language]</v>
      </c>
      <c r="B56">
        <v>249990</v>
      </c>
      <c r="C56">
        <v>15.6</v>
      </c>
      <c r="D56">
        <v>4</v>
      </c>
      <c r="E56">
        <v>256</v>
      </c>
      <c r="F56">
        <v>10</v>
      </c>
      <c r="G56">
        <v>14</v>
      </c>
      <c r="H56">
        <v>1920</v>
      </c>
      <c r="K56">
        <f t="shared" si="5"/>
        <v>4.7125951802048163E-3</v>
      </c>
      <c r="L56">
        <f t="shared" si="6"/>
        <v>1.0007845288545572E-2</v>
      </c>
      <c r="M56">
        <f t="shared" si="7"/>
        <v>3.4100708287592048E-3</v>
      </c>
      <c r="N56">
        <f t="shared" si="8"/>
        <v>4.6640953834139517E-3</v>
      </c>
      <c r="O56">
        <f t="shared" si="9"/>
        <v>1.2217600921377138E-2</v>
      </c>
      <c r="P56">
        <f t="shared" si="10"/>
        <v>1.2566195968470242E-2</v>
      </c>
      <c r="Q56">
        <f t="shared" si="11"/>
        <v>9.2973539641033696E-3</v>
      </c>
      <c r="S56" cm="1">
        <f t="array" ref="S56">SQRT(SUM((K56:Q56-K$1:Q$1)^2))</f>
        <v>3.3059033296084804E-2</v>
      </c>
      <c r="T56" cm="1">
        <f t="array" ref="T56">SQRT(SUM((K56:Q56-K$2:Q$2)^2))</f>
        <v>3.3414858794539593E-2</v>
      </c>
      <c r="U56">
        <f t="shared" si="12"/>
        <v>0.50267643045460375</v>
      </c>
      <c r="V56">
        <f t="shared" si="13"/>
        <v>199</v>
      </c>
    </row>
    <row r="57" spans="1:22" x14ac:dyDescent="0.25">
      <c r="A57" t="str">
        <v>15.6" Ноутбук Asus X515EA-BQ1949W синий [Full HD (1920x1080), IPS, Intel Core i3-1115G4, ядра: 2 х 3 ГГц, RAM 8 ГБ, SSD 256 ГБ, Intel UHD Graphics , Windows 11 Home Single Language]</v>
      </c>
      <c r="B57">
        <v>249990</v>
      </c>
      <c r="C57">
        <v>15.6</v>
      </c>
      <c r="D57">
        <v>8</v>
      </c>
      <c r="E57">
        <v>256</v>
      </c>
      <c r="F57">
        <v>10</v>
      </c>
      <c r="G57">
        <v>14</v>
      </c>
      <c r="H57">
        <v>1920</v>
      </c>
      <c r="K57">
        <f t="shared" si="5"/>
        <v>4.7125951802048163E-3</v>
      </c>
      <c r="L57">
        <f t="shared" si="6"/>
        <v>1.0007845288545572E-2</v>
      </c>
      <c r="M57">
        <f t="shared" si="7"/>
        <v>6.8201416575184096E-3</v>
      </c>
      <c r="N57">
        <f t="shared" si="8"/>
        <v>4.6640953834139517E-3</v>
      </c>
      <c r="O57">
        <f t="shared" si="9"/>
        <v>1.2217600921377138E-2</v>
      </c>
      <c r="P57">
        <f t="shared" si="10"/>
        <v>1.2566195968470242E-2</v>
      </c>
      <c r="Q57">
        <f t="shared" si="11"/>
        <v>9.2973539641033696E-3</v>
      </c>
      <c r="S57" cm="1">
        <f t="array" ref="S57">SQRT(SUM((K57:Q57-K$1:Q$1)^2))</f>
        <v>3.0687588740867792E-2</v>
      </c>
      <c r="T57" cm="1">
        <f t="array" ref="T57">SQRT(SUM((K57:Q57-K$2:Q$2)^2))</f>
        <v>3.358841126513986E-2</v>
      </c>
      <c r="U57">
        <f t="shared" si="12"/>
        <v>0.52256536284150334</v>
      </c>
      <c r="V57">
        <f t="shared" si="13"/>
        <v>144</v>
      </c>
    </row>
    <row r="58" spans="1:22" x14ac:dyDescent="0.25">
      <c r="A58" t="str">
        <v>15.6" Ноутбук Lenovo IdeaPad 3 15IML05 серый [Full HD (1920x1080), IPS, Intel Core i3-10110U, ядра: 2 х 2.1 ГГц, RAM 8 ГБ, SSD 256 ГБ, Intel UHD Graphics , Windows 10 Home Single Language]</v>
      </c>
      <c r="B58">
        <v>249990</v>
      </c>
      <c r="C58">
        <v>15.6</v>
      </c>
      <c r="D58">
        <v>8</v>
      </c>
      <c r="E58">
        <v>256</v>
      </c>
      <c r="F58">
        <v>10</v>
      </c>
      <c r="G58">
        <v>14</v>
      </c>
      <c r="H58">
        <v>1920</v>
      </c>
      <c r="K58">
        <f t="shared" si="5"/>
        <v>4.7125951802048163E-3</v>
      </c>
      <c r="L58">
        <f t="shared" si="6"/>
        <v>1.0007845288545572E-2</v>
      </c>
      <c r="M58">
        <f t="shared" si="7"/>
        <v>6.8201416575184096E-3</v>
      </c>
      <c r="N58">
        <f t="shared" si="8"/>
        <v>4.6640953834139517E-3</v>
      </c>
      <c r="O58">
        <f t="shared" si="9"/>
        <v>1.2217600921377138E-2</v>
      </c>
      <c r="P58">
        <f t="shared" si="10"/>
        <v>1.2566195968470242E-2</v>
      </c>
      <c r="Q58">
        <f t="shared" si="11"/>
        <v>9.2973539641033696E-3</v>
      </c>
      <c r="S58" cm="1">
        <f t="array" ref="S58">SQRT(SUM((K58:Q58-K$1:Q$1)^2))</f>
        <v>3.0687588740867792E-2</v>
      </c>
      <c r="T58" cm="1">
        <f t="array" ref="T58">SQRT(SUM((K58:Q58-K$2:Q$2)^2))</f>
        <v>3.358841126513986E-2</v>
      </c>
      <c r="U58">
        <f t="shared" si="12"/>
        <v>0.52256536284150334</v>
      </c>
      <c r="V58">
        <f t="shared" si="13"/>
        <v>144</v>
      </c>
    </row>
    <row r="59" spans="1:22" x14ac:dyDescent="0.25">
      <c r="A59" t="str">
        <v>15.6" Ноутбук Lenovo V15 G2 ITL черный [Full HD (1920x1080), TN+film, Intel Core i3-1115G4, ядра: 2 х 3 ГГц, RAM 8 ГБ, SSD 256 ГБ, Intel UHD Graphics , без ОС]</v>
      </c>
      <c r="B59">
        <v>249990</v>
      </c>
      <c r="C59">
        <v>15.6</v>
      </c>
      <c r="D59">
        <v>8</v>
      </c>
      <c r="E59">
        <v>256</v>
      </c>
      <c r="F59">
        <v>10</v>
      </c>
      <c r="G59">
        <v>14</v>
      </c>
      <c r="H59">
        <v>1920</v>
      </c>
      <c r="K59">
        <f t="shared" si="5"/>
        <v>4.7125951802048163E-3</v>
      </c>
      <c r="L59">
        <f t="shared" si="6"/>
        <v>1.0007845288545572E-2</v>
      </c>
      <c r="M59">
        <f t="shared" si="7"/>
        <v>6.8201416575184096E-3</v>
      </c>
      <c r="N59">
        <f t="shared" si="8"/>
        <v>4.6640953834139517E-3</v>
      </c>
      <c r="O59">
        <f t="shared" si="9"/>
        <v>1.2217600921377138E-2</v>
      </c>
      <c r="P59">
        <f t="shared" si="10"/>
        <v>1.2566195968470242E-2</v>
      </c>
      <c r="Q59">
        <f t="shared" si="11"/>
        <v>9.2973539641033696E-3</v>
      </c>
      <c r="S59" cm="1">
        <f t="array" ref="S59">SQRT(SUM((K59:Q59-K$1:Q$1)^2))</f>
        <v>3.0687588740867792E-2</v>
      </c>
      <c r="T59" cm="1">
        <f t="array" ref="T59">SQRT(SUM((K59:Q59-K$2:Q$2)^2))</f>
        <v>3.358841126513986E-2</v>
      </c>
      <c r="U59">
        <f t="shared" si="12"/>
        <v>0.52256536284150334</v>
      </c>
      <c r="V59">
        <f t="shared" si="13"/>
        <v>144</v>
      </c>
    </row>
    <row r="60" spans="1:22" x14ac:dyDescent="0.25">
      <c r="A60" t="str">
        <v>15.6" Ноутбук MSI Modern 15 B12M-211 черный [Full HD (1920x1080), IPS, Intel Core i3-1215U, ядра: 2 + 4, RAM 8 ГБ, SSD 256 ГБ, Intel UHD Graphics , Windows 11 Home Single Language]</v>
      </c>
      <c r="B60">
        <v>249990</v>
      </c>
      <c r="C60">
        <v>15.6</v>
      </c>
      <c r="D60">
        <v>8</v>
      </c>
      <c r="E60">
        <v>256</v>
      </c>
      <c r="F60">
        <v>10</v>
      </c>
      <c r="G60">
        <v>14</v>
      </c>
      <c r="H60">
        <v>1920</v>
      </c>
      <c r="K60">
        <f t="shared" si="5"/>
        <v>4.7125951802048163E-3</v>
      </c>
      <c r="L60">
        <f t="shared" si="6"/>
        <v>1.0007845288545572E-2</v>
      </c>
      <c r="M60">
        <f t="shared" si="7"/>
        <v>6.8201416575184096E-3</v>
      </c>
      <c r="N60">
        <f t="shared" si="8"/>
        <v>4.6640953834139517E-3</v>
      </c>
      <c r="O60">
        <f t="shared" si="9"/>
        <v>1.2217600921377138E-2</v>
      </c>
      <c r="P60">
        <f t="shared" si="10"/>
        <v>1.2566195968470242E-2</v>
      </c>
      <c r="Q60">
        <f t="shared" si="11"/>
        <v>9.2973539641033696E-3</v>
      </c>
      <c r="S60" cm="1">
        <f t="array" ref="S60">SQRT(SUM((K60:Q60-K$1:Q$1)^2))</f>
        <v>3.0687588740867792E-2</v>
      </c>
      <c r="T60" cm="1">
        <f t="array" ref="T60">SQRT(SUM((K60:Q60-K$2:Q$2)^2))</f>
        <v>3.358841126513986E-2</v>
      </c>
      <c r="U60">
        <f t="shared" si="12"/>
        <v>0.52256536284150334</v>
      </c>
      <c r="V60">
        <f t="shared" si="13"/>
        <v>144</v>
      </c>
    </row>
    <row r="61" spans="1:22" x14ac:dyDescent="0.25">
      <c r="A61" t="str">
        <v>15.6" Ноутбук MSI Modern 15 B12M-211RU черный [Full HD (1920x1080), IPS, Intel Core i3-1215U, ядра: 2 + 4, RAM 8 ГБ, SSD 256 ГБ, Intel UHD Graphics , Windows 11 Home Single Language]</v>
      </c>
      <c r="B61">
        <v>249990</v>
      </c>
      <c r="C61">
        <v>15.6</v>
      </c>
      <c r="D61">
        <v>8</v>
      </c>
      <c r="E61">
        <v>256</v>
      </c>
      <c r="F61">
        <v>10</v>
      </c>
      <c r="G61">
        <v>14</v>
      </c>
      <c r="H61">
        <v>1920</v>
      </c>
      <c r="K61">
        <f t="shared" si="5"/>
        <v>4.7125951802048163E-3</v>
      </c>
      <c r="L61">
        <f t="shared" si="6"/>
        <v>1.0007845288545572E-2</v>
      </c>
      <c r="M61">
        <f t="shared" si="7"/>
        <v>6.8201416575184096E-3</v>
      </c>
      <c r="N61">
        <f t="shared" si="8"/>
        <v>4.6640953834139517E-3</v>
      </c>
      <c r="O61">
        <f t="shared" si="9"/>
        <v>1.2217600921377138E-2</v>
      </c>
      <c r="P61">
        <f t="shared" si="10"/>
        <v>1.2566195968470242E-2</v>
      </c>
      <c r="Q61">
        <f t="shared" si="11"/>
        <v>9.2973539641033696E-3</v>
      </c>
      <c r="S61" cm="1">
        <f t="array" ref="S61">SQRT(SUM((K61:Q61-K$1:Q$1)^2))</f>
        <v>3.0687588740867792E-2</v>
      </c>
      <c r="T61" cm="1">
        <f t="array" ref="T61">SQRT(SUM((K61:Q61-K$2:Q$2)^2))</f>
        <v>3.358841126513986E-2</v>
      </c>
      <c r="U61">
        <f t="shared" si="12"/>
        <v>0.52256536284150334</v>
      </c>
      <c r="V61">
        <f t="shared" si="13"/>
        <v>144</v>
      </c>
    </row>
    <row r="62" spans="1:22" x14ac:dyDescent="0.25">
      <c r="A62" t="str">
        <v>15.6" Ультрабук MSI Modern 15 B12M-215X черный [Full HD (1920x1080), IPS, Intel Core i3-1215U, ядра: 2 + 4, RAM 8 ГБ, SSD 256 ГБ, Intel UHD Graphics , без ОС]</v>
      </c>
      <c r="B62">
        <v>249990</v>
      </c>
      <c r="C62">
        <v>15.6</v>
      </c>
      <c r="D62">
        <v>8</v>
      </c>
      <c r="E62">
        <v>256</v>
      </c>
      <c r="F62">
        <v>10</v>
      </c>
      <c r="G62">
        <v>14</v>
      </c>
      <c r="H62">
        <v>1920</v>
      </c>
      <c r="K62">
        <f t="shared" si="5"/>
        <v>4.7125951802048163E-3</v>
      </c>
      <c r="L62">
        <f t="shared" si="6"/>
        <v>1.0007845288545572E-2</v>
      </c>
      <c r="M62">
        <f t="shared" si="7"/>
        <v>6.8201416575184096E-3</v>
      </c>
      <c r="N62">
        <f t="shared" si="8"/>
        <v>4.6640953834139517E-3</v>
      </c>
      <c r="O62">
        <f t="shared" si="9"/>
        <v>1.2217600921377138E-2</v>
      </c>
      <c r="P62">
        <f t="shared" si="10"/>
        <v>1.2566195968470242E-2</v>
      </c>
      <c r="Q62">
        <f t="shared" si="11"/>
        <v>9.2973539641033696E-3</v>
      </c>
      <c r="S62" cm="1">
        <f t="array" ref="S62">SQRT(SUM((K62:Q62-K$1:Q$1)^2))</f>
        <v>3.0687588740867792E-2</v>
      </c>
      <c r="T62" cm="1">
        <f t="array" ref="T62">SQRT(SUM((K62:Q62-K$2:Q$2)^2))</f>
        <v>3.358841126513986E-2</v>
      </c>
      <c r="U62">
        <f t="shared" si="12"/>
        <v>0.52256536284150334</v>
      </c>
      <c r="V62">
        <f t="shared" si="13"/>
        <v>144</v>
      </c>
    </row>
    <row r="63" spans="1:22" x14ac:dyDescent="0.25">
      <c r="A63" t="str">
        <v>15.6" Ультрабук MSI Modern 15 B12M-215XRU черный [Full HD (1920x1080), IPS, Intel Core i3-1215U, ядра: 2 + 4, RAM 8 ГБ, SSD 256 ГБ, Intel UHD Graphics , без ОС]</v>
      </c>
      <c r="B63">
        <v>249990</v>
      </c>
      <c r="C63">
        <v>15.6</v>
      </c>
      <c r="D63">
        <v>8</v>
      </c>
      <c r="E63">
        <v>256</v>
      </c>
      <c r="F63">
        <v>10</v>
      </c>
      <c r="G63">
        <v>14</v>
      </c>
      <c r="H63">
        <v>1920</v>
      </c>
      <c r="K63">
        <f t="shared" si="5"/>
        <v>4.7125951802048163E-3</v>
      </c>
      <c r="L63">
        <f t="shared" si="6"/>
        <v>1.0007845288545572E-2</v>
      </c>
      <c r="M63">
        <f t="shared" si="7"/>
        <v>6.8201416575184096E-3</v>
      </c>
      <c r="N63">
        <f t="shared" si="8"/>
        <v>4.6640953834139517E-3</v>
      </c>
      <c r="O63">
        <f t="shared" si="9"/>
        <v>1.2217600921377138E-2</v>
      </c>
      <c r="P63">
        <f t="shared" si="10"/>
        <v>1.2566195968470242E-2</v>
      </c>
      <c r="Q63">
        <f t="shared" si="11"/>
        <v>9.2973539641033696E-3</v>
      </c>
      <c r="S63" cm="1">
        <f t="array" ref="S63">SQRT(SUM((K63:Q63-K$1:Q$1)^2))</f>
        <v>3.0687588740867792E-2</v>
      </c>
      <c r="T63" cm="1">
        <f t="array" ref="T63">SQRT(SUM((K63:Q63-K$2:Q$2)^2))</f>
        <v>3.358841126513986E-2</v>
      </c>
      <c r="U63">
        <f t="shared" si="12"/>
        <v>0.52256536284150334</v>
      </c>
      <c r="V63">
        <f t="shared" si="13"/>
        <v>144</v>
      </c>
    </row>
    <row r="64" spans="1:22" x14ac:dyDescent="0.25">
      <c r="A64" t="str">
        <v>15.6" Ноутбук Dell Vostro 3515 серый [Full HD (1920x1080), WVA (TN+film), AMD Ryzen 3 3250U, ядра: 2 х 2.6 ГГц, RAM 4 ГБ, SSD 128 ГБ, AMD Radeon Graphics , Windows 10 Home Single Language]</v>
      </c>
      <c r="B64">
        <v>254990</v>
      </c>
      <c r="C64">
        <v>15.6</v>
      </c>
      <c r="D64">
        <v>4</v>
      </c>
      <c r="E64">
        <v>128</v>
      </c>
      <c r="F64">
        <v>9</v>
      </c>
      <c r="G64">
        <v>7</v>
      </c>
      <c r="H64">
        <v>1920</v>
      </c>
      <c r="K64">
        <f t="shared" si="5"/>
        <v>4.806850854035866E-3</v>
      </c>
      <c r="L64">
        <f t="shared" si="6"/>
        <v>1.0007845288545572E-2</v>
      </c>
      <c r="M64">
        <f t="shared" si="7"/>
        <v>3.4100708287592048E-3</v>
      </c>
      <c r="N64">
        <f t="shared" si="8"/>
        <v>2.3320476917069758E-3</v>
      </c>
      <c r="O64">
        <f t="shared" si="9"/>
        <v>1.0995840829239422E-2</v>
      </c>
      <c r="P64">
        <f t="shared" si="10"/>
        <v>6.283097984235121E-3</v>
      </c>
      <c r="Q64">
        <f t="shared" si="11"/>
        <v>9.2973539641033696E-3</v>
      </c>
      <c r="S64" cm="1">
        <f t="array" ref="S64">SQRT(SUM((K64:Q64-K$1:Q$1)^2))</f>
        <v>3.2165171006630251E-2</v>
      </c>
      <c r="T64" cm="1">
        <f t="array" ref="T64">SQRT(SUM((K64:Q64-K$2:Q$2)^2))</f>
        <v>3.3982797675571295E-2</v>
      </c>
      <c r="U64">
        <f t="shared" si="12"/>
        <v>0.51373909664311512</v>
      </c>
      <c r="V64">
        <f t="shared" si="13"/>
        <v>179</v>
      </c>
    </row>
    <row r="65" spans="1:22" x14ac:dyDescent="0.25">
      <c r="A65" t="str">
        <v>14" Ноутбук ASUS ExpertBook B1 B1400 B1400CEAE-EB2613R черный [Full HD (1920x1080), IPS, Intel Core i3-1115G4, ядра: 2 х 3 ГГц, RAM 8 ГБ, SSD 256 ГБ, Intel UHD Graphics , Windows 10 Pro]</v>
      </c>
      <c r="B65">
        <v>259990</v>
      </c>
      <c r="C65">
        <v>14</v>
      </c>
      <c r="D65">
        <v>8</v>
      </c>
      <c r="E65">
        <v>256</v>
      </c>
      <c r="F65">
        <v>10</v>
      </c>
      <c r="G65">
        <v>14</v>
      </c>
      <c r="H65">
        <v>1920</v>
      </c>
      <c r="K65">
        <f t="shared" si="5"/>
        <v>4.9011065278669165E-3</v>
      </c>
      <c r="L65">
        <f t="shared" si="6"/>
        <v>8.9813996179255156E-3</v>
      </c>
      <c r="M65">
        <f t="shared" si="7"/>
        <v>6.8201416575184096E-3</v>
      </c>
      <c r="N65">
        <f t="shared" si="8"/>
        <v>4.6640953834139517E-3</v>
      </c>
      <c r="O65">
        <f t="shared" si="9"/>
        <v>1.2217600921377138E-2</v>
      </c>
      <c r="P65">
        <f t="shared" si="10"/>
        <v>1.2566195968470242E-2</v>
      </c>
      <c r="Q65">
        <f t="shared" si="11"/>
        <v>9.2973539641033696E-3</v>
      </c>
      <c r="S65" cm="1">
        <f t="array" ref="S65">SQRT(SUM((K65:Q65-K$1:Q$1)^2))</f>
        <v>3.0759099565596849E-2</v>
      </c>
      <c r="T65" cm="1">
        <f t="array" ref="T65">SQRT(SUM((K65:Q65-K$2:Q$2)^2))</f>
        <v>3.3373696834260967E-2</v>
      </c>
      <c r="U65">
        <f t="shared" si="12"/>
        <v>0.52038424499972302</v>
      </c>
      <c r="V65">
        <f t="shared" si="13"/>
        <v>151</v>
      </c>
    </row>
    <row r="66" spans="1:22" x14ac:dyDescent="0.25">
      <c r="A66" t="str">
        <v>15.6" Ноутбук HP 255 G7 серый [Full HD (1920x1080), SVA (TN+film), AMD Ryzen 3 3200U, ядра: 2 х 2.6 ГГц, RAM 8 ГБ, SSD 256 ГБ, AMD Radeon Vega 3 , DVD-RW, без ОС]</v>
      </c>
      <c r="B66">
        <v>264990</v>
      </c>
      <c r="C66">
        <v>15.6</v>
      </c>
      <c r="D66">
        <v>8</v>
      </c>
      <c r="E66">
        <v>256</v>
      </c>
      <c r="F66">
        <v>9</v>
      </c>
      <c r="G66">
        <v>7</v>
      </c>
      <c r="H66">
        <v>1920</v>
      </c>
      <c r="K66">
        <f t="shared" si="5"/>
        <v>4.9953622016979653E-3</v>
      </c>
      <c r="L66">
        <f t="shared" si="6"/>
        <v>1.0007845288545572E-2</v>
      </c>
      <c r="M66">
        <f t="shared" si="7"/>
        <v>6.8201416575184096E-3</v>
      </c>
      <c r="N66">
        <f t="shared" si="8"/>
        <v>4.6640953834139517E-3</v>
      </c>
      <c r="O66">
        <f t="shared" si="9"/>
        <v>1.0995840829239422E-2</v>
      </c>
      <c r="P66">
        <f t="shared" si="10"/>
        <v>6.283097984235121E-3</v>
      </c>
      <c r="Q66">
        <f t="shared" si="11"/>
        <v>9.2973539641033696E-3</v>
      </c>
      <c r="S66" cm="1">
        <f t="array" ref="S66">SQRT(SUM((K66:Q66-K$1:Q$1)^2))</f>
        <v>2.852830193635663E-2</v>
      </c>
      <c r="T66" cm="1">
        <f t="array" ref="T66">SQRT(SUM((K66:Q66-K$2:Q$2)^2))</f>
        <v>3.4051884757523708E-2</v>
      </c>
      <c r="U66">
        <f t="shared" si="12"/>
        <v>0.54413204172900964</v>
      </c>
      <c r="V66">
        <f t="shared" si="13"/>
        <v>97</v>
      </c>
    </row>
    <row r="67" spans="1:22" x14ac:dyDescent="0.25">
      <c r="A67" t="str">
        <v>15.6" Ноутбук Lenovo IdeaPad 3 15ITL6 серый [Full HD (1920x1080), TN+film, Intel Core i3-1115G4, ядра: 2 х 3 ГГц, RAM 4 ГБ, HDD 1000 ГБ, Intel UHD Graphics , без ОС]</v>
      </c>
      <c r="B67">
        <v>264990</v>
      </c>
      <c r="C67">
        <v>15.6</v>
      </c>
      <c r="D67">
        <v>4</v>
      </c>
      <c r="E67">
        <v>1000</v>
      </c>
      <c r="F67">
        <v>10</v>
      </c>
      <c r="G67">
        <v>14</v>
      </c>
      <c r="H67">
        <v>1920</v>
      </c>
      <c r="K67">
        <f t="shared" si="5"/>
        <v>4.9953622016979653E-3</v>
      </c>
      <c r="L67">
        <f t="shared" si="6"/>
        <v>1.0007845288545572E-2</v>
      </c>
      <c r="M67">
        <f t="shared" si="7"/>
        <v>3.4100708287592048E-3</v>
      </c>
      <c r="N67">
        <f t="shared" si="8"/>
        <v>1.8219122591460753E-2</v>
      </c>
      <c r="O67">
        <f t="shared" si="9"/>
        <v>1.2217600921377138E-2</v>
      </c>
      <c r="P67">
        <f t="shared" si="10"/>
        <v>1.2566195968470242E-2</v>
      </c>
      <c r="Q67">
        <f t="shared" si="11"/>
        <v>9.2973539641033696E-3</v>
      </c>
      <c r="S67" cm="1">
        <f t="array" ref="S67">SQRT(SUM((K67:Q67-K$1:Q$1)^2))</f>
        <v>2.9983093687964386E-2</v>
      </c>
      <c r="T67" cm="1">
        <f t="array" ref="T67">SQRT(SUM((K67:Q67-K$2:Q$2)^2))</f>
        <v>3.6673379590349039E-2</v>
      </c>
      <c r="U67">
        <f t="shared" si="12"/>
        <v>0.55018481756790849</v>
      </c>
      <c r="V67">
        <f t="shared" si="13"/>
        <v>85</v>
      </c>
    </row>
    <row r="68" spans="1:22" x14ac:dyDescent="0.25">
      <c r="A68" t="str">
        <v>15.6" Ноутбук Lenovo V15 G2 ITL черный [Full HD (1920x1080), TN+film, Intel Core i3-1115G4, ядра: 2 х 3 ГГц, RAM 4 ГБ, HDD 1000 ГБ, Intel UHD Graphics , без ОС]</v>
      </c>
      <c r="B68">
        <v>264990</v>
      </c>
      <c r="C68">
        <v>15.6</v>
      </c>
      <c r="D68">
        <v>4</v>
      </c>
      <c r="E68">
        <v>1000</v>
      </c>
      <c r="F68">
        <v>10</v>
      </c>
      <c r="G68">
        <v>14</v>
      </c>
      <c r="H68">
        <v>1920</v>
      </c>
      <c r="K68">
        <f t="shared" si="5"/>
        <v>4.9953622016979653E-3</v>
      </c>
      <c r="L68">
        <f t="shared" si="6"/>
        <v>1.0007845288545572E-2</v>
      </c>
      <c r="M68">
        <f t="shared" si="7"/>
        <v>3.4100708287592048E-3</v>
      </c>
      <c r="N68">
        <f t="shared" si="8"/>
        <v>1.8219122591460753E-2</v>
      </c>
      <c r="O68">
        <f t="shared" si="9"/>
        <v>1.2217600921377138E-2</v>
      </c>
      <c r="P68">
        <f t="shared" si="10"/>
        <v>1.2566195968470242E-2</v>
      </c>
      <c r="Q68">
        <f t="shared" si="11"/>
        <v>9.2973539641033696E-3</v>
      </c>
      <c r="S68" cm="1">
        <f t="array" ref="S68">SQRT(SUM((K68:Q68-K$1:Q$1)^2))</f>
        <v>2.9983093687964386E-2</v>
      </c>
      <c r="T68" cm="1">
        <f t="array" ref="T68">SQRT(SUM((K68:Q68-K$2:Q$2)^2))</f>
        <v>3.6673379590349039E-2</v>
      </c>
      <c r="U68">
        <f t="shared" si="12"/>
        <v>0.55018481756790849</v>
      </c>
      <c r="V68">
        <f t="shared" si="13"/>
        <v>85</v>
      </c>
    </row>
    <row r="69" spans="1:22" x14ac:dyDescent="0.25">
      <c r="A69" t="str">
        <v>15.6" Ноутбук HP Laptop 15s-eq1251ur черный [Full HD (1920x1080), IPS, AMD Ryzen 3 3250U, ядра: 2 х 2.6 ГГц, RAM 8 ГБ, SSD 256 ГБ, AMD Radeon Graphics , без ОС]</v>
      </c>
      <c r="B69">
        <v>265990</v>
      </c>
      <c r="C69">
        <v>15.6</v>
      </c>
      <c r="D69">
        <v>8</v>
      </c>
      <c r="E69">
        <v>256</v>
      </c>
      <c r="F69">
        <v>9</v>
      </c>
      <c r="G69">
        <v>7</v>
      </c>
      <c r="H69">
        <v>1920</v>
      </c>
      <c r="K69">
        <f t="shared" si="5"/>
        <v>5.0142133364641751E-3</v>
      </c>
      <c r="L69">
        <f t="shared" si="6"/>
        <v>1.0007845288545572E-2</v>
      </c>
      <c r="M69">
        <f t="shared" si="7"/>
        <v>6.8201416575184096E-3</v>
      </c>
      <c r="N69">
        <f t="shared" si="8"/>
        <v>4.6640953834139517E-3</v>
      </c>
      <c r="O69">
        <f t="shared" si="9"/>
        <v>1.0995840829239422E-2</v>
      </c>
      <c r="P69">
        <f t="shared" si="10"/>
        <v>6.283097984235121E-3</v>
      </c>
      <c r="Q69">
        <f t="shared" si="11"/>
        <v>9.2973539641033696E-3</v>
      </c>
      <c r="S69" cm="1">
        <f t="array" ref="S69">SQRT(SUM((K69:Q69-K$1:Q$1)^2))</f>
        <v>2.8530363427062451E-2</v>
      </c>
      <c r="T69" cm="1">
        <f t="array" ref="T69">SQRT(SUM((K69:Q69-K$2:Q$2)^2))</f>
        <v>3.4033778711399482E-2</v>
      </c>
      <c r="U69">
        <f t="shared" si="12"/>
        <v>0.54398218449281477</v>
      </c>
      <c r="V69">
        <f t="shared" si="13"/>
        <v>98</v>
      </c>
    </row>
    <row r="70" spans="1:22" x14ac:dyDescent="0.25">
      <c r="A70" t="str">
        <v>15.6" Ноутбук HP 250 G7 черный [Full HD (1920x1080), TN+film, Intel Core i3-1005G1, ядра: 2 х 1.2 ГГц, RAM 8 ГБ, SSD 256 ГБ, Intel HD Graphics , без ОС]</v>
      </c>
      <c r="B70">
        <v>269990</v>
      </c>
      <c r="C70">
        <v>15.6</v>
      </c>
      <c r="D70">
        <v>8</v>
      </c>
      <c r="E70">
        <v>256</v>
      </c>
      <c r="F70">
        <v>10</v>
      </c>
      <c r="G70">
        <v>14</v>
      </c>
      <c r="H70">
        <v>1920</v>
      </c>
      <c r="K70">
        <f t="shared" si="5"/>
        <v>5.089617875529015E-3</v>
      </c>
      <c r="L70">
        <f t="shared" si="6"/>
        <v>1.0007845288545572E-2</v>
      </c>
      <c r="M70">
        <f t="shared" si="7"/>
        <v>6.8201416575184096E-3</v>
      </c>
      <c r="N70">
        <f t="shared" si="8"/>
        <v>4.6640953834139517E-3</v>
      </c>
      <c r="O70">
        <f t="shared" si="9"/>
        <v>1.2217600921377138E-2</v>
      </c>
      <c r="P70">
        <f t="shared" si="10"/>
        <v>1.2566195968470242E-2</v>
      </c>
      <c r="Q70">
        <f t="shared" si="11"/>
        <v>9.2973539641033696E-3</v>
      </c>
      <c r="S70" cm="1">
        <f t="array" ref="S70">SQRT(SUM((K70:Q70-K$1:Q$1)^2))</f>
        <v>3.0724622707744811E-2</v>
      </c>
      <c r="T70" cm="1">
        <f t="array" ref="T70">SQRT(SUM((K70:Q70-K$2:Q$2)^2))</f>
        <v>3.3218187001863859E-2</v>
      </c>
      <c r="U70">
        <f t="shared" si="12"/>
        <v>0.51949839477998683</v>
      </c>
      <c r="V70">
        <f t="shared" si="13"/>
        <v>153</v>
      </c>
    </row>
    <row r="71" spans="1:22" x14ac:dyDescent="0.25">
      <c r="A71" t="str">
        <v>15.6" Ноутбук Lenovo IdeaPad L340-15API черный [Full HD (1920x1080), TN+film, AMD Ryzen 5 3500U, ядра: 4 х 2.1 ГГц, RAM 4 ГБ, SSD 256 ГБ, AMD Radeon Vega 8 , без ОС]</v>
      </c>
      <c r="B71">
        <v>269990</v>
      </c>
      <c r="C71">
        <v>15.6</v>
      </c>
      <c r="D71">
        <v>4</v>
      </c>
      <c r="E71">
        <v>256</v>
      </c>
      <c r="F71">
        <v>7</v>
      </c>
      <c r="G71">
        <v>7</v>
      </c>
      <c r="H71">
        <v>1920</v>
      </c>
      <c r="K71">
        <f t="shared" si="5"/>
        <v>5.089617875529015E-3</v>
      </c>
      <c r="L71">
        <f t="shared" si="6"/>
        <v>1.0007845288545572E-2</v>
      </c>
      <c r="M71">
        <f t="shared" si="7"/>
        <v>3.4100708287592048E-3</v>
      </c>
      <c r="N71">
        <f t="shared" si="8"/>
        <v>4.6640953834139517E-3</v>
      </c>
      <c r="O71">
        <f t="shared" si="9"/>
        <v>8.5523206449639958E-3</v>
      </c>
      <c r="P71">
        <f t="shared" si="10"/>
        <v>6.283097984235121E-3</v>
      </c>
      <c r="Q71">
        <f t="shared" si="11"/>
        <v>9.2973539641033696E-3</v>
      </c>
      <c r="S71" cm="1">
        <f t="array" ref="S71">SQRT(SUM((K71:Q71-K$1:Q$1)^2))</f>
        <v>3.0492721797446609E-2</v>
      </c>
      <c r="T71" cm="1">
        <f t="array" ref="T71">SQRT(SUM((K71:Q71-K$2:Q$2)^2))</f>
        <v>3.4228636014704585E-2</v>
      </c>
      <c r="U71">
        <f t="shared" si="12"/>
        <v>0.52886152534145825</v>
      </c>
      <c r="V71">
        <f t="shared" si="13"/>
        <v>121</v>
      </c>
    </row>
    <row r="72" spans="1:22" x14ac:dyDescent="0.25">
      <c r="A72" t="str">
        <v>17.3" Ноутбук Lenovo IdeaPad 3 17ITL6 серый [1600x900, TN+film, Intel Core i3-1115G4, ядра: 2 х 3 ГГц, RAM 8 ГБ, SSD 256 ГБ, Intel UHD Graphics , без ОС]</v>
      </c>
      <c r="B72">
        <v>269990</v>
      </c>
      <c r="C72">
        <v>17.3</v>
      </c>
      <c r="D72">
        <v>8</v>
      </c>
      <c r="E72">
        <v>256</v>
      </c>
      <c r="F72">
        <v>10</v>
      </c>
      <c r="G72">
        <v>14</v>
      </c>
      <c r="H72">
        <v>1600</v>
      </c>
      <c r="K72">
        <f t="shared" si="5"/>
        <v>5.089617875529015E-3</v>
      </c>
      <c r="L72">
        <f t="shared" si="6"/>
        <v>1.1098443813579387E-2</v>
      </c>
      <c r="M72">
        <f t="shared" si="7"/>
        <v>6.8201416575184096E-3</v>
      </c>
      <c r="N72">
        <f t="shared" si="8"/>
        <v>4.6640953834139517E-3</v>
      </c>
      <c r="O72">
        <f t="shared" si="9"/>
        <v>1.2217600921377138E-2</v>
      </c>
      <c r="P72">
        <f t="shared" si="10"/>
        <v>1.2566195968470242E-2</v>
      </c>
      <c r="Q72">
        <f t="shared" si="11"/>
        <v>7.7477949700861422E-3</v>
      </c>
      <c r="S72" cm="1">
        <f t="array" ref="S72">SQRT(SUM((K72:Q72-K$1:Q$1)^2))</f>
        <v>3.1209417895527593E-2</v>
      </c>
      <c r="T72" cm="1">
        <f t="array" ref="T72">SQRT(SUM((K72:Q72-K$2:Q$2)^2))</f>
        <v>3.3195526099468846E-2</v>
      </c>
      <c r="U72">
        <f t="shared" si="12"/>
        <v>0.51541891103962101</v>
      </c>
      <c r="V72">
        <f t="shared" si="13"/>
        <v>168</v>
      </c>
    </row>
    <row r="73" spans="1:22" x14ac:dyDescent="0.25">
      <c r="A73" t="str">
        <v>15.6" Ноутбук ASUS ExpertBook L1 L1500CDA-BQ0718W черный [Full HD (1920x1080), IPS, AMD Ryzen 3 3250U, ядра: 2 х 2.6 ГГц, RAM 8 ГБ, SSD 256 ГБ, AMD Radeon Graphics , Windows 11 Home Single Language]</v>
      </c>
      <c r="B73">
        <v>274990</v>
      </c>
      <c r="C73">
        <v>15.6</v>
      </c>
      <c r="D73">
        <v>8</v>
      </c>
      <c r="E73">
        <v>256</v>
      </c>
      <c r="F73">
        <v>9</v>
      </c>
      <c r="G73">
        <v>7</v>
      </c>
      <c r="H73">
        <v>1920</v>
      </c>
      <c r="K73">
        <f t="shared" ref="K73:K136" si="14">B$5/$I$5*B73/K$6</f>
        <v>5.1838735493600638E-3</v>
      </c>
      <c r="L73">
        <f t="shared" ref="L73:L136" si="15">C$5/$I$5*C73/L$6</f>
        <v>1.0007845288545572E-2</v>
      </c>
      <c r="M73">
        <f t="shared" ref="M73:M136" si="16">D$5/$I$5*D73/M$6</f>
        <v>6.8201416575184096E-3</v>
      </c>
      <c r="N73">
        <f t="shared" ref="N73:N136" si="17">E$5/$I$5*E73/N$6</f>
        <v>4.6640953834139517E-3</v>
      </c>
      <c r="O73">
        <f t="shared" ref="O73:O136" si="18">F$5/$I$5*F73/O$6</f>
        <v>1.0995840829239422E-2</v>
      </c>
      <c r="P73">
        <f t="shared" ref="P73:P136" si="19">G$5/$I$5*G73/P$6</f>
        <v>6.283097984235121E-3</v>
      </c>
      <c r="Q73">
        <f t="shared" ref="Q73:Q136" si="20">H$5/$I$5*H73/Q$6</f>
        <v>9.2973539641033696E-3</v>
      </c>
      <c r="S73" cm="1">
        <f t="array" ref="S73">SQRT(SUM((K73:Q73-K$1:Q$1)^2))</f>
        <v>2.8549470281086484E-2</v>
      </c>
      <c r="T73" cm="1">
        <f t="array" ref="T73">SQRT(SUM((K73:Q73-K$2:Q$2)^2))</f>
        <v>3.3870860880458618E-2</v>
      </c>
      <c r="U73">
        <f t="shared" ref="U73:U136" si="21">T73/SUM(S73:T73)</f>
        <v>0.542625459528565</v>
      </c>
      <c r="V73">
        <f t="shared" ref="V73:V136" si="22">_xlfn.RANK.EQ(U73,$U$8:$U$220,0)</f>
        <v>101</v>
      </c>
    </row>
    <row r="74" spans="1:22" x14ac:dyDescent="0.25">
      <c r="A74" t="str">
        <v>15.6" Ноутбук ASUS P1512CEA-BQ0340 серый [Full HD (1920x1080), TN+film, Intel Core i5-1135G7, ядра: 4 х 2.4 ГГц, RAM 8 ГБ, SSD 256 ГБ, Intel Iris Xe Graphics , без ОС]</v>
      </c>
      <c r="B74">
        <v>274990</v>
      </c>
      <c r="C74">
        <v>15.6</v>
      </c>
      <c r="D74">
        <v>8</v>
      </c>
      <c r="E74">
        <v>256</v>
      </c>
      <c r="F74">
        <v>6</v>
      </c>
      <c r="G74">
        <v>14</v>
      </c>
      <c r="H74">
        <v>1920</v>
      </c>
      <c r="K74">
        <f t="shared" si="14"/>
        <v>5.1838735493600638E-3</v>
      </c>
      <c r="L74">
        <f t="shared" si="15"/>
        <v>1.0007845288545572E-2</v>
      </c>
      <c r="M74">
        <f t="shared" si="16"/>
        <v>6.8201416575184096E-3</v>
      </c>
      <c r="N74">
        <f t="shared" si="17"/>
        <v>4.6640953834139517E-3</v>
      </c>
      <c r="O74">
        <f t="shared" si="18"/>
        <v>7.330560552826282E-3</v>
      </c>
      <c r="P74">
        <f t="shared" si="19"/>
        <v>1.2566195968470242E-2</v>
      </c>
      <c r="Q74">
        <f t="shared" si="20"/>
        <v>9.2973539641033696E-3</v>
      </c>
      <c r="S74" cm="1">
        <f t="array" ref="S74">SQRT(SUM((K74:Q74-K$1:Q$1)^2))</f>
        <v>2.9545997274641717E-2</v>
      </c>
      <c r="T74" cm="1">
        <f t="array" ref="T74">SQRT(SUM((K74:Q74-K$2:Q$2)^2))</f>
        <v>3.4014951438364777E-2</v>
      </c>
      <c r="U74">
        <f t="shared" si="21"/>
        <v>0.53515487303298048</v>
      </c>
      <c r="V74">
        <f t="shared" si="22"/>
        <v>111</v>
      </c>
    </row>
    <row r="75" spans="1:22" x14ac:dyDescent="0.25">
      <c r="A75" t="str">
        <v>15.6" Ноутбук ASUS VivoBook 15 M515UA-BQ178T серый [Full HD (1920x1080), IPS, AMD Ryzen 5 5500U, ядра: 6 х 2.1 ГГц, RAM 8 ГБ, SSD 256 ГБ, AMD Radeon Graphics , Windows 10 Home Single Language]</v>
      </c>
      <c r="B75">
        <v>279990</v>
      </c>
      <c r="C75">
        <v>15.6</v>
      </c>
      <c r="D75">
        <v>8</v>
      </c>
      <c r="E75">
        <v>256</v>
      </c>
      <c r="F75">
        <v>7</v>
      </c>
      <c r="G75">
        <v>7</v>
      </c>
      <c r="H75">
        <v>1920</v>
      </c>
      <c r="K75">
        <f t="shared" si="14"/>
        <v>5.2781292231911144E-3</v>
      </c>
      <c r="L75">
        <f t="shared" si="15"/>
        <v>1.0007845288545572E-2</v>
      </c>
      <c r="M75">
        <f t="shared" si="16"/>
        <v>6.8201416575184096E-3</v>
      </c>
      <c r="N75">
        <f t="shared" si="17"/>
        <v>4.6640953834139517E-3</v>
      </c>
      <c r="O75">
        <f t="shared" si="18"/>
        <v>8.5523206449639958E-3</v>
      </c>
      <c r="P75">
        <f t="shared" si="19"/>
        <v>6.283097984235121E-3</v>
      </c>
      <c r="Q75">
        <f t="shared" si="20"/>
        <v>9.2973539641033696E-3</v>
      </c>
      <c r="S75" cm="1">
        <f t="array" ref="S75">SQRT(SUM((K75:Q75-K$1:Q$1)^2))</f>
        <v>2.7926300889311771E-2</v>
      </c>
      <c r="T75" cm="1">
        <f t="array" ref="T75">SQRT(SUM((K75:Q75-K$2:Q$2)^2))</f>
        <v>3.4219409759026959E-2</v>
      </c>
      <c r="U75">
        <f t="shared" si="21"/>
        <v>0.5506318843574397</v>
      </c>
      <c r="V75">
        <f t="shared" si="22"/>
        <v>83</v>
      </c>
    </row>
    <row r="76" spans="1:22" x14ac:dyDescent="0.25">
      <c r="A76" t="str">
        <v>15.6" Ноутбук Lenovo IdeaPad 3 15IIL05 серый [HD (1366x768), TN+film, Intel Core i3-1005G1, ядра: 2 х 1.2 ГГц, RAM 8 ГБ, HDD 1000 ГБ, GeForce MX330 2 ГБ, без ОС]</v>
      </c>
      <c r="B76">
        <v>279990</v>
      </c>
      <c r="C76">
        <v>15.6</v>
      </c>
      <c r="D76">
        <v>8</v>
      </c>
      <c r="E76">
        <v>1000</v>
      </c>
      <c r="F76">
        <v>10</v>
      </c>
      <c r="G76">
        <v>10</v>
      </c>
      <c r="H76">
        <v>1366</v>
      </c>
      <c r="K76">
        <f t="shared" si="14"/>
        <v>5.2781292231911144E-3</v>
      </c>
      <c r="L76">
        <f t="shared" si="15"/>
        <v>1.0007845288545572E-2</v>
      </c>
      <c r="M76">
        <f t="shared" si="16"/>
        <v>6.8201416575184096E-3</v>
      </c>
      <c r="N76">
        <f t="shared" si="17"/>
        <v>1.8219122591460753E-2</v>
      </c>
      <c r="O76">
        <f t="shared" si="18"/>
        <v>1.2217600921377138E-2</v>
      </c>
      <c r="P76">
        <f t="shared" si="19"/>
        <v>8.97585426319303E-3</v>
      </c>
      <c r="Q76">
        <f t="shared" si="20"/>
        <v>6.6146799557110433E-3</v>
      </c>
      <c r="S76" cm="1">
        <f t="array" ref="S76">SQRT(SUM((K76:Q76-K$1:Q$1)^2))</f>
        <v>2.7126289418142241E-2</v>
      </c>
      <c r="T76" cm="1">
        <f t="array" ref="T76">SQRT(SUM((K76:Q76-K$2:Q$2)^2))</f>
        <v>3.6658455526959129E-2</v>
      </c>
      <c r="U76">
        <f t="shared" si="21"/>
        <v>0.57472136258458895</v>
      </c>
      <c r="V76">
        <f t="shared" si="22"/>
        <v>56</v>
      </c>
    </row>
    <row r="77" spans="1:22" x14ac:dyDescent="0.25">
      <c r="A77" t="str">
        <v>15.6" Ноутбук Lenovo IdeaPad 3 15ITL6 серый [Full HD (1920x1080), TN+film, Intel Core i3-1115G4, ядра: 2 х 3 ГГц, RAM 8 ГБ, SSD 512 ГБ, Intel UHD Graphics , без ОС]</v>
      </c>
      <c r="B77">
        <v>279990</v>
      </c>
      <c r="C77">
        <v>15.6</v>
      </c>
      <c r="D77">
        <v>8</v>
      </c>
      <c r="E77">
        <v>512</v>
      </c>
      <c r="F77">
        <v>10</v>
      </c>
      <c r="G77">
        <v>14</v>
      </c>
      <c r="H77">
        <v>1920</v>
      </c>
      <c r="K77">
        <f t="shared" si="14"/>
        <v>5.2781292231911144E-3</v>
      </c>
      <c r="L77">
        <f t="shared" si="15"/>
        <v>1.0007845288545572E-2</v>
      </c>
      <c r="M77">
        <f t="shared" si="16"/>
        <v>6.8201416575184096E-3</v>
      </c>
      <c r="N77">
        <f t="shared" si="17"/>
        <v>9.3281907668279034E-3</v>
      </c>
      <c r="O77">
        <f t="shared" si="18"/>
        <v>1.2217600921377138E-2</v>
      </c>
      <c r="P77">
        <f t="shared" si="19"/>
        <v>1.2566195968470242E-2</v>
      </c>
      <c r="Q77">
        <f t="shared" si="20"/>
        <v>9.2973539641033696E-3</v>
      </c>
      <c r="S77" cm="1">
        <f t="array" ref="S77">SQRT(SUM((K77:Q77-K$1:Q$1)^2))</f>
        <v>2.892191712684793E-2</v>
      </c>
      <c r="T77" cm="1">
        <f t="array" ref="T77">SQRT(SUM((K77:Q77-K$2:Q$2)^2))</f>
        <v>3.3685240342824739E-2</v>
      </c>
      <c r="U77">
        <f t="shared" si="21"/>
        <v>0.53804136306846539</v>
      </c>
      <c r="V77">
        <f t="shared" si="22"/>
        <v>105</v>
      </c>
    </row>
    <row r="78" spans="1:22" x14ac:dyDescent="0.25">
      <c r="A78" t="str">
        <v>15.6" Ноутбук Lenovo V15 G2 ALC черный [Full HD (1920x1080), TN+film, AMD Ryzen 5 5500U, ядра: 6 х 2.1 ГГц, RAM 8 ГБ, SSD 256 ГБ, AMD Radeon Graphics , без ОС]</v>
      </c>
      <c r="B78">
        <v>279990</v>
      </c>
      <c r="C78">
        <v>15.6</v>
      </c>
      <c r="D78">
        <v>8</v>
      </c>
      <c r="E78">
        <v>256</v>
      </c>
      <c r="F78">
        <v>7</v>
      </c>
      <c r="G78">
        <v>7</v>
      </c>
      <c r="H78">
        <v>1920</v>
      </c>
      <c r="K78">
        <f t="shared" si="14"/>
        <v>5.2781292231911144E-3</v>
      </c>
      <c r="L78">
        <f t="shared" si="15"/>
        <v>1.0007845288545572E-2</v>
      </c>
      <c r="M78">
        <f t="shared" si="16"/>
        <v>6.8201416575184096E-3</v>
      </c>
      <c r="N78">
        <f t="shared" si="17"/>
        <v>4.6640953834139517E-3</v>
      </c>
      <c r="O78">
        <f t="shared" si="18"/>
        <v>8.5523206449639958E-3</v>
      </c>
      <c r="P78">
        <f t="shared" si="19"/>
        <v>6.283097984235121E-3</v>
      </c>
      <c r="Q78">
        <f t="shared" si="20"/>
        <v>9.2973539641033696E-3</v>
      </c>
      <c r="S78" cm="1">
        <f t="array" ref="S78">SQRT(SUM((K78:Q78-K$1:Q$1)^2))</f>
        <v>2.7926300889311771E-2</v>
      </c>
      <c r="T78" cm="1">
        <f t="array" ref="T78">SQRT(SUM((K78:Q78-K$2:Q$2)^2))</f>
        <v>3.4219409759026959E-2</v>
      </c>
      <c r="U78">
        <f t="shared" si="21"/>
        <v>0.5506318843574397</v>
      </c>
      <c r="V78">
        <f t="shared" si="22"/>
        <v>83</v>
      </c>
    </row>
    <row r="79" spans="1:22" x14ac:dyDescent="0.25">
      <c r="A79" t="str">
        <v>15.6" Ноутбук Xiaomi RedmiBook 15 серый [Full HD (1920x1080), TN+film, Intel Core i3-1115G4, ядра: 2 х 3 ГГц, RAM 8 ГБ, SSD 256 ГБ, Intel UHD Graphics , Windows 11 Home]</v>
      </c>
      <c r="B79">
        <v>279990</v>
      </c>
      <c r="C79">
        <v>15.6</v>
      </c>
      <c r="D79">
        <v>8</v>
      </c>
      <c r="E79">
        <v>256</v>
      </c>
      <c r="F79">
        <v>10</v>
      </c>
      <c r="G79">
        <v>14</v>
      </c>
      <c r="H79">
        <v>1920</v>
      </c>
      <c r="K79">
        <f t="shared" si="14"/>
        <v>5.2781292231911144E-3</v>
      </c>
      <c r="L79">
        <f t="shared" si="15"/>
        <v>1.0007845288545572E-2</v>
      </c>
      <c r="M79">
        <f t="shared" si="16"/>
        <v>6.8201416575184096E-3</v>
      </c>
      <c r="N79">
        <f t="shared" si="17"/>
        <v>4.6640953834139517E-3</v>
      </c>
      <c r="O79">
        <f t="shared" si="18"/>
        <v>1.2217600921377138E-2</v>
      </c>
      <c r="P79">
        <f t="shared" si="19"/>
        <v>1.2566195968470242E-2</v>
      </c>
      <c r="Q79">
        <f t="shared" si="20"/>
        <v>9.2973539641033696E-3</v>
      </c>
      <c r="S79" cm="1">
        <f t="array" ref="S79">SQRT(SUM((K79:Q79-K$1:Q$1)^2))</f>
        <v>3.0744856789716495E-2</v>
      </c>
      <c r="T79" cm="1">
        <f t="array" ref="T79">SQRT(SUM((K79:Q79-K$2:Q$2)^2))</f>
        <v>3.3033132540870244E-2</v>
      </c>
      <c r="U79">
        <f t="shared" si="21"/>
        <v>0.51793938453666755</v>
      </c>
      <c r="V79">
        <f t="shared" si="22"/>
        <v>158</v>
      </c>
    </row>
    <row r="80" spans="1:22" x14ac:dyDescent="0.25">
      <c r="A80" t="str">
        <v>14" Ноутбук ASUS ExpertBook B1 B1400CEAE-EK2241R синий [Full HD (1920x1080), TN+film, Intel Core i3-1115G4, ядра: 2 х 3 ГГц, RAM 8 ГБ, SSD 512 ГБ, Intel UHD Graphics , Windows 10 Pro]</v>
      </c>
      <c r="B80">
        <v>289990</v>
      </c>
      <c r="C80">
        <v>14</v>
      </c>
      <c r="D80">
        <v>8</v>
      </c>
      <c r="E80">
        <v>512</v>
      </c>
      <c r="F80">
        <v>10</v>
      </c>
      <c r="G80">
        <v>14</v>
      </c>
      <c r="H80">
        <v>1920</v>
      </c>
      <c r="K80">
        <f t="shared" si="14"/>
        <v>5.4666405708532128E-3</v>
      </c>
      <c r="L80">
        <f t="shared" si="15"/>
        <v>8.9813996179255156E-3</v>
      </c>
      <c r="M80">
        <f t="shared" si="16"/>
        <v>6.8201416575184096E-3</v>
      </c>
      <c r="N80">
        <f t="shared" si="17"/>
        <v>9.3281907668279034E-3</v>
      </c>
      <c r="O80">
        <f t="shared" si="18"/>
        <v>1.2217600921377138E-2</v>
      </c>
      <c r="P80">
        <f t="shared" si="19"/>
        <v>1.2566195968470242E-2</v>
      </c>
      <c r="Q80">
        <f t="shared" si="20"/>
        <v>9.2973539641033696E-3</v>
      </c>
      <c r="S80" cm="1">
        <f t="array" ref="S80">SQRT(SUM((K80:Q80-K$1:Q$1)^2))</f>
        <v>2.9001458805017182E-2</v>
      </c>
      <c r="T80" cm="1">
        <f t="array" ref="T80">SQRT(SUM((K80:Q80-K$2:Q$2)^2))</f>
        <v>3.3474332035039002E-2</v>
      </c>
      <c r="U80">
        <f t="shared" si="21"/>
        <v>0.53579685162747914</v>
      </c>
      <c r="V80">
        <f t="shared" si="22"/>
        <v>110</v>
      </c>
    </row>
    <row r="81" spans="1:22" x14ac:dyDescent="0.25">
      <c r="A81" t="str">
        <v>14" Ноутбук ASUS Vivobook 14 K413EA-EK2384W серебристый [Full HD (1920x1080), IPS, Intel Core i3-1115G4, ядра: 2 х 3 ГГц, RAM 8 ГБ, SSD 256 ГБ, Intel UHD Graphics , Windows 11 Pro]</v>
      </c>
      <c r="B81">
        <v>289990</v>
      </c>
      <c r="C81">
        <v>14</v>
      </c>
      <c r="D81">
        <v>8</v>
      </c>
      <c r="E81">
        <v>256</v>
      </c>
      <c r="F81">
        <v>10</v>
      </c>
      <c r="G81">
        <v>14</v>
      </c>
      <c r="H81">
        <v>1920</v>
      </c>
      <c r="K81">
        <f t="shared" si="14"/>
        <v>5.4666405708532128E-3</v>
      </c>
      <c r="L81">
        <f t="shared" si="15"/>
        <v>8.9813996179255156E-3</v>
      </c>
      <c r="M81">
        <f t="shared" si="16"/>
        <v>6.8201416575184096E-3</v>
      </c>
      <c r="N81">
        <f t="shared" si="17"/>
        <v>4.6640953834139517E-3</v>
      </c>
      <c r="O81">
        <f t="shared" si="18"/>
        <v>1.2217600921377138E-2</v>
      </c>
      <c r="P81">
        <f t="shared" si="19"/>
        <v>1.2566195968470242E-2</v>
      </c>
      <c r="Q81">
        <f t="shared" si="20"/>
        <v>9.2973539641033696E-3</v>
      </c>
      <c r="S81" cm="1">
        <f t="array" ref="S81">SQRT(SUM((K81:Q81-K$1:Q$1)^2))</f>
        <v>3.0819694053429946E-2</v>
      </c>
      <c r="T81" cm="1">
        <f t="array" ref="T81">SQRT(SUM((K81:Q81-K$2:Q$2)^2))</f>
        <v>3.2818033665972003E-2</v>
      </c>
      <c r="U81">
        <f t="shared" si="21"/>
        <v>0.5157009032546962</v>
      </c>
      <c r="V81">
        <f t="shared" si="22"/>
        <v>166</v>
      </c>
    </row>
    <row r="82" spans="1:22" x14ac:dyDescent="0.25">
      <c r="A82" t="str">
        <v>15.6" Ноутбук Acer Extensa 15 EX215-22-R5NC черный [Full HD (1920x1080), TN+film, AMD Ryzen 3 3250U, ядра: 2 х 2.6 ГГц, RAM 4 ГБ, SSD 256 ГБ, AMD Radeon Graphics , Windows 10 Home Single Language]</v>
      </c>
      <c r="B82">
        <v>289990</v>
      </c>
      <c r="C82">
        <v>15.6</v>
      </c>
      <c r="D82">
        <v>4</v>
      </c>
      <c r="E82">
        <v>256</v>
      </c>
      <c r="F82">
        <v>9</v>
      </c>
      <c r="G82">
        <v>7</v>
      </c>
      <c r="H82">
        <v>1920</v>
      </c>
      <c r="K82">
        <f t="shared" si="14"/>
        <v>5.4666405708532128E-3</v>
      </c>
      <c r="L82">
        <f t="shared" si="15"/>
        <v>1.0007845288545572E-2</v>
      </c>
      <c r="M82">
        <f t="shared" si="16"/>
        <v>3.4100708287592048E-3</v>
      </c>
      <c r="N82">
        <f t="shared" si="17"/>
        <v>4.6640953834139517E-3</v>
      </c>
      <c r="O82">
        <f t="shared" si="18"/>
        <v>1.0995840829239422E-2</v>
      </c>
      <c r="P82">
        <f t="shared" si="19"/>
        <v>6.283097984235121E-3</v>
      </c>
      <c r="Q82">
        <f t="shared" si="20"/>
        <v>9.2973539641033696E-3</v>
      </c>
      <c r="S82" cm="1">
        <f t="array" ref="S82">SQRT(SUM((K82:Q82-K$1:Q$1)^2))</f>
        <v>3.1115742928499317E-2</v>
      </c>
      <c r="T82" cm="1">
        <f t="array" ref="T82">SQRT(SUM((K82:Q82-K$2:Q$2)^2))</f>
        <v>3.3425984466766673E-2</v>
      </c>
      <c r="U82">
        <f t="shared" si="21"/>
        <v>0.5178972707386571</v>
      </c>
      <c r="V82">
        <f t="shared" si="22"/>
        <v>159</v>
      </c>
    </row>
    <row r="83" spans="1:22" x14ac:dyDescent="0.25">
      <c r="A83" t="str">
        <v>15.6" Ноутбук Lenovo IdeaPad L340-15API серый [Full HD (1920x1080), TN+film, AMD Ryzen 3 3200U, ядра: 2 х 2.6 ГГц, RAM 8 ГБ, HDD 1000 ГБ, SSD 128 ГБ, AMD Radeon Vega 3 , без ОС]</v>
      </c>
      <c r="B83">
        <v>289990</v>
      </c>
      <c r="C83">
        <v>15.6</v>
      </c>
      <c r="D83">
        <v>8</v>
      </c>
      <c r="E83">
        <v>1000</v>
      </c>
      <c r="F83">
        <v>9</v>
      </c>
      <c r="G83">
        <v>7</v>
      </c>
      <c r="H83">
        <v>1920</v>
      </c>
      <c r="K83">
        <f t="shared" si="14"/>
        <v>5.4666405708532128E-3</v>
      </c>
      <c r="L83">
        <f t="shared" si="15"/>
        <v>1.0007845288545572E-2</v>
      </c>
      <c r="M83">
        <f t="shared" si="16"/>
        <v>6.8201416575184096E-3</v>
      </c>
      <c r="N83">
        <f t="shared" si="17"/>
        <v>1.8219122591460753E-2</v>
      </c>
      <c r="O83">
        <f t="shared" si="18"/>
        <v>1.0995840829239422E-2</v>
      </c>
      <c r="P83">
        <f t="shared" si="19"/>
        <v>6.283097984235121E-3</v>
      </c>
      <c r="Q83">
        <f t="shared" si="20"/>
        <v>9.2973539641033696E-3</v>
      </c>
      <c r="S83" cm="1">
        <f t="array" ref="S83">SQRT(SUM((K83:Q83-K$1:Q$1)^2))</f>
        <v>2.4928397500074619E-2</v>
      </c>
      <c r="T83" cm="1">
        <f t="array" ref="T83">SQRT(SUM((K83:Q83-K$2:Q$2)^2))</f>
        <v>3.7092933600130253E-2</v>
      </c>
      <c r="U83">
        <f t="shared" si="21"/>
        <v>0.59806735750641971</v>
      </c>
      <c r="V83">
        <f t="shared" si="22"/>
        <v>33</v>
      </c>
    </row>
    <row r="84" spans="1:22" x14ac:dyDescent="0.25">
      <c r="A84" t="str">
        <v>14" Ноутбук ASUS VivoBook X415EA-EB533 серый [Full HD (1920x1080), IPS, Intel Core i5-1135G7, ядра: 4 х 2.4 ГГц, RAM 8 ГБ, SSD 512 ГБ, Intel Iris Xe Graphics , без ОС]</v>
      </c>
      <c r="B84">
        <v>299990</v>
      </c>
      <c r="C84">
        <v>14</v>
      </c>
      <c r="D84">
        <v>8</v>
      </c>
      <c r="E84">
        <v>512</v>
      </c>
      <c r="F84">
        <v>6</v>
      </c>
      <c r="G84">
        <v>14</v>
      </c>
      <c r="H84">
        <v>1920</v>
      </c>
      <c r="K84">
        <f t="shared" si="14"/>
        <v>5.6551519185153122E-3</v>
      </c>
      <c r="L84">
        <f t="shared" si="15"/>
        <v>8.9813996179255156E-3</v>
      </c>
      <c r="M84">
        <f t="shared" si="16"/>
        <v>6.8201416575184096E-3</v>
      </c>
      <c r="N84">
        <f t="shared" si="17"/>
        <v>9.3281907668279034E-3</v>
      </c>
      <c r="O84">
        <f t="shared" si="18"/>
        <v>7.330560552826282E-3</v>
      </c>
      <c r="P84">
        <f t="shared" si="19"/>
        <v>1.2566195968470242E-2</v>
      </c>
      <c r="Q84">
        <f t="shared" si="20"/>
        <v>9.2973539641033696E-3</v>
      </c>
      <c r="S84" cm="1">
        <f t="array" ref="S84">SQRT(SUM((K84:Q84-K$1:Q$1)^2))</f>
        <v>2.7763664144476126E-2</v>
      </c>
      <c r="T84" cm="1">
        <f t="array" ref="T84">SQRT(SUM((K84:Q84-K$2:Q$2)^2))</f>
        <v>3.4177783105203675E-2</v>
      </c>
      <c r="U84">
        <f t="shared" si="21"/>
        <v>0.55177566270669198</v>
      </c>
      <c r="V84">
        <f t="shared" si="22"/>
        <v>80</v>
      </c>
    </row>
    <row r="85" spans="1:22" x14ac:dyDescent="0.25">
      <c r="A85" t="str">
        <v>14" Ноутбук HP 240 G8 серый [Full HD (1920x1080), IPS, Intel Core i3-1005G1, ядра: 2 х 1.2 ГГц, RAM 8 ГБ, SSD 256 ГБ, Intel UHD Graphics , Windows 10 Home Single Language]</v>
      </c>
      <c r="B85">
        <v>299990</v>
      </c>
      <c r="C85">
        <v>14</v>
      </c>
      <c r="D85">
        <v>8</v>
      </c>
      <c r="E85">
        <v>256</v>
      </c>
      <c r="F85">
        <v>10</v>
      </c>
      <c r="G85">
        <v>14</v>
      </c>
      <c r="H85">
        <v>1920</v>
      </c>
      <c r="K85">
        <f t="shared" si="14"/>
        <v>5.6551519185153122E-3</v>
      </c>
      <c r="L85">
        <f t="shared" si="15"/>
        <v>8.9813996179255156E-3</v>
      </c>
      <c r="M85">
        <f t="shared" si="16"/>
        <v>6.8201416575184096E-3</v>
      </c>
      <c r="N85">
        <f t="shared" si="17"/>
        <v>4.6640953834139517E-3</v>
      </c>
      <c r="O85">
        <f t="shared" si="18"/>
        <v>1.2217600921377138E-2</v>
      </c>
      <c r="P85">
        <f t="shared" si="19"/>
        <v>1.2566195968470242E-2</v>
      </c>
      <c r="Q85">
        <f t="shared" si="20"/>
        <v>9.2973539641033696E-3</v>
      </c>
      <c r="S85" cm="1">
        <f t="array" ref="S85">SQRT(SUM((K85:Q85-K$1:Q$1)^2))</f>
        <v>3.0842170256755976E-2</v>
      </c>
      <c r="T85" cm="1">
        <f t="array" ref="T85">SQRT(SUM((K85:Q85-K$2:Q$2)^2))</f>
        <v>3.2632887974948906E-2</v>
      </c>
      <c r="U85">
        <f t="shared" si="21"/>
        <v>0.51410567999525281</v>
      </c>
      <c r="V85">
        <f t="shared" si="22"/>
        <v>174</v>
      </c>
    </row>
    <row r="86" spans="1:22" x14ac:dyDescent="0.25">
      <c r="A86" t="str">
        <v>14" Ультрабук MSI Modern 14 B11M-265XKZ серый [Full HD (1920x1080), IPS, Intel Core i3-1115G4, ядра: 2 х 3 ГГц, RAM 8 ГБ, SSD 512 ГБ, Intel UHD Graphics , без ОС]</v>
      </c>
      <c r="B86">
        <v>299990</v>
      </c>
      <c r="C86">
        <v>14</v>
      </c>
      <c r="D86">
        <v>8</v>
      </c>
      <c r="E86">
        <v>512</v>
      </c>
      <c r="F86">
        <v>10</v>
      </c>
      <c r="G86">
        <v>14</v>
      </c>
      <c r="H86">
        <v>1920</v>
      </c>
      <c r="K86">
        <f t="shared" si="14"/>
        <v>5.6551519185153122E-3</v>
      </c>
      <c r="L86">
        <f t="shared" si="15"/>
        <v>8.9813996179255156E-3</v>
      </c>
      <c r="M86">
        <f t="shared" si="16"/>
        <v>6.8201416575184096E-3</v>
      </c>
      <c r="N86">
        <f t="shared" si="17"/>
        <v>9.3281907668279034E-3</v>
      </c>
      <c r="O86">
        <f t="shared" si="18"/>
        <v>1.2217600921377138E-2</v>
      </c>
      <c r="P86">
        <f t="shared" si="19"/>
        <v>1.2566195968470242E-2</v>
      </c>
      <c r="Q86">
        <f t="shared" si="20"/>
        <v>9.2973539641033696E-3</v>
      </c>
      <c r="S86" cm="1">
        <f t="array" ref="S86">SQRT(SUM((K86:Q86-K$1:Q$1)^2))</f>
        <v>2.9025343019830212E-2</v>
      </c>
      <c r="T86" cm="1">
        <f t="array" ref="T86">SQRT(SUM((K86:Q86-K$2:Q$2)^2))</f>
        <v>3.3292836302675259E-2</v>
      </c>
      <c r="U86">
        <f t="shared" si="21"/>
        <v>0.53423955360409492</v>
      </c>
      <c r="V86">
        <f t="shared" si="22"/>
        <v>113</v>
      </c>
    </row>
    <row r="87" spans="1:22" x14ac:dyDescent="0.25">
      <c r="A87" t="str">
        <v>15.6" Ноутбук ASUS ExpertBook L1 L1500CDA-BQ0609T синий [Full HD (1920x1080), IPS, AMD Ryzen 3 3250U, ядра: 2 х 2.6 ГГц, RAM 8 ГБ, SSD 512 ГБ, AMD Radeon Graphics , Windows 10 Home Single Language]</v>
      </c>
      <c r="B87">
        <v>299990</v>
      </c>
      <c r="C87">
        <v>15.6</v>
      </c>
      <c r="D87">
        <v>8</v>
      </c>
      <c r="E87">
        <v>512</v>
      </c>
      <c r="F87">
        <v>9</v>
      </c>
      <c r="G87">
        <v>7</v>
      </c>
      <c r="H87">
        <v>1920</v>
      </c>
      <c r="K87">
        <f t="shared" si="14"/>
        <v>5.6551519185153122E-3</v>
      </c>
      <c r="L87">
        <f t="shared" si="15"/>
        <v>1.0007845288545572E-2</v>
      </c>
      <c r="M87">
        <f t="shared" si="16"/>
        <v>6.8201416575184096E-3</v>
      </c>
      <c r="N87">
        <f t="shared" si="17"/>
        <v>9.3281907668279034E-3</v>
      </c>
      <c r="O87">
        <f t="shared" si="18"/>
        <v>1.0995840829239422E-2</v>
      </c>
      <c r="P87">
        <f t="shared" si="19"/>
        <v>6.283097984235121E-3</v>
      </c>
      <c r="Q87">
        <f t="shared" si="20"/>
        <v>9.2973539641033696E-3</v>
      </c>
      <c r="S87" cm="1">
        <f t="array" ref="S87">SQRT(SUM((K87:Q87-K$1:Q$1)^2))</f>
        <v>2.663897284283364E-2</v>
      </c>
      <c r="T87" cm="1">
        <f t="array" ref="T87">SQRT(SUM((K87:Q87-K$2:Q$2)^2))</f>
        <v>3.4063391434288236E-2</v>
      </c>
      <c r="U87">
        <f t="shared" si="21"/>
        <v>0.56115427858427569</v>
      </c>
      <c r="V87">
        <f t="shared" si="22"/>
        <v>65</v>
      </c>
    </row>
    <row r="88" spans="1:22" x14ac:dyDescent="0.25">
      <c r="A88" t="str">
        <v>15.6" Ноутбук Acer Aspire 3 A315-58-35VW серебристый [Full HD (1920x1080), TN+film, Intel Core i3-1115G4, ядра: 2 х 3 ГГц, RAM 8 ГБ, SSD 512 ГБ, Intel UHD Graphics , без ОС]</v>
      </c>
      <c r="B88">
        <v>299990</v>
      </c>
      <c r="C88">
        <v>15.6</v>
      </c>
      <c r="D88">
        <v>8</v>
      </c>
      <c r="E88">
        <v>512</v>
      </c>
      <c r="F88">
        <v>10</v>
      </c>
      <c r="G88">
        <v>14</v>
      </c>
      <c r="H88">
        <v>1920</v>
      </c>
      <c r="K88">
        <f t="shared" si="14"/>
        <v>5.6551519185153122E-3</v>
      </c>
      <c r="L88">
        <f t="shared" si="15"/>
        <v>1.0007845288545572E-2</v>
      </c>
      <c r="M88">
        <f t="shared" si="16"/>
        <v>6.8201416575184096E-3</v>
      </c>
      <c r="N88">
        <f t="shared" si="17"/>
        <v>9.3281907668279034E-3</v>
      </c>
      <c r="O88">
        <f t="shared" si="18"/>
        <v>1.2217600921377138E-2</v>
      </c>
      <c r="P88">
        <f t="shared" si="19"/>
        <v>1.2566195968470242E-2</v>
      </c>
      <c r="Q88">
        <f t="shared" si="20"/>
        <v>9.2973539641033696E-3</v>
      </c>
      <c r="S88" cm="1">
        <f t="array" ref="S88">SQRT(SUM((K88:Q88-K$1:Q$1)^2))</f>
        <v>2.8968570320871214E-2</v>
      </c>
      <c r="T88" cm="1">
        <f t="array" ref="T88">SQRT(SUM((K88:Q88-K$2:Q$2)^2))</f>
        <v>3.3322491378449767E-2</v>
      </c>
      <c r="U88">
        <f t="shared" si="21"/>
        <v>0.5349482007434303</v>
      </c>
      <c r="V88">
        <f t="shared" si="22"/>
        <v>112</v>
      </c>
    </row>
    <row r="89" spans="1:22" x14ac:dyDescent="0.25">
      <c r="A89" t="str">
        <v>15.6" Ноутбук HP 250 G8 серый [Full HD (1920x1080), IPS, Intel Core i3-1005G1, ядра: 2 х 1.2 ГГц, RAM 8 ГБ, SSD 256 ГБ, Intel UHD Graphics , Windows 10 Home Single Language]</v>
      </c>
      <c r="B89">
        <v>299990</v>
      </c>
      <c r="C89">
        <v>15.6</v>
      </c>
      <c r="D89">
        <v>8</v>
      </c>
      <c r="E89">
        <v>256</v>
      </c>
      <c r="F89">
        <v>10</v>
      </c>
      <c r="G89">
        <v>14</v>
      </c>
      <c r="H89">
        <v>1920</v>
      </c>
      <c r="K89">
        <f t="shared" si="14"/>
        <v>5.6551519185153122E-3</v>
      </c>
      <c r="L89">
        <f t="shared" si="15"/>
        <v>1.0007845288545572E-2</v>
      </c>
      <c r="M89">
        <f t="shared" si="16"/>
        <v>6.8201416575184096E-3</v>
      </c>
      <c r="N89">
        <f t="shared" si="17"/>
        <v>4.6640953834139517E-3</v>
      </c>
      <c r="O89">
        <f t="shared" si="18"/>
        <v>1.2217600921377138E-2</v>
      </c>
      <c r="P89">
        <f t="shared" si="19"/>
        <v>1.2566195968470242E-2</v>
      </c>
      <c r="Q89">
        <f t="shared" si="20"/>
        <v>9.2973539641033696E-3</v>
      </c>
      <c r="S89" cm="1">
        <f t="array" ref="S89">SQRT(SUM((K89:Q89-K$1:Q$1)^2))</f>
        <v>3.0788747866114612E-2</v>
      </c>
      <c r="T89" cm="1">
        <f t="array" ref="T89">SQRT(SUM((K89:Q89-K$2:Q$2)^2))</f>
        <v>3.2663142227527538E-2</v>
      </c>
      <c r="U89">
        <f t="shared" si="21"/>
        <v>0.51477020116064864</v>
      </c>
      <c r="V89">
        <f t="shared" si="22"/>
        <v>172</v>
      </c>
    </row>
    <row r="90" spans="1:22" x14ac:dyDescent="0.25">
      <c r="A90" t="str">
        <v>15.6" Ноутбук Lenovo IdeaPad 3 15ARE05 серый [Full HD (1920x1080), IPS, AMD Ryzen 5 4500U, ядра: 6 х 2.3 ГГц, RAM 4 ГБ, SSD 256 ГБ, AMD Radeon Graphics , без ОС]</v>
      </c>
      <c r="B90">
        <v>299990</v>
      </c>
      <c r="C90">
        <v>15.6</v>
      </c>
      <c r="D90">
        <v>4</v>
      </c>
      <c r="E90">
        <v>256</v>
      </c>
      <c r="F90">
        <v>7</v>
      </c>
      <c r="G90">
        <v>7</v>
      </c>
      <c r="H90">
        <v>1920</v>
      </c>
      <c r="K90">
        <f t="shared" si="14"/>
        <v>5.6551519185153122E-3</v>
      </c>
      <c r="L90">
        <f t="shared" si="15"/>
        <v>1.0007845288545572E-2</v>
      </c>
      <c r="M90">
        <f t="shared" si="16"/>
        <v>3.4100708287592048E-3</v>
      </c>
      <c r="N90">
        <f t="shared" si="17"/>
        <v>4.6640953834139517E-3</v>
      </c>
      <c r="O90">
        <f t="shared" si="18"/>
        <v>8.5523206449639958E-3</v>
      </c>
      <c r="P90">
        <f t="shared" si="19"/>
        <v>6.283097984235121E-3</v>
      </c>
      <c r="Q90">
        <f t="shared" si="20"/>
        <v>9.2973539641033696E-3</v>
      </c>
      <c r="S90" cm="1">
        <f t="array" ref="S90">SQRT(SUM((K90:Q90-K$1:Q$1)^2))</f>
        <v>3.0557333608258175E-2</v>
      </c>
      <c r="T90" cm="1">
        <f t="array" ref="T90">SQRT(SUM((K90:Q90-K$2:Q$2)^2))</f>
        <v>3.3690242443651645E-2</v>
      </c>
      <c r="U90">
        <f t="shared" si="21"/>
        <v>0.52438153334269133</v>
      </c>
      <c r="V90">
        <f t="shared" si="22"/>
        <v>139</v>
      </c>
    </row>
    <row r="91" spans="1:22" x14ac:dyDescent="0.25">
      <c r="A91" t="str">
        <v>15.6" Ноутбук Lenovo ThinkBook 15 IIL серебристый [Full HD (1920x1080), IPS, Intel Core i3-1005G1, ядра: 2 х 1.2 ГГц, RAM 8 ГБ, SSD 256 ГБ, Intel UHD Graphics , без ОС]</v>
      </c>
      <c r="B91">
        <v>299990</v>
      </c>
      <c r="C91">
        <v>15.6</v>
      </c>
      <c r="D91">
        <v>8</v>
      </c>
      <c r="E91">
        <v>256</v>
      </c>
      <c r="F91">
        <v>10</v>
      </c>
      <c r="G91">
        <v>14</v>
      </c>
      <c r="H91">
        <v>1920</v>
      </c>
      <c r="K91">
        <f t="shared" si="14"/>
        <v>5.6551519185153122E-3</v>
      </c>
      <c r="L91">
        <f t="shared" si="15"/>
        <v>1.0007845288545572E-2</v>
      </c>
      <c r="M91">
        <f t="shared" si="16"/>
        <v>6.8201416575184096E-3</v>
      </c>
      <c r="N91">
        <f t="shared" si="17"/>
        <v>4.6640953834139517E-3</v>
      </c>
      <c r="O91">
        <f t="shared" si="18"/>
        <v>1.2217600921377138E-2</v>
      </c>
      <c r="P91">
        <f t="shared" si="19"/>
        <v>1.2566195968470242E-2</v>
      </c>
      <c r="Q91">
        <f t="shared" si="20"/>
        <v>9.2973539641033696E-3</v>
      </c>
      <c r="S91" cm="1">
        <f t="array" ref="S91">SQRT(SUM((K91:Q91-K$1:Q$1)^2))</f>
        <v>3.0788747866114612E-2</v>
      </c>
      <c r="T91" cm="1">
        <f t="array" ref="T91">SQRT(SUM((K91:Q91-K$2:Q$2)^2))</f>
        <v>3.2663142227527538E-2</v>
      </c>
      <c r="U91">
        <f t="shared" si="21"/>
        <v>0.51477020116064864</v>
      </c>
      <c r="V91">
        <f t="shared" si="22"/>
        <v>172</v>
      </c>
    </row>
    <row r="92" spans="1:22" x14ac:dyDescent="0.25">
      <c r="A92" t="str">
        <v>15.6" Ноутбук MSI Modern 15 B12M-210RU черный [Full HD (1920x1080), IPS, Intel Core i5-1235U, ядра: 2 + 8, RAM 8 ГБ, SSD 256 ГБ, Intel Iris Xe Graphics , Windows 11 Home Single Language]</v>
      </c>
      <c r="B92">
        <v>299990</v>
      </c>
      <c r="C92">
        <v>15.6</v>
      </c>
      <c r="D92">
        <v>8</v>
      </c>
      <c r="E92">
        <v>256</v>
      </c>
      <c r="F92">
        <v>6</v>
      </c>
      <c r="G92">
        <v>14</v>
      </c>
      <c r="H92">
        <v>1920</v>
      </c>
      <c r="K92">
        <f t="shared" si="14"/>
        <v>5.6551519185153122E-3</v>
      </c>
      <c r="L92">
        <f t="shared" si="15"/>
        <v>1.0007845288545572E-2</v>
      </c>
      <c r="M92">
        <f t="shared" si="16"/>
        <v>6.8201416575184096E-3</v>
      </c>
      <c r="N92">
        <f t="shared" si="17"/>
        <v>4.6640953834139517E-3</v>
      </c>
      <c r="O92">
        <f t="shared" si="18"/>
        <v>7.330560552826282E-3</v>
      </c>
      <c r="P92">
        <f t="shared" si="19"/>
        <v>1.2566195968470242E-2</v>
      </c>
      <c r="Q92">
        <f t="shared" si="20"/>
        <v>9.2973539641033696E-3</v>
      </c>
      <c r="S92" cm="1">
        <f t="array" ref="S92">SQRT(SUM((K92:Q92-K$1:Q$1)^2))</f>
        <v>2.9602322619545249E-2</v>
      </c>
      <c r="T92" cm="1">
        <f t="array" ref="T92">SQRT(SUM((K92:Q92-K$2:Q$2)^2))</f>
        <v>3.3564695277706703E-2</v>
      </c>
      <c r="U92">
        <f t="shared" si="21"/>
        <v>0.53136425297618672</v>
      </c>
      <c r="V92">
        <f t="shared" si="22"/>
        <v>117</v>
      </c>
    </row>
    <row r="93" spans="1:22" x14ac:dyDescent="0.25">
      <c r="A93" t="str">
        <v>15.6" Ноутбук MSI Modern 15 B12M-213XRU черный [Full HD (1920x1080), IPS, Intel Core i5-1235U, ядра: 2 + 8, RAM 16 ГБ, SSD 512 ГБ, Intel Iris Xe Graphics , без ОС]</v>
      </c>
      <c r="B93">
        <v>299990</v>
      </c>
      <c r="C93">
        <v>15.6</v>
      </c>
      <c r="D93">
        <v>16</v>
      </c>
      <c r="E93">
        <v>512</v>
      </c>
      <c r="F93">
        <v>6</v>
      </c>
      <c r="G93">
        <v>14</v>
      </c>
      <c r="H93">
        <v>1920</v>
      </c>
      <c r="K93">
        <f t="shared" si="14"/>
        <v>5.6551519185153122E-3</v>
      </c>
      <c r="L93">
        <f t="shared" si="15"/>
        <v>1.0007845288545572E-2</v>
      </c>
      <c r="M93">
        <f t="shared" si="16"/>
        <v>1.3640283315036819E-2</v>
      </c>
      <c r="N93">
        <f t="shared" si="17"/>
        <v>9.3281907668279034E-3</v>
      </c>
      <c r="O93">
        <f t="shared" si="18"/>
        <v>7.330560552826282E-3</v>
      </c>
      <c r="P93">
        <f t="shared" si="19"/>
        <v>1.2566195968470242E-2</v>
      </c>
      <c r="Q93">
        <f t="shared" si="20"/>
        <v>9.2973539641033696E-3</v>
      </c>
      <c r="S93" cm="1">
        <f t="array" ref="S93">SQRT(SUM((K93:Q93-K$1:Q$1)^2))</f>
        <v>2.3129135621562553E-2</v>
      </c>
      <c r="T93" cm="1">
        <f t="array" ref="T93">SQRT(SUM((K93:Q93-K$2:Q$2)^2))</f>
        <v>3.5540469960788496E-2</v>
      </c>
      <c r="U93">
        <f t="shared" si="21"/>
        <v>0.60577311894320551</v>
      </c>
      <c r="V93">
        <f t="shared" si="22"/>
        <v>20</v>
      </c>
    </row>
    <row r="94" spans="1:22" x14ac:dyDescent="0.25">
      <c r="A94" t="str">
        <v>17.3" Ноутбук HP 470 G8 серебристый [Full HD (1920x1080), IPS, Intel Core i3-1125G4, ядра: 4 х 2 ГГц, RAM 8 ГБ, SSD 256 ГБ, Intel UHD Graphics , без ОС]</v>
      </c>
      <c r="B94">
        <v>299990</v>
      </c>
      <c r="C94">
        <v>17.3</v>
      </c>
      <c r="D94">
        <v>8</v>
      </c>
      <c r="E94">
        <v>256</v>
      </c>
      <c r="F94">
        <v>10</v>
      </c>
      <c r="G94">
        <v>14</v>
      </c>
      <c r="H94">
        <v>1920</v>
      </c>
      <c r="K94">
        <f t="shared" si="14"/>
        <v>5.6551519185153122E-3</v>
      </c>
      <c r="L94">
        <f t="shared" si="15"/>
        <v>1.1098443813579387E-2</v>
      </c>
      <c r="M94">
        <f t="shared" si="16"/>
        <v>6.8201416575184096E-3</v>
      </c>
      <c r="N94">
        <f t="shared" si="17"/>
        <v>4.6640953834139517E-3</v>
      </c>
      <c r="O94">
        <f t="shared" si="18"/>
        <v>1.2217600921377138E-2</v>
      </c>
      <c r="P94">
        <f t="shared" si="19"/>
        <v>1.2566195968470242E-2</v>
      </c>
      <c r="Q94">
        <f t="shared" si="20"/>
        <v>9.2973539641033696E-3</v>
      </c>
      <c r="S94" cm="1">
        <f t="array" ref="S94">SQRT(SUM((K94:Q94-K$1:Q$1)^2))</f>
        <v>3.0769426221825644E-2</v>
      </c>
      <c r="T94" cm="1">
        <f t="array" ref="T94">SQRT(SUM((K94:Q94-K$2:Q$2)^2))</f>
        <v>3.273054621763765E-2</v>
      </c>
      <c r="U94">
        <f t="shared" si="21"/>
        <v>0.51544189643296001</v>
      </c>
      <c r="V94">
        <f t="shared" si="22"/>
        <v>167</v>
      </c>
    </row>
    <row r="95" spans="1:22" x14ac:dyDescent="0.25">
      <c r="A95" t="str">
        <v>15.6" Ноутбук Lenovo IdeaPad V15 Gen 3 IAP черный [Full HD (1920x1080), TN+film, Intel Core i3-1215U, ядра: 2 + 4, RAM 8 ГБ, SSD 256 ГБ, Intel UHD Graphics , без ОС]</v>
      </c>
      <c r="B95">
        <v>309990</v>
      </c>
      <c r="C95">
        <v>15.6</v>
      </c>
      <c r="D95">
        <v>8</v>
      </c>
      <c r="E95">
        <v>256</v>
      </c>
      <c r="F95">
        <v>10</v>
      </c>
      <c r="G95">
        <v>14</v>
      </c>
      <c r="H95">
        <v>1920</v>
      </c>
      <c r="K95">
        <f t="shared" si="14"/>
        <v>5.8436632661774115E-3</v>
      </c>
      <c r="L95">
        <f t="shared" si="15"/>
        <v>1.0007845288545572E-2</v>
      </c>
      <c r="M95">
        <f t="shared" si="16"/>
        <v>6.8201416575184096E-3</v>
      </c>
      <c r="N95">
        <f t="shared" si="17"/>
        <v>4.6640953834139517E-3</v>
      </c>
      <c r="O95">
        <f t="shared" si="18"/>
        <v>1.2217600921377138E-2</v>
      </c>
      <c r="P95">
        <f t="shared" si="19"/>
        <v>1.2566195968470242E-2</v>
      </c>
      <c r="Q95">
        <f t="shared" si="20"/>
        <v>9.2973539641033696E-3</v>
      </c>
      <c r="S95" cm="1">
        <f t="array" ref="S95">SQRT(SUM((K95:Q95-K$1:Q$1)^2))</f>
        <v>3.0812399984734552E-2</v>
      </c>
      <c r="T95" cm="1">
        <f t="array" ref="T95">SQRT(SUM((K95:Q95-K$2:Q$2)^2))</f>
        <v>3.2478207726362923E-2</v>
      </c>
      <c r="U95">
        <f t="shared" si="21"/>
        <v>0.51315999167864124</v>
      </c>
      <c r="V95">
        <f t="shared" si="22"/>
        <v>180</v>
      </c>
    </row>
    <row r="96" spans="1:22" x14ac:dyDescent="0.25">
      <c r="A96" t="str">
        <v>15.6" Ноутбук ASUS VivoBook 15 X513EA-BQ1819 черный [Full HD (1920x1080), IPS, Intel Core i5-1135G7, ядра: 4 х 2.4 ГГц, RAM 8 ГБ, SSD 256 ГБ, Intel Iris Xe Graphics , без ОС]</v>
      </c>
      <c r="B96">
        <v>319990</v>
      </c>
      <c r="C96">
        <v>15.6</v>
      </c>
      <c r="D96">
        <v>8</v>
      </c>
      <c r="E96">
        <v>256</v>
      </c>
      <c r="F96">
        <v>6</v>
      </c>
      <c r="G96">
        <v>14</v>
      </c>
      <c r="H96">
        <v>1920</v>
      </c>
      <c r="K96">
        <f t="shared" si="14"/>
        <v>6.0321746138395109E-3</v>
      </c>
      <c r="L96">
        <f t="shared" si="15"/>
        <v>1.0007845288545572E-2</v>
      </c>
      <c r="M96">
        <f t="shared" si="16"/>
        <v>6.8201416575184096E-3</v>
      </c>
      <c r="N96">
        <f t="shared" si="17"/>
        <v>4.6640953834139517E-3</v>
      </c>
      <c r="O96">
        <f t="shared" si="18"/>
        <v>7.330560552826282E-3</v>
      </c>
      <c r="P96">
        <f t="shared" si="19"/>
        <v>1.2566195968470242E-2</v>
      </c>
      <c r="Q96">
        <f t="shared" si="20"/>
        <v>9.2973539641033696E-3</v>
      </c>
      <c r="S96" cm="1">
        <f t="array" ref="S96">SQRT(SUM((K96:Q96-K$1:Q$1)^2))</f>
        <v>2.965269925049354E-2</v>
      </c>
      <c r="T96" cm="1">
        <f t="array" ref="T96">SQRT(SUM((K96:Q96-K$2:Q$2)^2))</f>
        <v>3.3204910420356164E-2</v>
      </c>
      <c r="U96">
        <f t="shared" si="21"/>
        <v>0.52825601536920963</v>
      </c>
      <c r="V96">
        <f t="shared" si="22"/>
        <v>125</v>
      </c>
    </row>
    <row r="97" spans="1:22" x14ac:dyDescent="0.25">
      <c r="A97" t="str">
        <v>15.6" Ноутбук Lenovo IdeaPad 3 15ALC6 серебристый [Full HD (1920x1080), TN+film, AMD Ryzen 5 5500U, ядра: 6 х 2.1 ГГц, RAM 8 ГБ, SSD 512 ГБ, AMD Radeon Graphics , без ОС]</v>
      </c>
      <c r="B97">
        <v>319990</v>
      </c>
      <c r="C97">
        <v>15.6</v>
      </c>
      <c r="D97">
        <v>8</v>
      </c>
      <c r="E97">
        <v>512</v>
      </c>
      <c r="F97">
        <v>7</v>
      </c>
      <c r="G97">
        <v>7</v>
      </c>
      <c r="H97">
        <v>1920</v>
      </c>
      <c r="K97">
        <f t="shared" si="14"/>
        <v>6.0321746138395109E-3</v>
      </c>
      <c r="L97">
        <f t="shared" si="15"/>
        <v>1.0007845288545572E-2</v>
      </c>
      <c r="M97">
        <f t="shared" si="16"/>
        <v>6.8201416575184096E-3</v>
      </c>
      <c r="N97">
        <f t="shared" si="17"/>
        <v>9.3281907668279034E-3</v>
      </c>
      <c r="O97">
        <f t="shared" si="18"/>
        <v>8.5523206449639958E-3</v>
      </c>
      <c r="P97">
        <f t="shared" si="19"/>
        <v>6.283097984235121E-3</v>
      </c>
      <c r="Q97">
        <f t="shared" si="20"/>
        <v>9.2973539641033696E-3</v>
      </c>
      <c r="S97" cm="1">
        <f t="array" ref="S97">SQRT(SUM((K97:Q97-K$1:Q$1)^2))</f>
        <v>2.6015287758240149E-2</v>
      </c>
      <c r="T97" cm="1">
        <f t="array" ref="T97">SQRT(SUM((K97:Q97-K$2:Q$2)^2))</f>
        <v>3.4148878420804961E-2</v>
      </c>
      <c r="U97">
        <f t="shared" si="21"/>
        <v>0.56759497537420955</v>
      </c>
      <c r="V97">
        <f t="shared" si="22"/>
        <v>60</v>
      </c>
    </row>
    <row r="98" spans="1:22" x14ac:dyDescent="0.25">
      <c r="A98" t="str">
        <v>15.6" Ноутбук Lenovo IdeaPad 3 15ITL6 серый [Full HD (1920x1080), IPS, Intel Core i3-1115G4, ядра: 2 х 3 ГГц, RAM 8 ГБ, SSD 256 ГБ, Intel UHD Graphics , Windows 10 Home Single Language]</v>
      </c>
      <c r="B98">
        <v>319990</v>
      </c>
      <c r="C98">
        <v>15.6</v>
      </c>
      <c r="D98">
        <v>8</v>
      </c>
      <c r="E98">
        <v>256</v>
      </c>
      <c r="F98">
        <v>10</v>
      </c>
      <c r="G98">
        <v>14</v>
      </c>
      <c r="H98">
        <v>1920</v>
      </c>
      <c r="K98">
        <f t="shared" si="14"/>
        <v>6.0321746138395109E-3</v>
      </c>
      <c r="L98">
        <f t="shared" si="15"/>
        <v>1.0007845288545572E-2</v>
      </c>
      <c r="M98">
        <f t="shared" si="16"/>
        <v>6.8201416575184096E-3</v>
      </c>
      <c r="N98">
        <f t="shared" si="17"/>
        <v>4.6640953834139517E-3</v>
      </c>
      <c r="O98">
        <f t="shared" si="18"/>
        <v>1.2217600921377138E-2</v>
      </c>
      <c r="P98">
        <f t="shared" si="19"/>
        <v>1.2566195968470242E-2</v>
      </c>
      <c r="Q98">
        <f t="shared" si="20"/>
        <v>9.2973539641033696E-3</v>
      </c>
      <c r="S98" cm="1">
        <f t="array" ref="S98">SQRT(SUM((K98:Q98-K$1:Q$1)^2))</f>
        <v>3.0837186375085476E-2</v>
      </c>
      <c r="T98" cm="1">
        <f t="array" ref="T98">SQRT(SUM((K98:Q98-K$2:Q$2)^2))</f>
        <v>3.2293314588537722E-2</v>
      </c>
      <c r="U98">
        <f t="shared" si="21"/>
        <v>0.51153268381547679</v>
      </c>
      <c r="V98">
        <f t="shared" si="22"/>
        <v>182</v>
      </c>
    </row>
    <row r="99" spans="1:22" x14ac:dyDescent="0.25">
      <c r="A99" t="str">
        <v>15.6" Ноутбук Lenovo IdeaPad L3 15ITL6 серый [Full HD (1920x1080), IPS, Intel Core i3-1115G4, ядра: 2 х 3 ГГц, RAM 8 ГБ, SSD 512 ГБ, Intel UHD Graphics , без ОС]</v>
      </c>
      <c r="B99">
        <v>319990</v>
      </c>
      <c r="C99">
        <v>15.6</v>
      </c>
      <c r="D99">
        <v>8</v>
      </c>
      <c r="E99">
        <v>512</v>
      </c>
      <c r="F99">
        <v>10</v>
      </c>
      <c r="G99">
        <v>14</v>
      </c>
      <c r="H99">
        <v>1920</v>
      </c>
      <c r="K99">
        <f t="shared" si="14"/>
        <v>6.0321746138395109E-3</v>
      </c>
      <c r="L99">
        <f t="shared" si="15"/>
        <v>1.0007845288545572E-2</v>
      </c>
      <c r="M99">
        <f t="shared" si="16"/>
        <v>6.8201416575184096E-3</v>
      </c>
      <c r="N99">
        <f t="shared" si="17"/>
        <v>9.3281907668279034E-3</v>
      </c>
      <c r="O99">
        <f t="shared" si="18"/>
        <v>1.2217600921377138E-2</v>
      </c>
      <c r="P99">
        <f t="shared" si="19"/>
        <v>1.2566195968470242E-2</v>
      </c>
      <c r="Q99">
        <f t="shared" si="20"/>
        <v>9.2973539641033696E-3</v>
      </c>
      <c r="S99" cm="1">
        <f t="array" ref="S99">SQRT(SUM((K99:Q99-K$1:Q$1)^2))</f>
        <v>2.9020047119256036E-2</v>
      </c>
      <c r="T99" cm="1">
        <f t="array" ref="T99">SQRT(SUM((K99:Q99-K$2:Q$2)^2))</f>
        <v>3.2960062782182768E-2</v>
      </c>
      <c r="U99">
        <f t="shared" si="21"/>
        <v>0.53178451659082382</v>
      </c>
      <c r="V99">
        <f t="shared" si="22"/>
        <v>115</v>
      </c>
    </row>
    <row r="100" spans="1:22" x14ac:dyDescent="0.25">
      <c r="A100" t="str">
        <v>15.6" Ноутбук Lenovo ThinkBook 15 G2 ITL серый [Full HD (1920x1080), IPS, Intel Core i3-1115G4, ядра: 2 х 3 ГГц, RAM 8 ГБ, SSD 256 ГБ, Intel UHD Graphics , без ОС]</v>
      </c>
      <c r="B100">
        <v>319990</v>
      </c>
      <c r="C100">
        <v>15.6</v>
      </c>
      <c r="D100">
        <v>8</v>
      </c>
      <c r="E100">
        <v>256</v>
      </c>
      <c r="F100">
        <v>10</v>
      </c>
      <c r="G100">
        <v>14</v>
      </c>
      <c r="H100">
        <v>1920</v>
      </c>
      <c r="K100">
        <f t="shared" si="14"/>
        <v>6.0321746138395109E-3</v>
      </c>
      <c r="L100">
        <f t="shared" si="15"/>
        <v>1.0007845288545572E-2</v>
      </c>
      <c r="M100">
        <f t="shared" si="16"/>
        <v>6.8201416575184096E-3</v>
      </c>
      <c r="N100">
        <f t="shared" si="17"/>
        <v>4.6640953834139517E-3</v>
      </c>
      <c r="O100">
        <f t="shared" si="18"/>
        <v>1.2217600921377138E-2</v>
      </c>
      <c r="P100">
        <f t="shared" si="19"/>
        <v>1.2566195968470242E-2</v>
      </c>
      <c r="Q100">
        <f t="shared" si="20"/>
        <v>9.2973539641033696E-3</v>
      </c>
      <c r="S100" cm="1">
        <f t="array" ref="S100">SQRT(SUM((K100:Q100-K$1:Q$1)^2))</f>
        <v>3.0837186375085476E-2</v>
      </c>
      <c r="T100" cm="1">
        <f t="array" ref="T100">SQRT(SUM((K100:Q100-K$2:Q$2)^2))</f>
        <v>3.2293314588537722E-2</v>
      </c>
      <c r="U100">
        <f t="shared" si="21"/>
        <v>0.51153268381547679</v>
      </c>
      <c r="V100">
        <f t="shared" si="22"/>
        <v>182</v>
      </c>
    </row>
    <row r="101" spans="1:22" x14ac:dyDescent="0.25">
      <c r="A101" t="str">
        <v>15.6" Ноутбук Lenovo V15 G2 ALC черный [Full HD (1920x1080), TN+film, AMD Ryzen 5 5500U, ядра: 6 х 2.1 ГГц, RAM 8 ГБ, SSD 256 ГБ, AMD Radeon Graphics , без ОС]</v>
      </c>
      <c r="B101">
        <v>319990</v>
      </c>
      <c r="C101">
        <v>15.6</v>
      </c>
      <c r="D101">
        <v>8</v>
      </c>
      <c r="E101">
        <v>256</v>
      </c>
      <c r="F101">
        <v>7</v>
      </c>
      <c r="G101">
        <v>7</v>
      </c>
      <c r="H101">
        <v>1920</v>
      </c>
      <c r="K101">
        <f t="shared" si="14"/>
        <v>6.0321746138395109E-3</v>
      </c>
      <c r="L101">
        <f t="shared" si="15"/>
        <v>1.0007845288545572E-2</v>
      </c>
      <c r="M101">
        <f t="shared" si="16"/>
        <v>6.8201416575184096E-3</v>
      </c>
      <c r="N101">
        <f t="shared" si="17"/>
        <v>4.6640953834139517E-3</v>
      </c>
      <c r="O101">
        <f t="shared" si="18"/>
        <v>8.5523206449639958E-3</v>
      </c>
      <c r="P101">
        <f t="shared" si="19"/>
        <v>6.283097984235121E-3</v>
      </c>
      <c r="Q101">
        <f t="shared" si="20"/>
        <v>9.2973539641033696E-3</v>
      </c>
      <c r="S101" cm="1">
        <f t="array" ref="S101">SQRT(SUM((K101:Q101-K$1:Q$1)^2))</f>
        <v>2.8027916902116652E-2</v>
      </c>
      <c r="T101" cm="1">
        <f t="array" ref="T101">SQRT(SUM((K101:Q101-K$2:Q$2)^2))</f>
        <v>3.350579540777613E-2</v>
      </c>
      <c r="U101">
        <f t="shared" si="21"/>
        <v>0.54451119800859793</v>
      </c>
      <c r="V101">
        <f t="shared" si="22"/>
        <v>96</v>
      </c>
    </row>
    <row r="102" spans="1:22" x14ac:dyDescent="0.25">
      <c r="A102" t="str">
        <v>15.6" Ноутбук Acer Aspire 3 A315-58-3343 серебристый [Full HD (1920x1080), TN+film, Intel Core i3-1115G4, ядра: 2 х 3 ГГц, RAM 8 ГБ, SSD 256 ГБ, Intel UHD Graphics , Windows 11 Home Single Language]</v>
      </c>
      <c r="B102">
        <v>320990</v>
      </c>
      <c r="C102">
        <v>15.6</v>
      </c>
      <c r="D102">
        <v>8</v>
      </c>
      <c r="E102">
        <v>256</v>
      </c>
      <c r="F102">
        <v>10</v>
      </c>
      <c r="G102">
        <v>14</v>
      </c>
      <c r="H102">
        <v>1920</v>
      </c>
      <c r="K102">
        <f t="shared" si="14"/>
        <v>6.0510257486057206E-3</v>
      </c>
      <c r="L102">
        <f t="shared" si="15"/>
        <v>1.0007845288545572E-2</v>
      </c>
      <c r="M102">
        <f t="shared" si="16"/>
        <v>6.8201416575184096E-3</v>
      </c>
      <c r="N102">
        <f t="shared" si="17"/>
        <v>4.6640953834139517E-3</v>
      </c>
      <c r="O102">
        <f t="shared" si="18"/>
        <v>1.2217600921377138E-2</v>
      </c>
      <c r="P102">
        <f t="shared" si="19"/>
        <v>1.2566195968470242E-2</v>
      </c>
      <c r="Q102">
        <f t="shared" si="20"/>
        <v>9.2973539641033696E-3</v>
      </c>
      <c r="S102" cm="1">
        <f t="array" ref="S102">SQRT(SUM((K102:Q102-K$1:Q$1)^2))</f>
        <v>3.0839727294856352E-2</v>
      </c>
      <c r="T102" cm="1">
        <f t="array" ref="T102">SQRT(SUM((K102:Q102-K$2:Q$2)^2))</f>
        <v>3.2274827577108957E-2</v>
      </c>
      <c r="U102">
        <f t="shared" si="21"/>
        <v>0.51136901214913</v>
      </c>
      <c r="V102">
        <f t="shared" si="22"/>
        <v>184</v>
      </c>
    </row>
    <row r="103" spans="1:22" x14ac:dyDescent="0.25">
      <c r="A103" t="str">
        <v>15.6" Ноутбук Lenovo V15 G2 ALC черный [Full HD (1920x1080), TN+film, AMD Ryzen 5 5500U, ядра: 6 х 2.1 ГГц, RAM 8 ГБ, SSD 512 ГБ, AMD Radeon Graphics , без ОС]</v>
      </c>
      <c r="B103">
        <v>334990</v>
      </c>
      <c r="C103">
        <v>15.6</v>
      </c>
      <c r="D103">
        <v>8</v>
      </c>
      <c r="E103">
        <v>512</v>
      </c>
      <c r="F103">
        <v>7</v>
      </c>
      <c r="G103">
        <v>7</v>
      </c>
      <c r="H103">
        <v>1920</v>
      </c>
      <c r="K103">
        <f t="shared" si="14"/>
        <v>6.314941635332659E-3</v>
      </c>
      <c r="L103">
        <f t="shared" si="15"/>
        <v>1.0007845288545572E-2</v>
      </c>
      <c r="M103">
        <f t="shared" si="16"/>
        <v>6.8201416575184096E-3</v>
      </c>
      <c r="N103">
        <f t="shared" si="17"/>
        <v>9.3281907668279034E-3</v>
      </c>
      <c r="O103">
        <f t="shared" si="18"/>
        <v>8.5523206449639958E-3</v>
      </c>
      <c r="P103">
        <f t="shared" si="19"/>
        <v>6.283097984235121E-3</v>
      </c>
      <c r="Q103">
        <f t="shared" si="20"/>
        <v>9.2973539641033696E-3</v>
      </c>
      <c r="S103" cm="1">
        <f t="array" ref="S103">SQRT(SUM((K103:Q103-K$1:Q$1)^2))</f>
        <v>2.6061860355575363E-2</v>
      </c>
      <c r="T103" cm="1">
        <f t="array" ref="T103">SQRT(SUM((K103:Q103-K$2:Q$2)^2))</f>
        <v>3.3886803395656584E-2</v>
      </c>
      <c r="U103">
        <f t="shared" si="21"/>
        <v>0.56526369855842207</v>
      </c>
      <c r="V103">
        <f t="shared" si="22"/>
        <v>63</v>
      </c>
    </row>
    <row r="104" spans="1:22" x14ac:dyDescent="0.25">
      <c r="A104" t="str">
        <v>14" Ноутбук ASUS Zenbook UX425EA-KI846W серый [Full HD (1920x1080), IPS, Intel Core i5-1135G7, ядра: 4 х 2.4 ГГц, RAM 8 ГБ, SSD 256 ГБ, Intel Iris Xe Graphics , Windows 11 Home Single Language]</v>
      </c>
      <c r="B104">
        <v>339990</v>
      </c>
      <c r="C104">
        <v>14</v>
      </c>
      <c r="D104">
        <v>8</v>
      </c>
      <c r="E104">
        <v>256</v>
      </c>
      <c r="F104">
        <v>6</v>
      </c>
      <c r="G104">
        <v>14</v>
      </c>
      <c r="H104">
        <v>1920</v>
      </c>
      <c r="K104">
        <f t="shared" si="14"/>
        <v>6.4091973091637087E-3</v>
      </c>
      <c r="L104">
        <f t="shared" si="15"/>
        <v>8.9813996179255156E-3</v>
      </c>
      <c r="M104">
        <f t="shared" si="16"/>
        <v>6.8201416575184096E-3</v>
      </c>
      <c r="N104">
        <f t="shared" si="17"/>
        <v>4.6640953834139517E-3</v>
      </c>
      <c r="O104">
        <f t="shared" si="18"/>
        <v>7.330560552826282E-3</v>
      </c>
      <c r="P104">
        <f t="shared" si="19"/>
        <v>1.2566195968470242E-2</v>
      </c>
      <c r="Q104">
        <f t="shared" si="20"/>
        <v>9.2973539641033696E-3</v>
      </c>
      <c r="S104" cm="1">
        <f t="array" ref="S104">SQRT(SUM((K104:Q104-K$1:Q$1)^2))</f>
        <v>2.9763138349608316E-2</v>
      </c>
      <c r="T104" cm="1">
        <f t="array" ref="T104">SQRT(SUM((K104:Q104-K$2:Q$2)^2))</f>
        <v>3.2815426137685601E-2</v>
      </c>
      <c r="U104">
        <f t="shared" si="21"/>
        <v>0.52438764625782541</v>
      </c>
      <c r="V104">
        <f t="shared" si="22"/>
        <v>138</v>
      </c>
    </row>
    <row r="105" spans="1:22" x14ac:dyDescent="0.25">
      <c r="A105" t="str">
        <v>14" Ноутбук Lenovo V14-G2 ALC серый [Full HD (1920x1080), TN+film, AMD Ryzen 3 5300U, ядра: 4 х 2.6 ГГц, RAM 8 ГБ, SSD 256 ГБ, AMD Radeon Graphics , без ОС]</v>
      </c>
      <c r="B105">
        <v>339990</v>
      </c>
      <c r="C105">
        <v>14</v>
      </c>
      <c r="D105">
        <v>8</v>
      </c>
      <c r="E105">
        <v>256</v>
      </c>
      <c r="F105">
        <v>9</v>
      </c>
      <c r="G105">
        <v>7</v>
      </c>
      <c r="H105">
        <v>1920</v>
      </c>
      <c r="K105">
        <f t="shared" si="14"/>
        <v>6.4091973091637087E-3</v>
      </c>
      <c r="L105">
        <f t="shared" si="15"/>
        <v>8.9813996179255156E-3</v>
      </c>
      <c r="M105">
        <f t="shared" si="16"/>
        <v>6.8201416575184096E-3</v>
      </c>
      <c r="N105">
        <f t="shared" si="17"/>
        <v>4.6640953834139517E-3</v>
      </c>
      <c r="O105">
        <f t="shared" si="18"/>
        <v>1.0995840829239422E-2</v>
      </c>
      <c r="P105">
        <f t="shared" si="19"/>
        <v>6.283097984235121E-3</v>
      </c>
      <c r="Q105">
        <f t="shared" si="20"/>
        <v>9.2973539641033696E-3</v>
      </c>
      <c r="S105" cm="1">
        <f t="array" ref="S105">SQRT(SUM((K105:Q105-K$1:Q$1)^2))</f>
        <v>2.8774132528982168E-2</v>
      </c>
      <c r="T105" cm="1">
        <f t="array" ref="T105">SQRT(SUM((K105:Q105-K$2:Q$2)^2))</f>
        <v>3.2666044878848853E-2</v>
      </c>
      <c r="U105">
        <f t="shared" si="21"/>
        <v>0.53167237233083442</v>
      </c>
      <c r="V105">
        <f t="shared" si="22"/>
        <v>116</v>
      </c>
    </row>
    <row r="106" spans="1:22" x14ac:dyDescent="0.25">
      <c r="A106" t="str">
        <v>15.6" Ноутбук Lenovo IdeaPad V15 Gen 3 IAP черный [Full HD (1920x1080), TN+film, Intel Core i3-1215U, ядра: 2 + 4, RAM 8 ГБ, SSD 512 ГБ, Intel UHD Graphics , без ОС]</v>
      </c>
      <c r="B106">
        <v>339990</v>
      </c>
      <c r="C106">
        <v>15.6</v>
      </c>
      <c r="D106">
        <v>8</v>
      </c>
      <c r="E106">
        <v>512</v>
      </c>
      <c r="F106">
        <v>10</v>
      </c>
      <c r="G106">
        <v>14</v>
      </c>
      <c r="H106">
        <v>1920</v>
      </c>
      <c r="K106">
        <f t="shared" si="14"/>
        <v>6.4091973091637087E-3</v>
      </c>
      <c r="L106">
        <f t="shared" si="15"/>
        <v>1.0007845288545572E-2</v>
      </c>
      <c r="M106">
        <f t="shared" si="16"/>
        <v>6.8201416575184096E-3</v>
      </c>
      <c r="N106">
        <f t="shared" si="17"/>
        <v>9.3281907668279034E-3</v>
      </c>
      <c r="O106">
        <f t="shared" si="18"/>
        <v>1.2217600921377138E-2</v>
      </c>
      <c r="P106">
        <f t="shared" si="19"/>
        <v>1.2566195968470242E-2</v>
      </c>
      <c r="Q106">
        <f t="shared" si="20"/>
        <v>9.2973539641033696E-3</v>
      </c>
      <c r="S106" cm="1">
        <f t="array" ref="S106">SQRT(SUM((K106:Q106-K$1:Q$1)^2))</f>
        <v>2.9076321902847334E-2</v>
      </c>
      <c r="T106" cm="1">
        <f t="array" ref="T106">SQRT(SUM((K106:Q106-K$2:Q$2)^2))</f>
        <v>3.2597965239713644E-2</v>
      </c>
      <c r="U106">
        <f t="shared" si="21"/>
        <v>0.52855033677751295</v>
      </c>
      <c r="V106">
        <f t="shared" si="22"/>
        <v>123</v>
      </c>
    </row>
    <row r="107" spans="1:22" x14ac:dyDescent="0.25">
      <c r="A107" t="str">
        <v>14" Ноутбук Dream Machines G1650Ti-14KZ30 черный [Full HD (1920x1080), WVA (TN+film), Intel Core i3-1115G4, ядра: 2 х 3 ГГц, RAM 8 ГБ, SSD 500 ГБ, GeForce GTX 1650 Ti 4 ГБ, без ОС]</v>
      </c>
      <c r="B107">
        <v>349990</v>
      </c>
      <c r="C107">
        <v>14</v>
      </c>
      <c r="D107">
        <v>8</v>
      </c>
      <c r="E107">
        <v>500</v>
      </c>
      <c r="F107">
        <v>10</v>
      </c>
      <c r="G107">
        <v>9</v>
      </c>
      <c r="H107">
        <v>1920</v>
      </c>
      <c r="K107">
        <f t="shared" si="14"/>
        <v>6.597708656825808E-3</v>
      </c>
      <c r="L107">
        <f t="shared" si="15"/>
        <v>8.9813996179255156E-3</v>
      </c>
      <c r="M107">
        <f t="shared" si="16"/>
        <v>6.8201416575184096E-3</v>
      </c>
      <c r="N107">
        <f t="shared" si="17"/>
        <v>9.1095612957303763E-3</v>
      </c>
      <c r="O107">
        <f t="shared" si="18"/>
        <v>1.2217600921377138E-2</v>
      </c>
      <c r="P107">
        <f t="shared" si="19"/>
        <v>8.0782688368737261E-3</v>
      </c>
      <c r="Q107">
        <f t="shared" si="20"/>
        <v>9.2973539641033696E-3</v>
      </c>
      <c r="S107" cm="1">
        <f t="array" ref="S107">SQRT(SUM((K107:Q107-K$1:Q$1)^2))</f>
        <v>2.7748849204865447E-2</v>
      </c>
      <c r="T107" cm="1">
        <f t="array" ref="T107">SQRT(SUM((K107:Q107-K$2:Q$2)^2))</f>
        <v>3.2649952940391788E-2</v>
      </c>
      <c r="U107">
        <f t="shared" si="21"/>
        <v>0.54057285543295497</v>
      </c>
      <c r="V107">
        <f t="shared" si="22"/>
        <v>103</v>
      </c>
    </row>
    <row r="108" spans="1:22" x14ac:dyDescent="0.25">
      <c r="A108" t="str">
        <v>15.6" Ноутбук ASUS VivoBook 15X OLED X1503ZA-L1493 синий [Full HD (1920x1080), OLED, Intel Core i3-1220P, ядра: 2 + 8, RAM 16 ГБ, SSD 512 ГБ, Intel UHD Graphics , без ОС]</v>
      </c>
      <c r="B108">
        <v>349990</v>
      </c>
      <c r="C108">
        <v>15.6</v>
      </c>
      <c r="D108">
        <v>16</v>
      </c>
      <c r="E108">
        <v>512</v>
      </c>
      <c r="F108">
        <v>10</v>
      </c>
      <c r="G108">
        <v>14</v>
      </c>
      <c r="H108">
        <v>1920</v>
      </c>
      <c r="K108">
        <f t="shared" si="14"/>
        <v>6.597708656825808E-3</v>
      </c>
      <c r="L108">
        <f t="shared" si="15"/>
        <v>1.0007845288545572E-2</v>
      </c>
      <c r="M108">
        <f t="shared" si="16"/>
        <v>1.3640283315036819E-2</v>
      </c>
      <c r="N108">
        <f t="shared" si="17"/>
        <v>9.3281907668279034E-3</v>
      </c>
      <c r="O108">
        <f t="shared" si="18"/>
        <v>1.2217600921377138E-2</v>
      </c>
      <c r="P108">
        <f t="shared" si="19"/>
        <v>1.2566195968470242E-2</v>
      </c>
      <c r="Q108">
        <f t="shared" si="20"/>
        <v>9.2973539641033696E-3</v>
      </c>
      <c r="S108" cm="1">
        <f t="array" ref="S108">SQRT(SUM((K108:Q108-K$1:Q$1)^2))</f>
        <v>2.4791170285740478E-2</v>
      </c>
      <c r="T108" cm="1">
        <f t="array" ref="T108">SQRT(SUM((K108:Q108-K$2:Q$2)^2))</f>
        <v>3.382149333476394E-2</v>
      </c>
      <c r="U108">
        <f t="shared" si="21"/>
        <v>0.57703389072617051</v>
      </c>
      <c r="V108">
        <f t="shared" si="22"/>
        <v>54</v>
      </c>
    </row>
    <row r="109" spans="1:22" x14ac:dyDescent="0.25">
      <c r="A109" t="str">
        <v>15.6" Ноутбук Lenovo ThinkBook 15 G2 ARE серый [Full HD (1920x1080), IPS, AMD Ryzen 5 4500U, ядра: 6 х 2.3 ГГц, RAM 8 ГБ, HDD 1000 ГБ, AMD Radeon Graphics , без ОС]</v>
      </c>
      <c r="B109">
        <v>349990</v>
      </c>
      <c r="C109">
        <v>15.6</v>
      </c>
      <c r="D109">
        <v>8</v>
      </c>
      <c r="E109">
        <v>1000</v>
      </c>
      <c r="F109">
        <v>7</v>
      </c>
      <c r="G109">
        <v>7</v>
      </c>
      <c r="H109">
        <v>1920</v>
      </c>
      <c r="K109">
        <f t="shared" si="14"/>
        <v>6.597708656825808E-3</v>
      </c>
      <c r="L109">
        <f t="shared" si="15"/>
        <v>1.0007845288545572E-2</v>
      </c>
      <c r="M109">
        <f t="shared" si="16"/>
        <v>6.8201416575184096E-3</v>
      </c>
      <c r="N109">
        <f t="shared" si="17"/>
        <v>1.8219122591460753E-2</v>
      </c>
      <c r="O109">
        <f t="shared" si="18"/>
        <v>8.5523206449639958E-3</v>
      </c>
      <c r="P109">
        <f t="shared" si="19"/>
        <v>6.283097984235121E-3</v>
      </c>
      <c r="Q109">
        <f t="shared" si="20"/>
        <v>9.2973539641033696E-3</v>
      </c>
      <c r="S109" cm="1">
        <f t="array" ref="S109">SQRT(SUM((K109:Q109-K$1:Q$1)^2))</f>
        <v>2.4392250819062732E-2</v>
      </c>
      <c r="T109" cm="1">
        <f t="array" ref="T109">SQRT(SUM((K109:Q109-K$2:Q$2)^2))</f>
        <v>3.652530679778828E-2</v>
      </c>
      <c r="U109">
        <f t="shared" si="21"/>
        <v>0.5995858702595892</v>
      </c>
      <c r="V109">
        <f t="shared" si="22"/>
        <v>29</v>
      </c>
    </row>
    <row r="110" spans="1:22" x14ac:dyDescent="0.25">
      <c r="A110" t="str">
        <v>14" Ноутбук ASUS Vivobook S 14 Flip OLED TN3402QA-LZ147W синий [2880x1800, OLED, AMD Ryzen 5 5600H, ядра: 6 х 3.3 ГГц, RAM 8 ГБ, SSD 512 ГБ, AMD Radeon Graphics , Windows 11 Home Single Language]</v>
      </c>
      <c r="B110">
        <v>359990</v>
      </c>
      <c r="C110">
        <v>14</v>
      </c>
      <c r="D110">
        <v>8</v>
      </c>
      <c r="E110">
        <v>512</v>
      </c>
      <c r="F110">
        <v>7</v>
      </c>
      <c r="G110">
        <v>7</v>
      </c>
      <c r="H110">
        <v>2880</v>
      </c>
      <c r="K110">
        <f t="shared" si="14"/>
        <v>6.7862200044879074E-3</v>
      </c>
      <c r="L110">
        <f t="shared" si="15"/>
        <v>8.9813996179255156E-3</v>
      </c>
      <c r="M110">
        <f t="shared" si="16"/>
        <v>6.8201416575184096E-3</v>
      </c>
      <c r="N110">
        <f t="shared" si="17"/>
        <v>9.3281907668279034E-3</v>
      </c>
      <c r="O110">
        <f t="shared" si="18"/>
        <v>8.5523206449639958E-3</v>
      </c>
      <c r="P110">
        <f t="shared" si="19"/>
        <v>6.283097984235121E-3</v>
      </c>
      <c r="Q110">
        <f t="shared" si="20"/>
        <v>1.3946030946155055E-2</v>
      </c>
      <c r="S110" cm="1">
        <f t="array" ref="S110">SQRT(SUM((K110:Q110-K$1:Q$1)^2))</f>
        <v>2.4941533402962842E-2</v>
      </c>
      <c r="T110" cm="1">
        <f t="array" ref="T110">SQRT(SUM((K110:Q110-K$2:Q$2)^2))</f>
        <v>3.4110553687567872E-2</v>
      </c>
      <c r="U110">
        <f t="shared" si="21"/>
        <v>0.57763502304794345</v>
      </c>
      <c r="V110">
        <f t="shared" si="22"/>
        <v>52</v>
      </c>
    </row>
    <row r="111" spans="1:22" x14ac:dyDescent="0.25">
      <c r="A111" t="str">
        <v>15.6" Ноутбук ASUS VivoBook Pro 15 M6500QH-HN075 синий [Full HD (1920x1080), IPS, AMD Ryzen 5 5600H, ядра: 6 х 3.3 ГГц, RAM 8 ГБ, SSD 512 ГБ, GeForce GTX 1650 4 ГБ, без ОС]</v>
      </c>
      <c r="B111">
        <v>359990</v>
      </c>
      <c r="C111">
        <v>15.6</v>
      </c>
      <c r="D111">
        <v>8</v>
      </c>
      <c r="E111">
        <v>512</v>
      </c>
      <c r="F111">
        <v>7</v>
      </c>
      <c r="G111">
        <v>9</v>
      </c>
      <c r="H111">
        <v>1920</v>
      </c>
      <c r="K111">
        <f t="shared" si="14"/>
        <v>6.7862200044879074E-3</v>
      </c>
      <c r="L111">
        <f t="shared" si="15"/>
        <v>1.0007845288545572E-2</v>
      </c>
      <c r="M111">
        <f t="shared" si="16"/>
        <v>6.8201416575184096E-3</v>
      </c>
      <c r="N111">
        <f t="shared" si="17"/>
        <v>9.3281907668279034E-3</v>
      </c>
      <c r="O111">
        <f t="shared" si="18"/>
        <v>8.5523206449639958E-3</v>
      </c>
      <c r="P111">
        <f t="shared" si="19"/>
        <v>8.0782688368737261E-3</v>
      </c>
      <c r="Q111">
        <f t="shared" si="20"/>
        <v>9.2973539641033696E-3</v>
      </c>
      <c r="S111" cm="1">
        <f t="array" ref="S111">SQRT(SUM((K111:Q111-K$1:Q$1)^2))</f>
        <v>2.6573985009574298E-2</v>
      </c>
      <c r="T111" cm="1">
        <f t="array" ref="T111">SQRT(SUM((K111:Q111-K$2:Q$2)^2))</f>
        <v>3.316048186639961E-2</v>
      </c>
      <c r="U111">
        <f t="shared" si="21"/>
        <v>0.55513146095788213</v>
      </c>
      <c r="V111">
        <f t="shared" si="22"/>
        <v>74</v>
      </c>
    </row>
    <row r="112" spans="1:22" x14ac:dyDescent="0.25">
      <c r="A112" t="str">
        <v>15.6" Ноутбук Lenovo IdeaPad L3 15ITL6 серый [Full HD (1920x1080), IPS, Intel Core i3-1115G4, ядра: 2 х 3 ГГц, RAM 8 ГБ, SSD 512 ГБ, Intel UHD Graphics , Windows 10 Home Single Language]</v>
      </c>
      <c r="B112">
        <v>364990</v>
      </c>
      <c r="C112">
        <v>15.6</v>
      </c>
      <c r="D112">
        <v>8</v>
      </c>
      <c r="E112">
        <v>512</v>
      </c>
      <c r="F112">
        <v>10</v>
      </c>
      <c r="G112">
        <v>14</v>
      </c>
      <c r="H112">
        <v>1920</v>
      </c>
      <c r="K112">
        <f t="shared" si="14"/>
        <v>6.880475678318957E-3</v>
      </c>
      <c r="L112">
        <f t="shared" si="15"/>
        <v>1.0007845288545572E-2</v>
      </c>
      <c r="M112">
        <f t="shared" si="16"/>
        <v>6.8201416575184096E-3</v>
      </c>
      <c r="N112">
        <f t="shared" si="17"/>
        <v>9.3281907668279034E-3</v>
      </c>
      <c r="O112">
        <f t="shared" si="18"/>
        <v>1.2217600921377138E-2</v>
      </c>
      <c r="P112">
        <f t="shared" si="19"/>
        <v>1.2566195968470242E-2</v>
      </c>
      <c r="Q112">
        <f t="shared" si="20"/>
        <v>9.2973539641033696E-3</v>
      </c>
      <c r="S112" cm="1">
        <f t="array" ref="S112">SQRT(SUM((K112:Q112-K$1:Q$1)^2))</f>
        <v>2.9153369995301041E-2</v>
      </c>
      <c r="T112" cm="1">
        <f t="array" ref="T112">SQRT(SUM((K112:Q112-K$2:Q$2)^2))</f>
        <v>3.2145825898038251E-2</v>
      </c>
      <c r="U112">
        <f t="shared" si="21"/>
        <v>0.52440860650067977</v>
      </c>
      <c r="V112">
        <f t="shared" si="22"/>
        <v>137</v>
      </c>
    </row>
    <row r="113" spans="1:22" x14ac:dyDescent="0.25">
      <c r="A113" t="str">
        <v>15.6" Ноутбук ASUS TUF Gaming A15 FA506IHRB-HN084 черный [Full HD (1920x1080), IPS, AMD Ryzen 5 4600H, ядра: 6 х 3 ГГц, RAM 8 ГБ, SSD 512 ГБ, GeForce GTX 1650 4 ГБ, без ОС]</v>
      </c>
      <c r="B113">
        <v>369990</v>
      </c>
      <c r="C113">
        <v>15.6</v>
      </c>
      <c r="D113">
        <v>8</v>
      </c>
      <c r="E113">
        <v>512</v>
      </c>
      <c r="F113">
        <v>7</v>
      </c>
      <c r="G113">
        <v>9</v>
      </c>
      <c r="H113">
        <v>1920</v>
      </c>
      <c r="K113">
        <f t="shared" si="14"/>
        <v>6.9747313521500058E-3</v>
      </c>
      <c r="L113">
        <f t="shared" si="15"/>
        <v>1.0007845288545572E-2</v>
      </c>
      <c r="M113">
        <f t="shared" si="16"/>
        <v>6.8201416575184096E-3</v>
      </c>
      <c r="N113">
        <f t="shared" si="17"/>
        <v>9.3281907668279034E-3</v>
      </c>
      <c r="O113">
        <f t="shared" si="18"/>
        <v>8.5523206449639958E-3</v>
      </c>
      <c r="P113">
        <f t="shared" si="19"/>
        <v>8.0782688368737261E-3</v>
      </c>
      <c r="Q113">
        <f t="shared" si="20"/>
        <v>9.2973539641033696E-3</v>
      </c>
      <c r="S113" cm="1">
        <f t="array" ref="S113">SQRT(SUM((K113:Q113-K$1:Q$1)^2))</f>
        <v>2.6609399002674613E-2</v>
      </c>
      <c r="T113" cm="1">
        <f t="array" ref="T113">SQRT(SUM((K113:Q113-K$2:Q$2)^2))</f>
        <v>3.2984801240742288E-2</v>
      </c>
      <c r="U113">
        <f t="shared" si="21"/>
        <v>0.55349012330081515</v>
      </c>
      <c r="V113">
        <f t="shared" si="22"/>
        <v>76</v>
      </c>
    </row>
    <row r="114" spans="1:22" x14ac:dyDescent="0.25">
      <c r="A114" t="str">
        <v>15.6" Ноутбук Lenovo IdeaPad L3 15ITL6 серый [Full HD (1920x1080), IPS, Intel Core i5-1135G7, ядра: 4 х 2.4 ГГц, RAM 8 ГБ, HDD 1000 ГБ, Intel Iris Xe Graphics , без ОС]</v>
      </c>
      <c r="B114">
        <v>369990</v>
      </c>
      <c r="C114">
        <v>15.6</v>
      </c>
      <c r="D114">
        <v>8</v>
      </c>
      <c r="E114">
        <v>1000</v>
      </c>
      <c r="F114">
        <v>6</v>
      </c>
      <c r="G114">
        <v>14</v>
      </c>
      <c r="H114">
        <v>1920</v>
      </c>
      <c r="K114">
        <f t="shared" si="14"/>
        <v>6.9747313521500058E-3</v>
      </c>
      <c r="L114">
        <f t="shared" si="15"/>
        <v>1.0007845288545572E-2</v>
      </c>
      <c r="M114">
        <f t="shared" si="16"/>
        <v>6.8201416575184096E-3</v>
      </c>
      <c r="N114">
        <f t="shared" si="17"/>
        <v>1.8219122591460753E-2</v>
      </c>
      <c r="O114">
        <f t="shared" si="18"/>
        <v>7.330560552826282E-3</v>
      </c>
      <c r="P114">
        <f t="shared" si="19"/>
        <v>1.2566195968470242E-2</v>
      </c>
      <c r="Q114">
        <f t="shared" si="20"/>
        <v>9.2973539641033696E-3</v>
      </c>
      <c r="S114" cm="1">
        <f t="array" ref="S114">SQRT(SUM((K114:Q114-K$1:Q$1)^2))</f>
        <v>2.6313421402790971E-2</v>
      </c>
      <c r="T114" cm="1">
        <f t="array" ref="T114">SQRT(SUM((K114:Q114-K$2:Q$2)^2))</f>
        <v>3.5926505873674977E-2</v>
      </c>
      <c r="U114">
        <f t="shared" si="21"/>
        <v>0.57722602589318006</v>
      </c>
      <c r="V114">
        <f t="shared" si="22"/>
        <v>53</v>
      </c>
    </row>
    <row r="115" spans="1:22" x14ac:dyDescent="0.25">
      <c r="A115" t="str">
        <v>13.3" Ультрабук ASUS Zenbook 13 OLED UX325EA-KG230T серый [Full HD (1920x1080), OLED, Intel Core i5-1135G7, ядра: 4 х 2.4 ГГц, RAM 8 ГБ, SSD 512 ГБ, Intel Iris Xe Graphics , Windows 10 Home Single Language]</v>
      </c>
      <c r="B115">
        <v>379990</v>
      </c>
      <c r="C115">
        <v>13.3</v>
      </c>
      <c r="D115">
        <v>8</v>
      </c>
      <c r="E115">
        <v>512</v>
      </c>
      <c r="F115">
        <v>6</v>
      </c>
      <c r="G115">
        <v>14</v>
      </c>
      <c r="H115">
        <v>1920</v>
      </c>
      <c r="K115">
        <f t="shared" si="14"/>
        <v>7.1632426998121061E-3</v>
      </c>
      <c r="L115">
        <f t="shared" si="15"/>
        <v>8.5323296370292401E-3</v>
      </c>
      <c r="M115">
        <f t="shared" si="16"/>
        <v>6.8201416575184096E-3</v>
      </c>
      <c r="N115">
        <f t="shared" si="17"/>
        <v>9.3281907668279034E-3</v>
      </c>
      <c r="O115">
        <f t="shared" si="18"/>
        <v>7.330560552826282E-3</v>
      </c>
      <c r="P115">
        <f t="shared" si="19"/>
        <v>1.2566195968470242E-2</v>
      </c>
      <c r="Q115">
        <f t="shared" si="20"/>
        <v>9.2973539641033696E-3</v>
      </c>
      <c r="S115" cm="1">
        <f t="array" ref="S115">SQRT(SUM((K115:Q115-K$1:Q$1)^2))</f>
        <v>2.8045857793902534E-2</v>
      </c>
      <c r="T115" cm="1">
        <f t="array" ref="T115">SQRT(SUM((K115:Q115-K$2:Q$2)^2))</f>
        <v>3.2764831378268376E-2</v>
      </c>
      <c r="U115">
        <f t="shared" si="21"/>
        <v>0.53880052708336523</v>
      </c>
      <c r="V115">
        <f t="shared" si="22"/>
        <v>104</v>
      </c>
    </row>
    <row r="116" spans="1:22" x14ac:dyDescent="0.25">
      <c r="A116" t="str">
        <v>15.6" Ноутбук ARDOR GAMING NEO G15-I5ND200 черный [Full HD (1920x1080), IPS, Intel Core i5-12500H, ядра: 4 + 8 х 2.5 ГГц, RAM 16 ГБ, SSD 512 ГБ, GeForce GTX 1650 4 ГБ, без ОС]</v>
      </c>
      <c r="B116">
        <v>379990</v>
      </c>
      <c r="C116">
        <v>15.6</v>
      </c>
      <c r="D116">
        <v>16</v>
      </c>
      <c r="E116">
        <v>512</v>
      </c>
      <c r="F116">
        <v>6</v>
      </c>
      <c r="G116">
        <v>9</v>
      </c>
      <c r="H116">
        <v>1920</v>
      </c>
      <c r="K116">
        <f t="shared" si="14"/>
        <v>7.1632426998121061E-3</v>
      </c>
      <c r="L116">
        <f t="shared" si="15"/>
        <v>1.0007845288545572E-2</v>
      </c>
      <c r="M116">
        <f t="shared" si="16"/>
        <v>1.3640283315036819E-2</v>
      </c>
      <c r="N116">
        <f t="shared" si="17"/>
        <v>9.3281907668279034E-3</v>
      </c>
      <c r="O116">
        <f t="shared" si="18"/>
        <v>7.330560552826282E-3</v>
      </c>
      <c r="P116">
        <f t="shared" si="19"/>
        <v>8.0782688368737261E-3</v>
      </c>
      <c r="Q116">
        <f t="shared" si="20"/>
        <v>9.2973539641033696E-3</v>
      </c>
      <c r="S116" cm="1">
        <f t="array" ref="S116">SQRT(SUM((K116:Q116-K$1:Q$1)^2))</f>
        <v>2.1540860792610948E-2</v>
      </c>
      <c r="T116" cm="1">
        <f t="array" ref="T116">SQRT(SUM((K116:Q116-K$2:Q$2)^2))</f>
        <v>3.4480160615634983E-2</v>
      </c>
      <c r="U116">
        <f t="shared" si="21"/>
        <v>0.6154861112646498</v>
      </c>
      <c r="V116">
        <f t="shared" si="22"/>
        <v>16</v>
      </c>
    </row>
    <row r="117" spans="1:22" x14ac:dyDescent="0.25">
      <c r="A117" t="str">
        <v>15.6" Ноутбук Acer Aspire 5 A515-45-R7V5 серебристый [Full HD (1920x1080), IPS, AMD Ryzen 5 5500U, ядра: 6 х 2.1 ГГц, RAM 8 ГБ, SSD 512 ГБ, AMD Radeon Graphics , Windows 11 Home Single Language]</v>
      </c>
      <c r="B117">
        <v>389990</v>
      </c>
      <c r="C117">
        <v>15.6</v>
      </c>
      <c r="D117">
        <v>8</v>
      </c>
      <c r="E117">
        <v>512</v>
      </c>
      <c r="F117">
        <v>7</v>
      </c>
      <c r="G117">
        <v>7</v>
      </c>
      <c r="H117">
        <v>1920</v>
      </c>
      <c r="K117">
        <f t="shared" si="14"/>
        <v>7.3517540474742054E-3</v>
      </c>
      <c r="L117">
        <f t="shared" si="15"/>
        <v>1.0007845288545572E-2</v>
      </c>
      <c r="M117">
        <f t="shared" si="16"/>
        <v>6.8201416575184096E-3</v>
      </c>
      <c r="N117">
        <f t="shared" si="17"/>
        <v>9.3281907668279034E-3</v>
      </c>
      <c r="O117">
        <f t="shared" si="18"/>
        <v>8.5523206449639958E-3</v>
      </c>
      <c r="P117">
        <f t="shared" si="19"/>
        <v>6.283097984235121E-3</v>
      </c>
      <c r="Q117">
        <f t="shared" si="20"/>
        <v>9.2973539641033696E-3</v>
      </c>
      <c r="S117" cm="1">
        <f t="array" ref="S117">SQRT(SUM((K117:Q117-K$1:Q$1)^2))</f>
        <v>2.6257984265942898E-2</v>
      </c>
      <c r="T117" cm="1">
        <f t="array" ref="T117">SQRT(SUM((K117:Q117-K$2:Q$2)^2))</f>
        <v>3.29287909428869E-2</v>
      </c>
      <c r="U117">
        <f t="shared" si="21"/>
        <v>0.55635386159667655</v>
      </c>
      <c r="V117">
        <f t="shared" si="22"/>
        <v>70</v>
      </c>
    </row>
    <row r="118" spans="1:22" x14ac:dyDescent="0.25">
      <c r="A118" t="str">
        <v>15.6" Ноутбук Lenovo V15 G2 ALC черный [Full HD (1920x1080), TN+film, AMD Ryzen 7 5700U, ядра: 8 х 1.8 ГГц, RAM 8 ГБ, SSD 512 ГБ, AMD Radeon Graphics , без ОС]</v>
      </c>
      <c r="B118">
        <v>389990</v>
      </c>
      <c r="C118">
        <v>15.6</v>
      </c>
      <c r="D118">
        <v>8</v>
      </c>
      <c r="E118">
        <v>512</v>
      </c>
      <c r="F118">
        <v>5</v>
      </c>
      <c r="G118">
        <v>7</v>
      </c>
      <c r="H118">
        <v>1920</v>
      </c>
      <c r="K118">
        <f t="shared" si="14"/>
        <v>7.3517540474742054E-3</v>
      </c>
      <c r="L118">
        <f t="shared" si="15"/>
        <v>1.0007845288545572E-2</v>
      </c>
      <c r="M118">
        <f t="shared" si="16"/>
        <v>6.8201416575184096E-3</v>
      </c>
      <c r="N118">
        <f t="shared" si="17"/>
        <v>9.3281907668279034E-3</v>
      </c>
      <c r="O118">
        <f t="shared" si="18"/>
        <v>6.1088004606885691E-3</v>
      </c>
      <c r="P118">
        <f t="shared" si="19"/>
        <v>6.283097984235121E-3</v>
      </c>
      <c r="Q118">
        <f t="shared" si="20"/>
        <v>9.2973539641033696E-3</v>
      </c>
      <c r="S118" cm="1">
        <f t="array" ref="S118">SQRT(SUM((K118:Q118-K$1:Q$1)^2))</f>
        <v>2.5799197160893576E-2</v>
      </c>
      <c r="T118" cm="1">
        <f t="array" ref="T118">SQRT(SUM((K118:Q118-K$2:Q$2)^2))</f>
        <v>3.3557425544834041E-2</v>
      </c>
      <c r="U118">
        <f t="shared" si="21"/>
        <v>0.56535267700795111</v>
      </c>
      <c r="V118">
        <f t="shared" si="22"/>
        <v>62</v>
      </c>
    </row>
    <row r="119" spans="1:22" x14ac:dyDescent="0.25">
      <c r="A119" t="str">
        <v>16" Ноутбук ASUS VivoBook 16X X1603ZA-MB110 синий [английская раскладка, 1920x1200, IPS, Intel Core i5-12500H, ядра: 4 + 8 х 2.5 ГГц, RAM 16 ГБ, SSD 512 ГБ, Intel Iris Xe Graphics , без ОС]</v>
      </c>
      <c r="B119">
        <v>389990</v>
      </c>
      <c r="C119">
        <v>16</v>
      </c>
      <c r="D119">
        <v>16</v>
      </c>
      <c r="E119">
        <v>512</v>
      </c>
      <c r="F119">
        <v>6</v>
      </c>
      <c r="G119">
        <v>14</v>
      </c>
      <c r="H119">
        <v>1920</v>
      </c>
      <c r="K119">
        <f t="shared" si="14"/>
        <v>7.3517540474742054E-3</v>
      </c>
      <c r="L119">
        <f t="shared" si="15"/>
        <v>1.0264456706200589E-2</v>
      </c>
      <c r="M119">
        <f t="shared" si="16"/>
        <v>1.3640283315036819E-2</v>
      </c>
      <c r="N119">
        <f t="shared" si="17"/>
        <v>9.3281907668279034E-3</v>
      </c>
      <c r="O119">
        <f t="shared" si="18"/>
        <v>7.330560552826282E-3</v>
      </c>
      <c r="P119">
        <f t="shared" si="19"/>
        <v>1.2566195968470242E-2</v>
      </c>
      <c r="Q119">
        <f t="shared" si="20"/>
        <v>9.2973539641033696E-3</v>
      </c>
      <c r="S119" cm="1">
        <f t="array" ref="S119">SQRT(SUM((K119:Q119-K$1:Q$1)^2))</f>
        <v>2.3454949432649537E-2</v>
      </c>
      <c r="T119" cm="1">
        <f t="array" ref="T119">SQRT(SUM((K119:Q119-K$2:Q$2)^2))</f>
        <v>3.4030645090559156E-2</v>
      </c>
      <c r="U119">
        <f t="shared" si="21"/>
        <v>0.59198561609761113</v>
      </c>
      <c r="V119">
        <f t="shared" si="22"/>
        <v>38</v>
      </c>
    </row>
    <row r="120" spans="1:22" x14ac:dyDescent="0.25">
      <c r="A120" t="str">
        <v>15.6" Ноутбук Lenovo V15 G3 IAP черный [Full HD (1920x1080), TN+film, Intel Core i5-1235U, ядра: 2 + 8 х 1.3 ГГц, RAM 8 ГБ, SSD 256 ГБ, Intel Iris Xe Graphics , без ОС]</v>
      </c>
      <c r="B120">
        <v>394990</v>
      </c>
      <c r="C120">
        <v>15.6</v>
      </c>
      <c r="D120">
        <v>8</v>
      </c>
      <c r="E120">
        <v>256</v>
      </c>
      <c r="F120">
        <v>6</v>
      </c>
      <c r="G120">
        <v>14</v>
      </c>
      <c r="H120">
        <v>1920</v>
      </c>
      <c r="K120">
        <f t="shared" si="14"/>
        <v>7.4460097213052542E-3</v>
      </c>
      <c r="L120">
        <f t="shared" si="15"/>
        <v>1.0007845288545572E-2</v>
      </c>
      <c r="M120">
        <f t="shared" si="16"/>
        <v>6.8201416575184096E-3</v>
      </c>
      <c r="N120">
        <f t="shared" si="17"/>
        <v>4.6640953834139517E-3</v>
      </c>
      <c r="O120">
        <f t="shared" si="18"/>
        <v>7.330560552826282E-3</v>
      </c>
      <c r="P120">
        <f t="shared" si="19"/>
        <v>1.2566195968470242E-2</v>
      </c>
      <c r="Q120">
        <f t="shared" si="20"/>
        <v>9.2973539641033696E-3</v>
      </c>
      <c r="S120" cm="1">
        <f t="array" ref="S120">SQRT(SUM((K120:Q120-K$1:Q$1)^2))</f>
        <v>2.9883248766766617E-2</v>
      </c>
      <c r="T120" cm="1">
        <f t="array" ref="T120">SQRT(SUM((K120:Q120-K$2:Q$2)^2))</f>
        <v>3.1859267955770425E-2</v>
      </c>
      <c r="U120">
        <f t="shared" si="21"/>
        <v>0.51600209461726176</v>
      </c>
      <c r="V120">
        <f t="shared" si="22"/>
        <v>163</v>
      </c>
    </row>
    <row r="121" spans="1:22" x14ac:dyDescent="0.25">
      <c r="A121" t="str">
        <v>14" Ноутбук Dream Machines G1650-14KZ55 черный [Full HD (1920x1080), WVA (TN+film), Intel Core i7-1165G7, ядра: 4 х 2.8 ГГц, RAM 8 ГБ, SSD 500 ГБ, GeForce GTX 1650 4 ГБ, без ОС]</v>
      </c>
      <c r="B121">
        <v>399990</v>
      </c>
      <c r="C121">
        <v>14</v>
      </c>
      <c r="D121">
        <v>8</v>
      </c>
      <c r="E121">
        <v>500</v>
      </c>
      <c r="F121">
        <v>3</v>
      </c>
      <c r="G121">
        <v>9</v>
      </c>
      <c r="H121">
        <v>1920</v>
      </c>
      <c r="K121">
        <f t="shared" si="14"/>
        <v>7.5402653951363039E-3</v>
      </c>
      <c r="L121">
        <f t="shared" si="15"/>
        <v>8.9813996179255156E-3</v>
      </c>
      <c r="M121">
        <f t="shared" si="16"/>
        <v>6.8201416575184096E-3</v>
      </c>
      <c r="N121">
        <f t="shared" si="17"/>
        <v>9.1095612957303763E-3</v>
      </c>
      <c r="O121">
        <f t="shared" si="18"/>
        <v>3.665280276413141E-3</v>
      </c>
      <c r="P121">
        <f t="shared" si="19"/>
        <v>8.0782688368737261E-3</v>
      </c>
      <c r="Q121">
        <f t="shared" si="20"/>
        <v>9.2973539641033696E-3</v>
      </c>
      <c r="S121" cm="1">
        <f t="array" ref="S121">SQRT(SUM((K121:Q121-K$1:Q$1)^2))</f>
        <v>2.6186470188171586E-2</v>
      </c>
      <c r="T121" cm="1">
        <f t="array" ref="T121">SQRT(SUM((K121:Q121-K$2:Q$2)^2))</f>
        <v>3.3824666464851161E-2</v>
      </c>
      <c r="U121">
        <f t="shared" si="21"/>
        <v>0.56363982339513674</v>
      </c>
      <c r="V121">
        <f t="shared" si="22"/>
        <v>64</v>
      </c>
    </row>
    <row r="122" spans="1:22" x14ac:dyDescent="0.25">
      <c r="A122" t="str">
        <v>15.6" Ноутбук ARDOR GAMING NEO G15-I5ND201 черный [Full HD (1920x1080), IPS, Intel Core i5-12500H, ядра: 4 + 8 х 2.5 ГГц, RAM 16 ГБ, SSD 512 ГБ, GeForce RTX 3050 для ноутбуков 4 ГБ, без ОС]</v>
      </c>
      <c r="B122">
        <v>399990</v>
      </c>
      <c r="C122">
        <v>15.6</v>
      </c>
      <c r="D122">
        <v>16</v>
      </c>
      <c r="E122">
        <v>512</v>
      </c>
      <c r="F122">
        <v>6</v>
      </c>
      <c r="G122">
        <v>6</v>
      </c>
      <c r="H122">
        <v>1920</v>
      </c>
      <c r="K122">
        <f t="shared" si="14"/>
        <v>7.5402653951363039E-3</v>
      </c>
      <c r="L122">
        <f t="shared" si="15"/>
        <v>1.0007845288545572E-2</v>
      </c>
      <c r="M122">
        <f t="shared" si="16"/>
        <v>1.3640283315036819E-2</v>
      </c>
      <c r="N122">
        <f t="shared" si="17"/>
        <v>9.3281907668279034E-3</v>
      </c>
      <c r="O122">
        <f t="shared" si="18"/>
        <v>7.330560552826282E-3</v>
      </c>
      <c r="P122">
        <f t="shared" si="19"/>
        <v>5.3855125579158171E-3</v>
      </c>
      <c r="Q122">
        <f t="shared" si="20"/>
        <v>9.2973539641033696E-3</v>
      </c>
      <c r="S122" cm="1">
        <f t="array" ref="S122">SQRT(SUM((K122:Q122-K$1:Q$1)^2))</f>
        <v>2.0897612223731404E-2</v>
      </c>
      <c r="T122" cm="1">
        <f t="array" ref="T122">SQRT(SUM((K122:Q122-K$2:Q$2)^2))</f>
        <v>3.4603708995206914E-2</v>
      </c>
      <c r="U122">
        <f t="shared" si="21"/>
        <v>0.62347540986824901</v>
      </c>
      <c r="V122">
        <f t="shared" si="22"/>
        <v>10</v>
      </c>
    </row>
    <row r="123" spans="1:22" x14ac:dyDescent="0.25">
      <c r="A123" t="str">
        <v>15.6" Ноутбук ASUS VivoBook 15 OLED M513UA-L1611W черный [Full HD (1920x1080), OLED, AMD Ryzen 5 5500U, ядра: 6 х 2.1 ГГц, RAM 16 ГБ, SSD 512 ГБ, AMD Radeon Graphics , Windows 11 Home Single Language]</v>
      </c>
      <c r="B123">
        <v>399990</v>
      </c>
      <c r="C123">
        <v>15.6</v>
      </c>
      <c r="D123">
        <v>16</v>
      </c>
      <c r="E123">
        <v>512</v>
      </c>
      <c r="F123">
        <v>7</v>
      </c>
      <c r="G123">
        <v>7</v>
      </c>
      <c r="H123">
        <v>1920</v>
      </c>
      <c r="K123">
        <f t="shared" si="14"/>
        <v>7.5402653951363039E-3</v>
      </c>
      <c r="L123">
        <f t="shared" si="15"/>
        <v>1.0007845288545572E-2</v>
      </c>
      <c r="M123">
        <f t="shared" si="16"/>
        <v>1.3640283315036819E-2</v>
      </c>
      <c r="N123">
        <f t="shared" si="17"/>
        <v>9.3281907668279034E-3</v>
      </c>
      <c r="O123">
        <f t="shared" si="18"/>
        <v>8.5523206449639958E-3</v>
      </c>
      <c r="P123">
        <f t="shared" si="19"/>
        <v>6.283097984235121E-3</v>
      </c>
      <c r="Q123">
        <f t="shared" si="20"/>
        <v>9.2973539641033696E-3</v>
      </c>
      <c r="S123" cm="1">
        <f t="array" ref="S123">SQRT(SUM((K123:Q123-K$1:Q$1)^2))</f>
        <v>2.1424442390201439E-2</v>
      </c>
      <c r="T123" cm="1">
        <f t="array" ref="T123">SQRT(SUM((K123:Q123-K$2:Q$2)^2))</f>
        <v>3.4145669005984154E-2</v>
      </c>
      <c r="U123">
        <f t="shared" si="21"/>
        <v>0.61446105015956398</v>
      </c>
      <c r="V123">
        <f t="shared" si="22"/>
        <v>17</v>
      </c>
    </row>
    <row r="124" spans="1:22" x14ac:dyDescent="0.25">
      <c r="A124" t="str">
        <v>15.6" Ноутбук Acer Nitro 5 AN515-57-524E черный [Full HD (1920x1080), IPS, Intel Core i5-11400H, ядра: 6 х 2.7 ГГц, RAM 16 ГБ, SSD 512 ГБ, GeForce RTX 3050 для ноутбуков 4 ГБ, без ОС]</v>
      </c>
      <c r="B124">
        <v>399990</v>
      </c>
      <c r="C124">
        <v>15.6</v>
      </c>
      <c r="D124">
        <v>16</v>
      </c>
      <c r="E124">
        <v>512</v>
      </c>
      <c r="F124">
        <v>6</v>
      </c>
      <c r="G124">
        <v>6</v>
      </c>
      <c r="H124">
        <v>1920</v>
      </c>
      <c r="K124">
        <f t="shared" si="14"/>
        <v>7.5402653951363039E-3</v>
      </c>
      <c r="L124">
        <f t="shared" si="15"/>
        <v>1.0007845288545572E-2</v>
      </c>
      <c r="M124">
        <f t="shared" si="16"/>
        <v>1.3640283315036819E-2</v>
      </c>
      <c r="N124">
        <f t="shared" si="17"/>
        <v>9.3281907668279034E-3</v>
      </c>
      <c r="O124">
        <f t="shared" si="18"/>
        <v>7.330560552826282E-3</v>
      </c>
      <c r="P124">
        <f t="shared" si="19"/>
        <v>5.3855125579158171E-3</v>
      </c>
      <c r="Q124">
        <f t="shared" si="20"/>
        <v>9.2973539641033696E-3</v>
      </c>
      <c r="S124" cm="1">
        <f t="array" ref="S124">SQRT(SUM((K124:Q124-K$1:Q$1)^2))</f>
        <v>2.0897612223731404E-2</v>
      </c>
      <c r="T124" cm="1">
        <f t="array" ref="T124">SQRT(SUM((K124:Q124-K$2:Q$2)^2))</f>
        <v>3.4603708995206914E-2</v>
      </c>
      <c r="U124">
        <f t="shared" si="21"/>
        <v>0.62347540986824901</v>
      </c>
      <c r="V124">
        <f t="shared" si="22"/>
        <v>10</v>
      </c>
    </row>
    <row r="125" spans="1:22" x14ac:dyDescent="0.25">
      <c r="A125" t="str">
        <v>15.6" Ноутбук Dell Latitude 3510 черный [Full HD (1920x1080), WVA (TN+film), Intel Core i5-10210U, ядра: 4 х 1.6 ГГц, RAM 8 ГБ, SSD 256 ГБ, Intel HD Graphics , Windows 10 Pro]</v>
      </c>
      <c r="B125">
        <v>399990</v>
      </c>
      <c r="C125">
        <v>15.6</v>
      </c>
      <c r="D125">
        <v>8</v>
      </c>
      <c r="E125">
        <v>256</v>
      </c>
      <c r="F125">
        <v>6</v>
      </c>
      <c r="G125">
        <v>14</v>
      </c>
      <c r="H125">
        <v>1920</v>
      </c>
      <c r="K125">
        <f t="shared" si="14"/>
        <v>7.5402653951363039E-3</v>
      </c>
      <c r="L125">
        <f t="shared" si="15"/>
        <v>1.0007845288545572E-2</v>
      </c>
      <c r="M125">
        <f t="shared" si="16"/>
        <v>6.8201416575184096E-3</v>
      </c>
      <c r="N125">
        <f t="shared" si="17"/>
        <v>4.6640953834139517E-3</v>
      </c>
      <c r="O125">
        <f t="shared" si="18"/>
        <v>7.330560552826282E-3</v>
      </c>
      <c r="P125">
        <f t="shared" si="19"/>
        <v>1.2566195968470242E-2</v>
      </c>
      <c r="Q125">
        <f t="shared" si="20"/>
        <v>9.2973539641033696E-3</v>
      </c>
      <c r="S125" cm="1">
        <f t="array" ref="S125">SQRT(SUM((K125:Q125-K$1:Q$1)^2))</f>
        <v>2.9900932570244874E-2</v>
      </c>
      <c r="T125" cm="1">
        <f t="array" ref="T125">SQRT(SUM((K125:Q125-K$2:Q$2)^2))</f>
        <v>3.176976905855549E-2</v>
      </c>
      <c r="U125">
        <f t="shared" si="21"/>
        <v>0.51515173687790394</v>
      </c>
      <c r="V125">
        <f t="shared" si="22"/>
        <v>169</v>
      </c>
    </row>
    <row r="126" spans="1:22" x14ac:dyDescent="0.25">
      <c r="A126" t="str">
        <v>15.6" Ноутбук HP ProBook 450 G8 серебристый [Full HD (1920x1080), IPS, Intel Core i5-1135G7, ядра: 4 х 2.4 ГГц, RAM 8 ГБ, SSD 256 ГБ, Intel Iris Xe Graphics , Windows 10 Pro]</v>
      </c>
      <c r="B126">
        <v>399990</v>
      </c>
      <c r="C126">
        <v>15.6</v>
      </c>
      <c r="D126">
        <v>8</v>
      </c>
      <c r="E126">
        <v>256</v>
      </c>
      <c r="F126">
        <v>6</v>
      </c>
      <c r="G126">
        <v>14</v>
      </c>
      <c r="H126">
        <v>1920</v>
      </c>
      <c r="K126">
        <f t="shared" si="14"/>
        <v>7.5402653951363039E-3</v>
      </c>
      <c r="L126">
        <f t="shared" si="15"/>
        <v>1.0007845288545572E-2</v>
      </c>
      <c r="M126">
        <f t="shared" si="16"/>
        <v>6.8201416575184096E-3</v>
      </c>
      <c r="N126">
        <f t="shared" si="17"/>
        <v>4.6640953834139517E-3</v>
      </c>
      <c r="O126">
        <f t="shared" si="18"/>
        <v>7.330560552826282E-3</v>
      </c>
      <c r="P126">
        <f t="shared" si="19"/>
        <v>1.2566195968470242E-2</v>
      </c>
      <c r="Q126">
        <f t="shared" si="20"/>
        <v>9.2973539641033696E-3</v>
      </c>
      <c r="S126" cm="1">
        <f t="array" ref="S126">SQRT(SUM((K126:Q126-K$1:Q$1)^2))</f>
        <v>2.9900932570244874E-2</v>
      </c>
      <c r="T126" cm="1">
        <f t="array" ref="T126">SQRT(SUM((K126:Q126-K$2:Q$2)^2))</f>
        <v>3.176976905855549E-2</v>
      </c>
      <c r="U126">
        <f t="shared" si="21"/>
        <v>0.51515173687790394</v>
      </c>
      <c r="V126">
        <f t="shared" si="22"/>
        <v>169</v>
      </c>
    </row>
    <row r="127" spans="1:22" x14ac:dyDescent="0.25">
      <c r="A127" t="str">
        <v>15.6" Ноутбук HP ProBook 450 G8 серебристый [Full HD (1920x1080), IPS, Intel Core i5-1135G7, ядра: 4 х 2.4 ГГц, RAM 8 ГБ, SSD 256 ГБ, Intel Iris Xe Graphics , Windows 10 Pro]</v>
      </c>
      <c r="B127">
        <v>399990</v>
      </c>
      <c r="C127">
        <v>15.6</v>
      </c>
      <c r="D127">
        <v>8</v>
      </c>
      <c r="E127">
        <v>256</v>
      </c>
      <c r="F127">
        <v>6</v>
      </c>
      <c r="G127">
        <v>14</v>
      </c>
      <c r="H127">
        <v>1920</v>
      </c>
      <c r="K127">
        <f t="shared" si="14"/>
        <v>7.5402653951363039E-3</v>
      </c>
      <c r="L127">
        <f t="shared" si="15"/>
        <v>1.0007845288545572E-2</v>
      </c>
      <c r="M127">
        <f t="shared" si="16"/>
        <v>6.8201416575184096E-3</v>
      </c>
      <c r="N127">
        <f t="shared" si="17"/>
        <v>4.6640953834139517E-3</v>
      </c>
      <c r="O127">
        <f t="shared" si="18"/>
        <v>7.330560552826282E-3</v>
      </c>
      <c r="P127">
        <f t="shared" si="19"/>
        <v>1.2566195968470242E-2</v>
      </c>
      <c r="Q127">
        <f t="shared" si="20"/>
        <v>9.2973539641033696E-3</v>
      </c>
      <c r="S127" cm="1">
        <f t="array" ref="S127">SQRT(SUM((K127:Q127-K$1:Q$1)^2))</f>
        <v>2.9900932570244874E-2</v>
      </c>
      <c r="T127" cm="1">
        <f t="array" ref="T127">SQRT(SUM((K127:Q127-K$2:Q$2)^2))</f>
        <v>3.176976905855549E-2</v>
      </c>
      <c r="U127">
        <f t="shared" si="21"/>
        <v>0.51515173687790394</v>
      </c>
      <c r="V127">
        <f t="shared" si="22"/>
        <v>169</v>
      </c>
    </row>
    <row r="128" spans="1:22" x14ac:dyDescent="0.25">
      <c r="A128" t="str">
        <v>15.6" Ноутбук Lenovo ThinkBook 15 G2 ARE серый [Full HD (1920x1080), IPS, AMD Ryzen 5 4500U, ядра: 6 х 2.3 ГГц, RAM 4 ГБ, SSD 256 ГБ, AMD Radeon Graphics , без ОС]</v>
      </c>
      <c r="B128">
        <v>399990</v>
      </c>
      <c r="C128">
        <v>15.6</v>
      </c>
      <c r="D128">
        <v>4</v>
      </c>
      <c r="E128">
        <v>256</v>
      </c>
      <c r="F128">
        <v>7</v>
      </c>
      <c r="G128">
        <v>7</v>
      </c>
      <c r="H128">
        <v>1920</v>
      </c>
      <c r="K128">
        <f t="shared" si="14"/>
        <v>7.5402653951363039E-3</v>
      </c>
      <c r="L128">
        <f t="shared" si="15"/>
        <v>1.0007845288545572E-2</v>
      </c>
      <c r="M128">
        <f t="shared" si="16"/>
        <v>3.4100708287592048E-3</v>
      </c>
      <c r="N128">
        <f t="shared" si="17"/>
        <v>4.6640953834139517E-3</v>
      </c>
      <c r="O128">
        <f t="shared" si="18"/>
        <v>8.5523206449639958E-3</v>
      </c>
      <c r="P128">
        <f t="shared" si="19"/>
        <v>6.283097984235121E-3</v>
      </c>
      <c r="Q128">
        <f t="shared" si="20"/>
        <v>9.2973539641033696E-3</v>
      </c>
      <c r="S128" cm="1">
        <f t="array" ref="S128">SQRT(SUM((K128:Q128-K$1:Q$1)^2))</f>
        <v>3.0846700007376399E-2</v>
      </c>
      <c r="T128" cm="1">
        <f t="array" ref="T128">SQRT(SUM((K128:Q128-K$2:Q$2)^2))</f>
        <v>3.1902380677007007E-2</v>
      </c>
      <c r="U128">
        <f t="shared" si="21"/>
        <v>0.508411921402805</v>
      </c>
      <c r="V128">
        <f t="shared" si="22"/>
        <v>191</v>
      </c>
    </row>
    <row r="129" spans="1:22" x14ac:dyDescent="0.25">
      <c r="A129" t="str">
        <v>15.6" Ноутбук Lenovo V15 G2 ITL черный [Full HD (1920x1080), TN+film, Intel Core i5-1135G7, ядра: 4 х 2.4 ГГц, RAM 8 ГБ, SSD 512 ГБ, Intel Iris Xe Graphics , без ОС]</v>
      </c>
      <c r="B129">
        <v>399990</v>
      </c>
      <c r="C129">
        <v>15.6</v>
      </c>
      <c r="D129">
        <v>8</v>
      </c>
      <c r="E129">
        <v>512</v>
      </c>
      <c r="F129">
        <v>6</v>
      </c>
      <c r="G129">
        <v>14</v>
      </c>
      <c r="H129">
        <v>1920</v>
      </c>
      <c r="K129">
        <f t="shared" si="14"/>
        <v>7.5402653951363039E-3</v>
      </c>
      <c r="L129">
        <f t="shared" si="15"/>
        <v>1.0007845288545572E-2</v>
      </c>
      <c r="M129">
        <f t="shared" si="16"/>
        <v>6.8201416575184096E-3</v>
      </c>
      <c r="N129">
        <f t="shared" si="17"/>
        <v>9.3281907668279034E-3</v>
      </c>
      <c r="O129">
        <f t="shared" si="18"/>
        <v>7.330560552826282E-3</v>
      </c>
      <c r="P129">
        <f t="shared" si="19"/>
        <v>1.2566195968470242E-2</v>
      </c>
      <c r="Q129">
        <f t="shared" si="20"/>
        <v>9.2973539641033696E-3</v>
      </c>
      <c r="S129" cm="1">
        <f t="array" ref="S129">SQRT(SUM((K129:Q129-K$1:Q$1)^2))</f>
        <v>2.8023148285701481E-2</v>
      </c>
      <c r="T129" cm="1">
        <f t="array" ref="T129">SQRT(SUM((K129:Q129-K$2:Q$2)^2))</f>
        <v>3.2447277197403118E-2</v>
      </c>
      <c r="U129">
        <f t="shared" si="21"/>
        <v>0.53658093089602732</v>
      </c>
      <c r="V129">
        <f t="shared" si="22"/>
        <v>107</v>
      </c>
    </row>
    <row r="130" spans="1:22" x14ac:dyDescent="0.25">
      <c r="A130" t="str">
        <v>15.6" Ноутбук Lenovo V15 G3 IAP черный [Full HD (1920x1080), TN+film, Intel Core i5-1235U, ядра: 2 + 8 х 1.3 ГГц, RAM 8 ГБ, SSD 512 ГБ, Intel UHD Graphics , без ОС]</v>
      </c>
      <c r="B130">
        <v>399990</v>
      </c>
      <c r="C130">
        <v>15.6</v>
      </c>
      <c r="D130">
        <v>8</v>
      </c>
      <c r="E130">
        <v>512</v>
      </c>
      <c r="F130">
        <v>6</v>
      </c>
      <c r="G130">
        <v>14</v>
      </c>
      <c r="H130">
        <v>1920</v>
      </c>
      <c r="K130">
        <f t="shared" si="14"/>
        <v>7.5402653951363039E-3</v>
      </c>
      <c r="L130">
        <f t="shared" si="15"/>
        <v>1.0007845288545572E-2</v>
      </c>
      <c r="M130">
        <f t="shared" si="16"/>
        <v>6.8201416575184096E-3</v>
      </c>
      <c r="N130">
        <f t="shared" si="17"/>
        <v>9.3281907668279034E-3</v>
      </c>
      <c r="O130">
        <f t="shared" si="18"/>
        <v>7.330560552826282E-3</v>
      </c>
      <c r="P130">
        <f t="shared" si="19"/>
        <v>1.2566195968470242E-2</v>
      </c>
      <c r="Q130">
        <f t="shared" si="20"/>
        <v>9.2973539641033696E-3</v>
      </c>
      <c r="S130" cm="1">
        <f t="array" ref="S130">SQRT(SUM((K130:Q130-K$1:Q$1)^2))</f>
        <v>2.8023148285701481E-2</v>
      </c>
      <c r="T130" cm="1">
        <f t="array" ref="T130">SQRT(SUM((K130:Q130-K$2:Q$2)^2))</f>
        <v>3.2447277197403118E-2</v>
      </c>
      <c r="U130">
        <f t="shared" si="21"/>
        <v>0.53658093089602732</v>
      </c>
      <c r="V130">
        <f t="shared" si="22"/>
        <v>107</v>
      </c>
    </row>
    <row r="131" spans="1:22" x14ac:dyDescent="0.25">
      <c r="A131" t="str">
        <v>15.6" Ноутбук Acer Nitro 5 AN515-46 черный [Full HD (1920x1080), IPS, AMD Ryzen 5 6600H, ядра: 6 х 3.3 ГГц, RAM 16 ГБ, SSD 512 ГБ, GeForce RTX 3050 для ноутбуков 4 ГБ, без ОС]</v>
      </c>
      <c r="B131">
        <v>409990</v>
      </c>
      <c r="C131">
        <v>15.6</v>
      </c>
      <c r="D131">
        <v>16</v>
      </c>
      <c r="E131">
        <v>512</v>
      </c>
      <c r="F131">
        <v>7</v>
      </c>
      <c r="G131">
        <v>6</v>
      </c>
      <c r="H131">
        <v>1920</v>
      </c>
      <c r="K131">
        <f t="shared" si="14"/>
        <v>7.7287767427984032E-3</v>
      </c>
      <c r="L131">
        <f t="shared" si="15"/>
        <v>1.0007845288545572E-2</v>
      </c>
      <c r="M131">
        <f t="shared" si="16"/>
        <v>1.3640283315036819E-2</v>
      </c>
      <c r="N131">
        <f t="shared" si="17"/>
        <v>9.3281907668279034E-3</v>
      </c>
      <c r="O131">
        <f t="shared" si="18"/>
        <v>8.5523206449639958E-3</v>
      </c>
      <c r="P131">
        <f t="shared" si="19"/>
        <v>5.3855125579158171E-3</v>
      </c>
      <c r="Q131">
        <f t="shared" si="20"/>
        <v>9.2973539641033696E-3</v>
      </c>
      <c r="S131" cm="1">
        <f t="array" ref="S131">SQRT(SUM((K131:Q131-K$1:Q$1)^2))</f>
        <v>2.1267632787363801E-2</v>
      </c>
      <c r="T131" cm="1">
        <f t="array" ref="T131">SQRT(SUM((K131:Q131-K$2:Q$2)^2))</f>
        <v>3.4156631176601338E-2</v>
      </c>
      <c r="U131">
        <f t="shared" si="21"/>
        <v>0.61627577406907474</v>
      </c>
      <c r="V131">
        <f t="shared" si="22"/>
        <v>14</v>
      </c>
    </row>
    <row r="132" spans="1:22" x14ac:dyDescent="0.25">
      <c r="A132" t="str">
        <v>15.6" Ноутбук ASUS TUF Gaming F15 FX506LHB-HN324 черный [Full HD (1920x1080), IPS, Intel Core i5-10300H, ядра: 4 х 2.5 ГГц, RAM 16 ГБ, SSD 512 ГБ, GeForce GTX 1650 4 ГБ, без ОС]</v>
      </c>
      <c r="B132">
        <v>419990</v>
      </c>
      <c r="C132">
        <v>15.6</v>
      </c>
      <c r="D132">
        <v>16</v>
      </c>
      <c r="E132">
        <v>512</v>
      </c>
      <c r="F132">
        <v>6</v>
      </c>
      <c r="G132">
        <v>9</v>
      </c>
      <c r="H132">
        <v>1920</v>
      </c>
      <c r="K132">
        <f t="shared" si="14"/>
        <v>7.9172880904605017E-3</v>
      </c>
      <c r="L132">
        <f t="shared" si="15"/>
        <v>1.0007845288545572E-2</v>
      </c>
      <c r="M132">
        <f t="shared" si="16"/>
        <v>1.3640283315036819E-2</v>
      </c>
      <c r="N132">
        <f t="shared" si="17"/>
        <v>9.3281907668279034E-3</v>
      </c>
      <c r="O132">
        <f t="shared" si="18"/>
        <v>7.330560552826282E-3</v>
      </c>
      <c r="P132">
        <f t="shared" si="19"/>
        <v>8.0782688368737261E-3</v>
      </c>
      <c r="Q132">
        <f t="shared" si="20"/>
        <v>9.2973539641033696E-3</v>
      </c>
      <c r="S132" cm="1">
        <f t="array" ref="S132">SQRT(SUM((K132:Q132-K$1:Q$1)^2))</f>
        <v>2.1737926544498555E-2</v>
      </c>
      <c r="T132" cm="1">
        <f t="array" ref="T132">SQRT(SUM((K132:Q132-K$2:Q$2)^2))</f>
        <v>3.3814120127357128E-2</v>
      </c>
      <c r="U132">
        <f t="shared" si="21"/>
        <v>0.60869260726064955</v>
      </c>
      <c r="V132">
        <f t="shared" si="22"/>
        <v>19</v>
      </c>
    </row>
    <row r="133" spans="1:22" x14ac:dyDescent="0.25">
      <c r="A133" t="str">
        <v>15.6" Ноутбук Lenovo ThinkBook 15 G3 ACL серый [Full HD (1920x1080), IPS, AMD Ryzen 5 5500U, ядра: 6 х 2.1 ГГц, RAM 8 ГБ, HDD 1000 ГБ, SSD 256 ГБ, AMD Radeon Graphics , без ОС]</v>
      </c>
      <c r="B133">
        <v>427990</v>
      </c>
      <c r="C133">
        <v>15.6</v>
      </c>
      <c r="D133">
        <v>8</v>
      </c>
      <c r="E133">
        <v>1000</v>
      </c>
      <c r="F133">
        <v>7</v>
      </c>
      <c r="G133">
        <v>7</v>
      </c>
      <c r="H133">
        <v>1920</v>
      </c>
      <c r="K133">
        <f t="shared" si="14"/>
        <v>8.0680971685901815E-3</v>
      </c>
      <c r="L133">
        <f t="shared" si="15"/>
        <v>1.0007845288545572E-2</v>
      </c>
      <c r="M133">
        <f t="shared" si="16"/>
        <v>6.8201416575184096E-3</v>
      </c>
      <c r="N133">
        <f t="shared" si="17"/>
        <v>1.8219122591460753E-2</v>
      </c>
      <c r="O133">
        <f t="shared" si="18"/>
        <v>8.5523206449639958E-3</v>
      </c>
      <c r="P133">
        <f t="shared" si="19"/>
        <v>6.283097984235121E-3</v>
      </c>
      <c r="Q133">
        <f t="shared" si="20"/>
        <v>9.2973539641033696E-3</v>
      </c>
      <c r="S133" cm="1">
        <f t="array" ref="S133">SQRT(SUM((K133:Q133-K$1:Q$1)^2))</f>
        <v>2.4718478682810838E-2</v>
      </c>
      <c r="T133" cm="1">
        <f t="array" ref="T133">SQRT(SUM((K133:Q133-K$2:Q$2)^2))</f>
        <v>3.5281568211575139E-2</v>
      </c>
      <c r="U133">
        <f t="shared" si="21"/>
        <v>0.58802567727453436</v>
      </c>
      <c r="V133">
        <f t="shared" si="22"/>
        <v>44</v>
      </c>
    </row>
    <row r="134" spans="1:22" x14ac:dyDescent="0.25">
      <c r="A134" t="str">
        <v>15.6" Ноутбук ASUS TUF Gaming A15 FA506ICB-HN105 черный [Full HD (1920x1080), IPS, AMD Ryzen 5 4600H, ядра: 6 х 3 ГГц, RAM 8 ГБ, SSD 512 ГБ, GeForce RTX 3050 для ноутбуков 4 ГБ, без ОС]</v>
      </c>
      <c r="B134">
        <v>429890</v>
      </c>
      <c r="C134">
        <v>15.6</v>
      </c>
      <c r="D134">
        <v>8</v>
      </c>
      <c r="E134">
        <v>512</v>
      </c>
      <c r="F134">
        <v>7</v>
      </c>
      <c r="G134">
        <v>6</v>
      </c>
      <c r="H134">
        <v>1920</v>
      </c>
      <c r="K134">
        <f t="shared" si="14"/>
        <v>8.1039143246459805E-3</v>
      </c>
      <c r="L134">
        <f t="shared" si="15"/>
        <v>1.0007845288545572E-2</v>
      </c>
      <c r="M134">
        <f t="shared" si="16"/>
        <v>6.8201416575184096E-3</v>
      </c>
      <c r="N134">
        <f t="shared" si="17"/>
        <v>9.3281907668279034E-3</v>
      </c>
      <c r="O134">
        <f t="shared" si="18"/>
        <v>8.5523206449639958E-3</v>
      </c>
      <c r="P134">
        <f t="shared" si="19"/>
        <v>5.3855125579158171E-3</v>
      </c>
      <c r="Q134">
        <f t="shared" si="20"/>
        <v>9.2973539641033696E-3</v>
      </c>
      <c r="S134" cm="1">
        <f t="array" ref="S134">SQRT(SUM((K134:Q134-K$1:Q$1)^2))</f>
        <v>2.6256600895309141E-2</v>
      </c>
      <c r="T134" cm="1">
        <f t="array" ref="T134">SQRT(SUM((K134:Q134-K$2:Q$2)^2))</f>
        <v>3.2423745793917561E-2</v>
      </c>
      <c r="U134">
        <f t="shared" si="21"/>
        <v>0.55254864061446207</v>
      </c>
      <c r="V134">
        <f t="shared" si="22"/>
        <v>77</v>
      </c>
    </row>
    <row r="135" spans="1:22" x14ac:dyDescent="0.25">
      <c r="A135" t="str">
        <v>14" Ноутбук Acer Swift 3 SF314-57G-59DK синий [Full HD (1920x1080), IPS, Intel Core i5-1035G1, ядра: 4 х 1 ГГц, RAM 8 ГБ, SSD 512 ГБ, GeForce MX350 2 ГБ, Windows 10 Home Single Language]</v>
      </c>
      <c r="B135">
        <v>429990</v>
      </c>
      <c r="C135">
        <v>14</v>
      </c>
      <c r="D135">
        <v>8</v>
      </c>
      <c r="E135">
        <v>512</v>
      </c>
      <c r="F135">
        <v>6</v>
      </c>
      <c r="G135">
        <v>10</v>
      </c>
      <c r="H135">
        <v>1920</v>
      </c>
      <c r="K135">
        <f t="shared" si="14"/>
        <v>8.105799438122601E-3</v>
      </c>
      <c r="L135">
        <f t="shared" si="15"/>
        <v>8.9813996179255156E-3</v>
      </c>
      <c r="M135">
        <f t="shared" si="16"/>
        <v>6.8201416575184096E-3</v>
      </c>
      <c r="N135">
        <f t="shared" si="17"/>
        <v>9.3281907668279034E-3</v>
      </c>
      <c r="O135">
        <f t="shared" si="18"/>
        <v>7.330560552826282E-3</v>
      </c>
      <c r="P135">
        <f t="shared" si="19"/>
        <v>8.97585426319303E-3</v>
      </c>
      <c r="Q135">
        <f t="shared" si="20"/>
        <v>9.2973539641033696E-3</v>
      </c>
      <c r="S135" cm="1">
        <f t="array" ref="S135">SQRT(SUM((K135:Q135-K$1:Q$1)^2))</f>
        <v>2.6914822497495203E-2</v>
      </c>
      <c r="T135" cm="1">
        <f t="array" ref="T135">SQRT(SUM((K135:Q135-K$2:Q$2)^2))</f>
        <v>3.2092766010114064E-2</v>
      </c>
      <c r="U135">
        <f t="shared" si="21"/>
        <v>0.5438752340468137</v>
      </c>
      <c r="V135">
        <f t="shared" si="22"/>
        <v>99</v>
      </c>
    </row>
    <row r="136" spans="1:22" x14ac:dyDescent="0.25">
      <c r="A136" t="str">
        <v>14" Ноутбук Dream Machines G1650Ti-14KZ57 черный [Full HD (1920x1080), WVA (TN+film), Intel Core i7-1165G7, ядра: 4 х 2.8 ГГц, RAM 16 ГБ, SSD 1000 ГБ, GeForce GTX 1650 Ti 4 ГБ, без ОС]</v>
      </c>
      <c r="B136">
        <v>429990</v>
      </c>
      <c r="C136">
        <v>14</v>
      </c>
      <c r="D136">
        <v>16</v>
      </c>
      <c r="E136">
        <v>1000</v>
      </c>
      <c r="F136">
        <v>3</v>
      </c>
      <c r="G136">
        <v>9</v>
      </c>
      <c r="H136">
        <v>1920</v>
      </c>
      <c r="K136">
        <f t="shared" si="14"/>
        <v>8.105799438122601E-3</v>
      </c>
      <c r="L136">
        <f t="shared" si="15"/>
        <v>8.9813996179255156E-3</v>
      </c>
      <c r="M136">
        <f t="shared" si="16"/>
        <v>1.3640283315036819E-2</v>
      </c>
      <c r="N136">
        <f t="shared" si="17"/>
        <v>1.8219122591460753E-2</v>
      </c>
      <c r="O136">
        <f t="shared" si="18"/>
        <v>3.665280276413141E-3</v>
      </c>
      <c r="P136">
        <f t="shared" si="19"/>
        <v>8.0782688368737261E-3</v>
      </c>
      <c r="Q136">
        <f t="shared" si="20"/>
        <v>9.2973539641033696E-3</v>
      </c>
      <c r="S136" cm="1">
        <f t="array" ref="S136">SQRT(SUM((K136:Q136-K$1:Q$1)^2))</f>
        <v>1.9207430393716942E-2</v>
      </c>
      <c r="T136" cm="1">
        <f t="array" ref="T136">SQRT(SUM((K136:Q136-K$2:Q$2)^2))</f>
        <v>3.7547382675995111E-2</v>
      </c>
      <c r="U136">
        <f t="shared" si="21"/>
        <v>0.66157177946962109</v>
      </c>
      <c r="V136">
        <f t="shared" si="22"/>
        <v>3</v>
      </c>
    </row>
    <row r="137" spans="1:22" x14ac:dyDescent="0.25">
      <c r="A137" t="str">
        <v>14" Ультрабук HP Pavilion Laptop 14-dv0035ur серебристый [Full HD (1920x1080), IPS, Intel Core i5-1135G7, ядра: 4 х 2.4 ГГц, RAM 8 ГБ, SSD 512 ГБ, Intel Iris Xe Graphics , Windows 11 Home Single Language]</v>
      </c>
      <c r="B137">
        <v>429990</v>
      </c>
      <c r="C137">
        <v>14</v>
      </c>
      <c r="D137">
        <v>8</v>
      </c>
      <c r="E137">
        <v>512</v>
      </c>
      <c r="F137">
        <v>6</v>
      </c>
      <c r="G137">
        <v>14</v>
      </c>
      <c r="H137">
        <v>1920</v>
      </c>
      <c r="K137">
        <f t="shared" ref="K137:K200" si="23">B$5/$I$5*B137/K$6</f>
        <v>8.105799438122601E-3</v>
      </c>
      <c r="L137">
        <f t="shared" ref="L137:L200" si="24">C$5/$I$5*C137/L$6</f>
        <v>8.9813996179255156E-3</v>
      </c>
      <c r="M137">
        <f t="shared" ref="M137:M200" si="25">D$5/$I$5*D137/M$6</f>
        <v>6.8201416575184096E-3</v>
      </c>
      <c r="N137">
        <f t="shared" ref="N137:N200" si="26">E$5/$I$5*E137/N$6</f>
        <v>9.3281907668279034E-3</v>
      </c>
      <c r="O137">
        <f t="shared" ref="O137:O200" si="27">F$5/$I$5*F137/O$6</f>
        <v>7.330560552826282E-3</v>
      </c>
      <c r="P137">
        <f t="shared" ref="P137:P200" si="28">G$5/$I$5*G137/P$6</f>
        <v>1.2566195968470242E-2</v>
      </c>
      <c r="Q137">
        <f t="shared" ref="Q137:Q200" si="29">H$5/$I$5*H137/Q$6</f>
        <v>9.2973539641033696E-3</v>
      </c>
      <c r="S137" cm="1">
        <f t="array" ref="S137">SQRT(SUM((K137:Q137-K$1:Q$1)^2))</f>
        <v>2.8201165129392521E-2</v>
      </c>
      <c r="T137" cm="1">
        <f t="array" ref="T137">SQRT(SUM((K137:Q137-K$2:Q$2)^2))</f>
        <v>3.1891300955264899E-2</v>
      </c>
      <c r="U137">
        <f t="shared" ref="U137:U200" si="30">T137/SUM(S137:T137)</f>
        <v>0.53070381419089852</v>
      </c>
      <c r="V137">
        <f t="shared" ref="V137:V200" si="31">_xlfn.RANK.EQ(U137,$U$8:$U$220,0)</f>
        <v>118</v>
      </c>
    </row>
    <row r="138" spans="1:22" x14ac:dyDescent="0.25">
      <c r="A138" t="str">
        <v>15.6" Ноутбук Lenovo IdeaPad Gaming 3 15IMH05 черный [Full HD (1920x1080), IPS, Intel Core i5-10300H, ядра: 4 х 2.5 ГГц, RAM 8 ГБ, SSD 256 ГБ, GeForce GTX 1650 Ti 4 ГБ, без ОС]</v>
      </c>
      <c r="B138">
        <v>429990</v>
      </c>
      <c r="C138">
        <v>15.6</v>
      </c>
      <c r="D138">
        <v>8</v>
      </c>
      <c r="E138">
        <v>256</v>
      </c>
      <c r="F138">
        <v>6</v>
      </c>
      <c r="G138">
        <v>9</v>
      </c>
      <c r="H138">
        <v>1920</v>
      </c>
      <c r="K138">
        <f t="shared" si="23"/>
        <v>8.105799438122601E-3</v>
      </c>
      <c r="L138">
        <f t="shared" si="24"/>
        <v>1.0007845288545572E-2</v>
      </c>
      <c r="M138">
        <f t="shared" si="25"/>
        <v>6.8201416575184096E-3</v>
      </c>
      <c r="N138">
        <f t="shared" si="26"/>
        <v>4.6640953834139517E-3</v>
      </c>
      <c r="O138">
        <f t="shared" si="27"/>
        <v>7.330560552826282E-3</v>
      </c>
      <c r="P138">
        <f t="shared" si="28"/>
        <v>8.0782688368737261E-3</v>
      </c>
      <c r="Q138">
        <f t="shared" si="29"/>
        <v>9.2973539641033696E-3</v>
      </c>
      <c r="S138" cm="1">
        <f t="array" ref="S138">SQRT(SUM((K138:Q138-K$1:Q$1)^2))</f>
        <v>2.8569002689240851E-2</v>
      </c>
      <c r="T138" cm="1">
        <f t="array" ref="T138">SQRT(SUM((K138:Q138-K$2:Q$2)^2))</f>
        <v>3.1554151512229907E-2</v>
      </c>
      <c r="U138">
        <f t="shared" si="30"/>
        <v>0.52482528455664457</v>
      </c>
      <c r="V138">
        <f t="shared" si="31"/>
        <v>135</v>
      </c>
    </row>
    <row r="139" spans="1:22" x14ac:dyDescent="0.25">
      <c r="A139" t="str">
        <v>15.6" Ноутбук MSI Modern 15 A11MU-854XKZ серебристый [Full HD (1920x1080), IPS, Intel Core i7-1195G7, ядра: 4 х 2.9 ГГц, RAM 16 ГБ, SSD 512 ГБ, Intel Iris Xe Graphics , без ОС]</v>
      </c>
      <c r="B139">
        <v>429990</v>
      </c>
      <c r="C139">
        <v>15.6</v>
      </c>
      <c r="D139">
        <v>16</v>
      </c>
      <c r="E139">
        <v>512</v>
      </c>
      <c r="F139">
        <v>3</v>
      </c>
      <c r="G139">
        <v>14</v>
      </c>
      <c r="H139">
        <v>1920</v>
      </c>
      <c r="K139">
        <f t="shared" si="23"/>
        <v>8.105799438122601E-3</v>
      </c>
      <c r="L139">
        <f t="shared" si="24"/>
        <v>1.0007845288545572E-2</v>
      </c>
      <c r="M139">
        <f t="shared" si="25"/>
        <v>1.3640283315036819E-2</v>
      </c>
      <c r="N139">
        <f t="shared" si="26"/>
        <v>9.3281907668279034E-3</v>
      </c>
      <c r="O139">
        <f t="shared" si="27"/>
        <v>3.665280276413141E-3</v>
      </c>
      <c r="P139">
        <f t="shared" si="28"/>
        <v>1.2566195968470242E-2</v>
      </c>
      <c r="Q139">
        <f t="shared" si="29"/>
        <v>9.2973539641033696E-3</v>
      </c>
      <c r="S139" cm="1">
        <f t="array" ref="S139">SQRT(SUM((K139:Q139-K$1:Q$1)^2))</f>
        <v>2.3174363350209295E-2</v>
      </c>
      <c r="T139" cm="1">
        <f t="array" ref="T139">SQRT(SUM((K139:Q139-K$2:Q$2)^2))</f>
        <v>3.4470085690731921E-2</v>
      </c>
      <c r="U139">
        <f t="shared" si="30"/>
        <v>0.59797753754659</v>
      </c>
      <c r="V139">
        <f t="shared" si="31"/>
        <v>34</v>
      </c>
    </row>
    <row r="140" spans="1:22" x14ac:dyDescent="0.25">
      <c r="A140" t="str">
        <v>14" Ноутбук ASUS VivoBook S 14 OLED M3402RA-KM009 черный [2880x1800, OLED, AMD Ryzen 7 6800H, ядра: 8 х 3.2 ГГц, RAM 16 ГБ, SSD 512 ГБ, AMD Radeon Graphics , без ОС]</v>
      </c>
      <c r="B140">
        <v>434990</v>
      </c>
      <c r="C140">
        <v>14</v>
      </c>
      <c r="D140">
        <v>16</v>
      </c>
      <c r="E140">
        <v>512</v>
      </c>
      <c r="F140">
        <v>5</v>
      </c>
      <c r="G140">
        <v>7</v>
      </c>
      <c r="H140">
        <v>2880</v>
      </c>
      <c r="K140">
        <f t="shared" si="23"/>
        <v>8.2000551119536507E-3</v>
      </c>
      <c r="L140">
        <f t="shared" si="24"/>
        <v>8.9813996179255156E-3</v>
      </c>
      <c r="M140">
        <f t="shared" si="25"/>
        <v>1.3640283315036819E-2</v>
      </c>
      <c r="N140">
        <f t="shared" si="26"/>
        <v>9.3281907668279034E-3</v>
      </c>
      <c r="O140">
        <f t="shared" si="27"/>
        <v>6.1088004606885691E-3</v>
      </c>
      <c r="P140">
        <f t="shared" si="28"/>
        <v>6.283097984235121E-3</v>
      </c>
      <c r="Q140">
        <f t="shared" si="29"/>
        <v>1.3946030946155055E-2</v>
      </c>
      <c r="S140" cm="1">
        <f t="array" ref="S140">SQRT(SUM((K140:Q140-K$1:Q$1)^2))</f>
        <v>1.9531601047846972E-2</v>
      </c>
      <c r="T140" cm="1">
        <f t="array" ref="T140">SQRT(SUM((K140:Q140-K$2:Q$2)^2))</f>
        <v>3.48271897217097E-2</v>
      </c>
      <c r="U140">
        <f t="shared" si="30"/>
        <v>0.64069103136147143</v>
      </c>
      <c r="V140">
        <f t="shared" si="31"/>
        <v>5</v>
      </c>
    </row>
    <row r="141" spans="1:22" x14ac:dyDescent="0.25">
      <c r="A141" t="str">
        <v>15.6" Ноутбук ASUS ROG STRIX G15 G513IH-HN078 серый [Full HD (1920x1080), IPS, AMD Ryzen 7 4800H, ядра: 8 х 2.9 ГГц, RAM 8 ГБ, SSD 512 ГБ, GeForce GTX 1650 4 ГБ, без ОС]</v>
      </c>
      <c r="B141">
        <v>439990</v>
      </c>
      <c r="C141">
        <v>15.6</v>
      </c>
      <c r="D141">
        <v>8</v>
      </c>
      <c r="E141">
        <v>512</v>
      </c>
      <c r="F141">
        <v>5</v>
      </c>
      <c r="G141">
        <v>9</v>
      </c>
      <c r="H141">
        <v>1920</v>
      </c>
      <c r="K141">
        <f t="shared" si="23"/>
        <v>8.2943107857847004E-3</v>
      </c>
      <c r="L141">
        <f t="shared" si="24"/>
        <v>1.0007845288545572E-2</v>
      </c>
      <c r="M141">
        <f t="shared" si="25"/>
        <v>6.8201416575184096E-3</v>
      </c>
      <c r="N141">
        <f t="shared" si="26"/>
        <v>9.3281907668279034E-3</v>
      </c>
      <c r="O141">
        <f t="shared" si="27"/>
        <v>6.1088004606885691E-3</v>
      </c>
      <c r="P141">
        <f t="shared" si="28"/>
        <v>8.0782688368737261E-3</v>
      </c>
      <c r="Q141">
        <f t="shared" si="29"/>
        <v>9.2973539641033696E-3</v>
      </c>
      <c r="S141" cm="1">
        <f t="array" ref="S141">SQRT(SUM((K141:Q141-K$1:Q$1)^2))</f>
        <v>2.6445246250696487E-2</v>
      </c>
      <c r="T141" cm="1">
        <f t="array" ref="T141">SQRT(SUM((K141:Q141-K$2:Q$2)^2))</f>
        <v>3.2410485674596923E-2</v>
      </c>
      <c r="U141">
        <f t="shared" si="30"/>
        <v>0.55067679246154155</v>
      </c>
      <c r="V141">
        <f t="shared" si="31"/>
        <v>82</v>
      </c>
    </row>
    <row r="142" spans="1:22" x14ac:dyDescent="0.25">
      <c r="A142" t="str">
        <v>15.6" Ноутбук ASUS TUF Gaming A15 FA506IC-HN095 черный [Full HD (1920x1080), IPS, AMD Ryzen 7 4800H, ядра: 8 х 2.9 ГГц, RAM 8 ГБ, SSD 512 ГБ, GeForce RTX 3050 для ноутбуков 4 ГБ, без ОС]</v>
      </c>
      <c r="B142">
        <v>449990</v>
      </c>
      <c r="C142">
        <v>15.6</v>
      </c>
      <c r="D142">
        <v>8</v>
      </c>
      <c r="E142">
        <v>512</v>
      </c>
      <c r="F142">
        <v>5</v>
      </c>
      <c r="G142">
        <v>6</v>
      </c>
      <c r="H142">
        <v>1920</v>
      </c>
      <c r="K142">
        <f t="shared" si="23"/>
        <v>8.4828221334467997E-3</v>
      </c>
      <c r="L142">
        <f t="shared" si="24"/>
        <v>1.0007845288545572E-2</v>
      </c>
      <c r="M142">
        <f t="shared" si="25"/>
        <v>6.8201416575184096E-3</v>
      </c>
      <c r="N142">
        <f t="shared" si="26"/>
        <v>9.3281907668279034E-3</v>
      </c>
      <c r="O142">
        <f t="shared" si="27"/>
        <v>6.1088004606885691E-3</v>
      </c>
      <c r="P142">
        <f t="shared" si="28"/>
        <v>5.3855125579158171E-3</v>
      </c>
      <c r="Q142">
        <f t="shared" si="29"/>
        <v>9.2973539641033696E-3</v>
      </c>
      <c r="S142" cm="1">
        <f t="array" ref="S142">SQRT(SUM((K142:Q142-K$1:Q$1)^2))</f>
        <v>2.5891742803478956E-2</v>
      </c>
      <c r="T142" cm="1">
        <f t="array" ref="T142">SQRT(SUM((K142:Q142-K$2:Q$2)^2))</f>
        <v>3.2723209587354946E-2</v>
      </c>
      <c r="U142">
        <f t="shared" si="30"/>
        <v>0.55827409649951598</v>
      </c>
      <c r="V142">
        <f t="shared" si="31"/>
        <v>68</v>
      </c>
    </row>
    <row r="143" spans="1:22" x14ac:dyDescent="0.25">
      <c r="A143" t="str">
        <v>15.6" Ноутбук Lenovo IdeaPad 3 15ITL6 серебристый [Full HD (1920x1080), TN+film, Intel Core i7-1165G7, ядра: 4 х 2.8 ГГц, RAM 8 ГБ, SSD 512 ГБ, GeForce MX450 2 ГБ, без ОС]</v>
      </c>
      <c r="B143">
        <v>449990</v>
      </c>
      <c r="C143">
        <v>15.6</v>
      </c>
      <c r="D143">
        <v>8</v>
      </c>
      <c r="E143">
        <v>512</v>
      </c>
      <c r="F143">
        <v>3</v>
      </c>
      <c r="G143">
        <v>10</v>
      </c>
      <c r="H143">
        <v>1920</v>
      </c>
      <c r="K143">
        <f t="shared" si="23"/>
        <v>8.4828221334467997E-3</v>
      </c>
      <c r="L143">
        <f t="shared" si="24"/>
        <v>1.0007845288545572E-2</v>
      </c>
      <c r="M143">
        <f t="shared" si="25"/>
        <v>6.8201416575184096E-3</v>
      </c>
      <c r="N143">
        <f t="shared" si="26"/>
        <v>9.3281907668279034E-3</v>
      </c>
      <c r="O143">
        <f t="shared" si="27"/>
        <v>3.665280276413141E-3</v>
      </c>
      <c r="P143">
        <f t="shared" si="28"/>
        <v>8.97585426319303E-3</v>
      </c>
      <c r="Q143">
        <f t="shared" si="29"/>
        <v>9.2973539641033696E-3</v>
      </c>
      <c r="S143" cm="1">
        <f t="array" ref="S143">SQRT(SUM((K143:Q143-K$1:Q$1)^2))</f>
        <v>2.6524662129457303E-2</v>
      </c>
      <c r="T143" cm="1">
        <f t="array" ref="T143">SQRT(SUM((K143:Q143-K$2:Q$2)^2))</f>
        <v>3.2952600853872714E-2</v>
      </c>
      <c r="U143">
        <f t="shared" si="30"/>
        <v>0.55403694119395674</v>
      </c>
      <c r="V143">
        <f t="shared" si="31"/>
        <v>75</v>
      </c>
    </row>
    <row r="144" spans="1:22" x14ac:dyDescent="0.25">
      <c r="A144" t="str">
        <v>17.3" Ноутбук ARDOR GAMING NEO G17-I5ND203 серый [Full HD (1920x1080), IPS, Intel Core i5-12500H, ядра: 4 + 8 х 2.5 ГГц, RAM 16 ГБ, SSD 512 ГБ, GeForce RTX 3050 для ноутбуков 4 ГБ, без ОС]</v>
      </c>
      <c r="B144">
        <v>449990</v>
      </c>
      <c r="C144">
        <v>17.3</v>
      </c>
      <c r="D144">
        <v>16</v>
      </c>
      <c r="E144">
        <v>512</v>
      </c>
      <c r="F144">
        <v>6</v>
      </c>
      <c r="G144">
        <v>6</v>
      </c>
      <c r="H144">
        <v>1920</v>
      </c>
      <c r="K144">
        <f t="shared" si="23"/>
        <v>8.4828221334467997E-3</v>
      </c>
      <c r="L144">
        <f t="shared" si="24"/>
        <v>1.1098443813579387E-2</v>
      </c>
      <c r="M144">
        <f t="shared" si="25"/>
        <v>1.3640283315036819E-2</v>
      </c>
      <c r="N144">
        <f t="shared" si="26"/>
        <v>9.3281907668279034E-3</v>
      </c>
      <c r="O144">
        <f t="shared" si="27"/>
        <v>7.330560552826282E-3</v>
      </c>
      <c r="P144">
        <f t="shared" si="28"/>
        <v>5.3855125579158171E-3</v>
      </c>
      <c r="Q144">
        <f t="shared" si="29"/>
        <v>9.2973539641033696E-3</v>
      </c>
      <c r="S144" cm="1">
        <f t="array" ref="S144">SQRT(SUM((K144:Q144-K$1:Q$1)^2))</f>
        <v>2.1144033748903994E-2</v>
      </c>
      <c r="T144" cm="1">
        <f t="array" ref="T144">SQRT(SUM((K144:Q144-K$2:Q$2)^2))</f>
        <v>3.385047178169473E-2</v>
      </c>
      <c r="U144">
        <f t="shared" si="30"/>
        <v>0.61552461387002488</v>
      </c>
      <c r="V144">
        <f t="shared" si="31"/>
        <v>15</v>
      </c>
    </row>
    <row r="145" spans="1:22" x14ac:dyDescent="0.25">
      <c r="A145" t="str">
        <v>14" Ноутбук Lenovo IdeaPad Flex 5 14ARE05 серый [Full HD (1920x1080), IPS, AMD Ryzen 5 4500U, ядра: 6 х 2.3 ГГц, RAM 8 ГБ, SSD 256 ГБ, AMD Radeon Graphics , Windows 10 Home Single Language]</v>
      </c>
      <c r="B145">
        <v>469990</v>
      </c>
      <c r="C145">
        <v>14</v>
      </c>
      <c r="D145">
        <v>8</v>
      </c>
      <c r="E145">
        <v>256</v>
      </c>
      <c r="F145">
        <v>7</v>
      </c>
      <c r="G145">
        <v>7</v>
      </c>
      <c r="H145">
        <v>1920</v>
      </c>
      <c r="K145">
        <f t="shared" si="23"/>
        <v>8.8598448287709984E-3</v>
      </c>
      <c r="L145">
        <f t="shared" si="24"/>
        <v>8.9813996179255156E-3</v>
      </c>
      <c r="M145">
        <f t="shared" si="25"/>
        <v>6.8201416575184096E-3</v>
      </c>
      <c r="N145">
        <f t="shared" si="26"/>
        <v>4.6640953834139517E-3</v>
      </c>
      <c r="O145">
        <f t="shared" si="27"/>
        <v>8.5523206449639958E-3</v>
      </c>
      <c r="P145">
        <f t="shared" si="28"/>
        <v>6.283097984235121E-3</v>
      </c>
      <c r="Q145">
        <f t="shared" si="29"/>
        <v>9.2973539641033696E-3</v>
      </c>
      <c r="S145" cm="1">
        <f t="array" ref="S145">SQRT(SUM((K145:Q145-K$1:Q$1)^2))</f>
        <v>2.8640992027340537E-2</v>
      </c>
      <c r="T145" cm="1">
        <f t="array" ref="T145">SQRT(SUM((K145:Q145-K$2:Q$2)^2))</f>
        <v>3.0814841554796864E-2</v>
      </c>
      <c r="U145">
        <f t="shared" si="30"/>
        <v>0.51828121309957909</v>
      </c>
      <c r="V145">
        <f t="shared" si="31"/>
        <v>157</v>
      </c>
    </row>
    <row r="146" spans="1:22" x14ac:dyDescent="0.25">
      <c r="A146" t="str">
        <v>13.3" Ноутбук Apple MacBook Air серый [2560x1600, IPS, Apple M1, ядра: 4 + 4, RAM 8 ГБ, SSD 256 ГБ, Apple M1 7-core , macOS]</v>
      </c>
      <c r="B146">
        <v>475990</v>
      </c>
      <c r="C146">
        <v>13.3</v>
      </c>
      <c r="D146">
        <v>8</v>
      </c>
      <c r="E146">
        <v>256</v>
      </c>
      <c r="F146">
        <v>8</v>
      </c>
      <c r="G146">
        <v>7</v>
      </c>
      <c r="H146">
        <v>2560</v>
      </c>
      <c r="K146">
        <f t="shared" si="23"/>
        <v>8.972951637368257E-3</v>
      </c>
      <c r="L146">
        <f t="shared" si="24"/>
        <v>8.5323296370292401E-3</v>
      </c>
      <c r="M146">
        <f t="shared" si="25"/>
        <v>6.8201416575184096E-3</v>
      </c>
      <c r="N146">
        <f t="shared" si="26"/>
        <v>4.6640953834139517E-3</v>
      </c>
      <c r="O146">
        <f t="shared" si="27"/>
        <v>9.7740807371017088E-3</v>
      </c>
      <c r="P146">
        <f t="shared" si="28"/>
        <v>6.283097984235121E-3</v>
      </c>
      <c r="Q146">
        <f t="shared" si="29"/>
        <v>1.2396471952137826E-2</v>
      </c>
      <c r="S146" cm="1">
        <f t="array" ref="S146">SQRT(SUM((K146:Q146-K$1:Q$1)^2))</f>
        <v>2.8149549171956362E-2</v>
      </c>
      <c r="T146" cm="1">
        <f t="array" ref="T146">SQRT(SUM((K146:Q146-K$2:Q$2)^2))</f>
        <v>3.0865090096695049E-2</v>
      </c>
      <c r="U146">
        <f t="shared" si="30"/>
        <v>0.52300735002697185</v>
      </c>
      <c r="V146">
        <f t="shared" si="31"/>
        <v>143</v>
      </c>
    </row>
    <row r="147" spans="1:22" x14ac:dyDescent="0.25">
      <c r="A147" t="str">
        <v>15.6" Ноутбук Acer Aspire 7 A715-42G-R4GR черный [Full HD (1920x1080), IPS, AMD Ryzen 5 5500U, ядра: 6 х 2.1 ГГц, RAM 8 ГБ, SSD 512 ГБ, GeForce RTX 3050 для ноутбуков 4 ГБ, без ОС]</v>
      </c>
      <c r="B147">
        <v>479990</v>
      </c>
      <c r="C147">
        <v>15.6</v>
      </c>
      <c r="D147">
        <v>8</v>
      </c>
      <c r="E147">
        <v>512</v>
      </c>
      <c r="F147">
        <v>7</v>
      </c>
      <c r="G147">
        <v>6</v>
      </c>
      <c r="H147">
        <v>1920</v>
      </c>
      <c r="K147">
        <f t="shared" si="23"/>
        <v>9.0483561764330978E-3</v>
      </c>
      <c r="L147">
        <f t="shared" si="24"/>
        <v>1.0007845288545572E-2</v>
      </c>
      <c r="M147">
        <f t="shared" si="25"/>
        <v>6.8201416575184096E-3</v>
      </c>
      <c r="N147">
        <f t="shared" si="26"/>
        <v>9.3281907668279034E-3</v>
      </c>
      <c r="O147">
        <f t="shared" si="27"/>
        <v>8.5523206449639958E-3</v>
      </c>
      <c r="P147">
        <f t="shared" si="28"/>
        <v>5.3855125579158171E-3</v>
      </c>
      <c r="Q147">
        <f t="shared" si="29"/>
        <v>9.2973539641033696E-3</v>
      </c>
      <c r="S147" cm="1">
        <f t="array" ref="S147">SQRT(SUM((K147:Q147-K$1:Q$1)^2))</f>
        <v>2.6496188568180454E-2</v>
      </c>
      <c r="T147" cm="1">
        <f t="array" ref="T147">SQRT(SUM((K147:Q147-K$2:Q$2)^2))</f>
        <v>3.1563963106546696E-2</v>
      </c>
      <c r="U147">
        <f t="shared" si="30"/>
        <v>0.54364245004695855</v>
      </c>
      <c r="V147">
        <f t="shared" si="31"/>
        <v>100</v>
      </c>
    </row>
    <row r="148" spans="1:22" x14ac:dyDescent="0.25">
      <c r="A148" t="str">
        <v>13.3" Ноутбук Apple MacBook Air золотистый [2560x1600, IPS, Apple M1, ядра: 4 + 4, RAM 8 ГБ, SSD 256 ГБ, Apple M1 7-core , macOS]</v>
      </c>
      <c r="B148">
        <v>499990</v>
      </c>
      <c r="C148">
        <v>13.3</v>
      </c>
      <c r="D148">
        <v>8</v>
      </c>
      <c r="E148">
        <v>256</v>
      </c>
      <c r="F148">
        <v>8</v>
      </c>
      <c r="G148">
        <v>7</v>
      </c>
      <c r="H148">
        <v>2560</v>
      </c>
      <c r="K148">
        <f t="shared" si="23"/>
        <v>9.4253788717572964E-3</v>
      </c>
      <c r="L148">
        <f t="shared" si="24"/>
        <v>8.5323296370292401E-3</v>
      </c>
      <c r="M148">
        <f t="shared" si="25"/>
        <v>6.8201416575184096E-3</v>
      </c>
      <c r="N148">
        <f t="shared" si="26"/>
        <v>4.6640953834139517E-3</v>
      </c>
      <c r="O148">
        <f t="shared" si="27"/>
        <v>9.7740807371017088E-3</v>
      </c>
      <c r="P148">
        <f t="shared" si="28"/>
        <v>6.283097984235121E-3</v>
      </c>
      <c r="Q148">
        <f t="shared" si="29"/>
        <v>1.2396471952137826E-2</v>
      </c>
      <c r="S148" cm="1">
        <f t="array" ref="S148">SQRT(SUM((K148:Q148-K$1:Q$1)^2))</f>
        <v>2.8266861191081499E-2</v>
      </c>
      <c r="T148" cm="1">
        <f t="array" ref="T148">SQRT(SUM((K148:Q148-K$2:Q$2)^2))</f>
        <v>3.0444421426142614E-2</v>
      </c>
      <c r="U148">
        <f t="shared" si="30"/>
        <v>0.51854464881356799</v>
      </c>
      <c r="V148">
        <f t="shared" si="31"/>
        <v>155</v>
      </c>
    </row>
    <row r="149" spans="1:22" x14ac:dyDescent="0.25">
      <c r="A149" t="str">
        <v>13.3" Ноутбук Apple MacBook Air серебристый [2560x1600, IPS, Apple M1, ядра: 4 + 4, RAM 8 ГБ, SSD 256 ГБ, Apple M1 7-core , macOS]</v>
      </c>
      <c r="B149">
        <v>499990</v>
      </c>
      <c r="C149">
        <v>13.3</v>
      </c>
      <c r="D149">
        <v>8</v>
      </c>
      <c r="E149">
        <v>256</v>
      </c>
      <c r="F149">
        <v>8</v>
      </c>
      <c r="G149">
        <v>7</v>
      </c>
      <c r="H149">
        <v>2560</v>
      </c>
      <c r="K149">
        <f t="shared" si="23"/>
        <v>9.4253788717572964E-3</v>
      </c>
      <c r="L149">
        <f t="shared" si="24"/>
        <v>8.5323296370292401E-3</v>
      </c>
      <c r="M149">
        <f t="shared" si="25"/>
        <v>6.8201416575184096E-3</v>
      </c>
      <c r="N149">
        <f t="shared" si="26"/>
        <v>4.6640953834139517E-3</v>
      </c>
      <c r="O149">
        <f t="shared" si="27"/>
        <v>9.7740807371017088E-3</v>
      </c>
      <c r="P149">
        <f t="shared" si="28"/>
        <v>6.283097984235121E-3</v>
      </c>
      <c r="Q149">
        <f t="shared" si="29"/>
        <v>1.2396471952137826E-2</v>
      </c>
      <c r="S149" cm="1">
        <f t="array" ref="S149">SQRT(SUM((K149:Q149-K$1:Q$1)^2))</f>
        <v>2.8266861191081499E-2</v>
      </c>
      <c r="T149" cm="1">
        <f t="array" ref="T149">SQRT(SUM((K149:Q149-K$2:Q$2)^2))</f>
        <v>3.0444421426142614E-2</v>
      </c>
      <c r="U149">
        <f t="shared" si="30"/>
        <v>0.51854464881356799</v>
      </c>
      <c r="V149">
        <f t="shared" si="31"/>
        <v>155</v>
      </c>
    </row>
    <row r="150" spans="1:22" x14ac:dyDescent="0.25">
      <c r="A150" t="str">
        <v>15.6" Ноутбук ARDOR GAMING NEO G15-I5ND204 черный [Full HD (1920x1080), IPS, Intel Core i5-12500H, ядра: 4 + 8 х 2.5 ГГц, RAM 16 ГБ, SSD 512 ГБ, GeForce RTX 3060 для ноутбуков 6 ГБ, без ОС]</v>
      </c>
      <c r="B150">
        <v>499990</v>
      </c>
      <c r="C150">
        <v>15.6</v>
      </c>
      <c r="D150">
        <v>16</v>
      </c>
      <c r="E150">
        <v>512</v>
      </c>
      <c r="F150">
        <v>6</v>
      </c>
      <c r="G150">
        <v>5</v>
      </c>
      <c r="H150">
        <v>1920</v>
      </c>
      <c r="K150">
        <f t="shared" si="23"/>
        <v>9.4253788717572964E-3</v>
      </c>
      <c r="L150">
        <f t="shared" si="24"/>
        <v>1.0007845288545572E-2</v>
      </c>
      <c r="M150">
        <f t="shared" si="25"/>
        <v>1.3640283315036819E-2</v>
      </c>
      <c r="N150">
        <f t="shared" si="26"/>
        <v>9.3281907668279034E-3</v>
      </c>
      <c r="O150">
        <f t="shared" si="27"/>
        <v>7.330560552826282E-3</v>
      </c>
      <c r="P150">
        <f t="shared" si="28"/>
        <v>4.487927131596515E-3</v>
      </c>
      <c r="Q150">
        <f t="shared" si="29"/>
        <v>9.2973539641033696E-3</v>
      </c>
      <c r="S150" cm="1">
        <f t="array" ref="S150">SQRT(SUM((K150:Q150-K$1:Q$1)^2))</f>
        <v>2.1315131480095253E-2</v>
      </c>
      <c r="T150" cm="1">
        <f t="array" ref="T150">SQRT(SUM((K150:Q150-K$2:Q$2)^2))</f>
        <v>3.3180561357084921E-2</v>
      </c>
      <c r="U150">
        <f t="shared" si="30"/>
        <v>0.60886575855123704</v>
      </c>
      <c r="V150">
        <f t="shared" si="31"/>
        <v>18</v>
      </c>
    </row>
    <row r="151" spans="1:22" x14ac:dyDescent="0.25">
      <c r="A151" t="str">
        <v>15.6" Ноутбук ASUS TUF Dash F15 FX516PE-HN044 белый [Full HD (1920x1080), IPS, Intel Core i5-11300H, ядра: 4 х 3.1 ГГц, RAM 16 ГБ, SSD 512 ГБ, GeForce RTX 3050 Ti для ноутбуков 4 ГБ, без ОС]</v>
      </c>
      <c r="B151">
        <v>499990</v>
      </c>
      <c r="C151">
        <v>15.6</v>
      </c>
      <c r="D151">
        <v>16</v>
      </c>
      <c r="E151">
        <v>512</v>
      </c>
      <c r="F151">
        <v>6</v>
      </c>
      <c r="G151">
        <v>6</v>
      </c>
      <c r="H151">
        <v>1920</v>
      </c>
      <c r="K151">
        <f t="shared" si="23"/>
        <v>9.4253788717572964E-3</v>
      </c>
      <c r="L151">
        <f t="shared" si="24"/>
        <v>1.0007845288545572E-2</v>
      </c>
      <c r="M151">
        <f t="shared" si="25"/>
        <v>1.3640283315036819E-2</v>
      </c>
      <c r="N151">
        <f t="shared" si="26"/>
        <v>9.3281907668279034E-3</v>
      </c>
      <c r="O151">
        <f t="shared" si="27"/>
        <v>7.330560552826282E-3</v>
      </c>
      <c r="P151">
        <f t="shared" si="28"/>
        <v>5.3855125579158171E-3</v>
      </c>
      <c r="Q151">
        <f t="shared" si="29"/>
        <v>9.2973539641033696E-3</v>
      </c>
      <c r="S151" cm="1">
        <f t="array" ref="S151">SQRT(SUM((K151:Q151-K$1:Q$1)^2))</f>
        <v>2.1484547153515124E-2</v>
      </c>
      <c r="T151" cm="1">
        <f t="array" ref="T151">SQRT(SUM((K151:Q151-K$2:Q$2)^2))</f>
        <v>3.2973526332697317E-2</v>
      </c>
      <c r="U151">
        <f t="shared" si="30"/>
        <v>0.60548462738119946</v>
      </c>
      <c r="V151">
        <f t="shared" si="31"/>
        <v>22</v>
      </c>
    </row>
    <row r="152" spans="1:22" x14ac:dyDescent="0.25">
      <c r="A152" t="str">
        <v>15.6" Ноутбук ASUS TUF Gaming F15 FX506HC-HN006 черный [Full HD (1920x1080), IPS, Intel Core i5-11400H, ядра: 6 х 2.7 ГГц, RAM 16 ГБ, SSD 512 ГБ, GeForce RTX 3050 для ноутбуков 4 ГБ, без ОС]</v>
      </c>
      <c r="B152">
        <v>499990</v>
      </c>
      <c r="C152">
        <v>15.6</v>
      </c>
      <c r="D152">
        <v>16</v>
      </c>
      <c r="E152">
        <v>512</v>
      </c>
      <c r="F152">
        <v>6</v>
      </c>
      <c r="G152">
        <v>6</v>
      </c>
      <c r="H152">
        <v>1920</v>
      </c>
      <c r="K152">
        <f t="shared" si="23"/>
        <v>9.4253788717572964E-3</v>
      </c>
      <c r="L152">
        <f t="shared" si="24"/>
        <v>1.0007845288545572E-2</v>
      </c>
      <c r="M152">
        <f t="shared" si="25"/>
        <v>1.3640283315036819E-2</v>
      </c>
      <c r="N152">
        <f t="shared" si="26"/>
        <v>9.3281907668279034E-3</v>
      </c>
      <c r="O152">
        <f t="shared" si="27"/>
        <v>7.330560552826282E-3</v>
      </c>
      <c r="P152">
        <f t="shared" si="28"/>
        <v>5.3855125579158171E-3</v>
      </c>
      <c r="Q152">
        <f t="shared" si="29"/>
        <v>9.2973539641033696E-3</v>
      </c>
      <c r="S152" cm="1">
        <f t="array" ref="S152">SQRT(SUM((K152:Q152-K$1:Q$1)^2))</f>
        <v>2.1484547153515124E-2</v>
      </c>
      <c r="T152" cm="1">
        <f t="array" ref="T152">SQRT(SUM((K152:Q152-K$2:Q$2)^2))</f>
        <v>3.2973526332697317E-2</v>
      </c>
      <c r="U152">
        <f t="shared" si="30"/>
        <v>0.60548462738119946</v>
      </c>
      <c r="V152">
        <f t="shared" si="31"/>
        <v>22</v>
      </c>
    </row>
    <row r="153" spans="1:22" x14ac:dyDescent="0.25">
      <c r="A153" t="str">
        <v>15.6" Ноутбук ASUS TUF Gaming F15 FX506HC-HN105 черный [Full HD (1920x1080), IPS, Intel Core i5-11400H, ядра: 6 х 2.7 ГГц, RAM 16 ГБ, SSD 512 ГБ, GeForce RTX 3050 для ноутбуков 4 ГБ, без ОС]</v>
      </c>
      <c r="B153">
        <v>499990</v>
      </c>
      <c r="C153">
        <v>15.6</v>
      </c>
      <c r="D153">
        <v>16</v>
      </c>
      <c r="E153">
        <v>512</v>
      </c>
      <c r="F153">
        <v>6</v>
      </c>
      <c r="G153">
        <v>6</v>
      </c>
      <c r="H153">
        <v>1920</v>
      </c>
      <c r="K153">
        <f t="shared" si="23"/>
        <v>9.4253788717572964E-3</v>
      </c>
      <c r="L153">
        <f t="shared" si="24"/>
        <v>1.0007845288545572E-2</v>
      </c>
      <c r="M153">
        <f t="shared" si="25"/>
        <v>1.3640283315036819E-2</v>
      </c>
      <c r="N153">
        <f t="shared" si="26"/>
        <v>9.3281907668279034E-3</v>
      </c>
      <c r="O153">
        <f t="shared" si="27"/>
        <v>7.330560552826282E-3</v>
      </c>
      <c r="P153">
        <f t="shared" si="28"/>
        <v>5.3855125579158171E-3</v>
      </c>
      <c r="Q153">
        <f t="shared" si="29"/>
        <v>9.2973539641033696E-3</v>
      </c>
      <c r="S153" cm="1">
        <f t="array" ref="S153">SQRT(SUM((K153:Q153-K$1:Q$1)^2))</f>
        <v>2.1484547153515124E-2</v>
      </c>
      <c r="T153" cm="1">
        <f t="array" ref="T153">SQRT(SUM((K153:Q153-K$2:Q$2)^2))</f>
        <v>3.2973526332697317E-2</v>
      </c>
      <c r="U153">
        <f t="shared" si="30"/>
        <v>0.60548462738119946</v>
      </c>
      <c r="V153">
        <f t="shared" si="31"/>
        <v>22</v>
      </c>
    </row>
    <row r="154" spans="1:22" x14ac:dyDescent="0.25">
      <c r="A154" t="str">
        <v>15.6" Ноутбук ASUS VivoBook Pro 15 OLED M6500QC-MA035 синий [2880x1620, OLED, AMD Ryzen 7 5800H, ядра: 8 х 3.2 ГГц, RAM 16 ГБ, SSD 512 ГБ, GeForce RTX 3050 для ноутбуков 4 ГБ, без ОС]</v>
      </c>
      <c r="B154">
        <v>499990</v>
      </c>
      <c r="C154">
        <v>15.6</v>
      </c>
      <c r="D154">
        <v>16</v>
      </c>
      <c r="E154">
        <v>512</v>
      </c>
      <c r="F154">
        <v>5</v>
      </c>
      <c r="G154">
        <v>6</v>
      </c>
      <c r="H154">
        <v>2880</v>
      </c>
      <c r="K154">
        <f t="shared" si="23"/>
        <v>9.4253788717572964E-3</v>
      </c>
      <c r="L154">
        <f t="shared" si="24"/>
        <v>1.0007845288545572E-2</v>
      </c>
      <c r="M154">
        <f t="shared" si="25"/>
        <v>1.3640283315036819E-2</v>
      </c>
      <c r="N154">
        <f t="shared" si="26"/>
        <v>9.3281907668279034E-3</v>
      </c>
      <c r="O154">
        <f t="shared" si="27"/>
        <v>6.1088004606885691E-3</v>
      </c>
      <c r="P154">
        <f t="shared" si="28"/>
        <v>5.3855125579158171E-3</v>
      </c>
      <c r="Q154">
        <f t="shared" si="29"/>
        <v>1.3946030946155055E-2</v>
      </c>
      <c r="S154" cm="1">
        <f t="array" ref="S154">SQRT(SUM((K154:Q154-K$1:Q$1)^2))</f>
        <v>1.9654676015698171E-2</v>
      </c>
      <c r="T154" cm="1">
        <f t="array" ref="T154">SQRT(SUM((K154:Q154-K$2:Q$2)^2))</f>
        <v>3.4002880350993345E-2</v>
      </c>
      <c r="U154">
        <f t="shared" si="30"/>
        <v>0.63370161918333245</v>
      </c>
      <c r="V154">
        <f t="shared" si="31"/>
        <v>6</v>
      </c>
    </row>
    <row r="155" spans="1:22" x14ac:dyDescent="0.25">
      <c r="A155" t="str">
        <v>15.6" Ноутбук GIGABYTE G5 GE черный [Full HD (1920x1080), IPS, Intel Core i5-12500H, ядра: 4 + 8 х 2.5 ГГц, RAM 16 ГБ, SSD 512 ГБ, GeForce RTX 3050 для ноутбуков 4 ГБ, без ОС]</v>
      </c>
      <c r="B155">
        <v>499990</v>
      </c>
      <c r="C155">
        <v>15.6</v>
      </c>
      <c r="D155">
        <v>16</v>
      </c>
      <c r="E155">
        <v>512</v>
      </c>
      <c r="F155">
        <v>6</v>
      </c>
      <c r="G155">
        <v>6</v>
      </c>
      <c r="H155">
        <v>1920</v>
      </c>
      <c r="K155">
        <f t="shared" si="23"/>
        <v>9.4253788717572964E-3</v>
      </c>
      <c r="L155">
        <f t="shared" si="24"/>
        <v>1.0007845288545572E-2</v>
      </c>
      <c r="M155">
        <f t="shared" si="25"/>
        <v>1.3640283315036819E-2</v>
      </c>
      <c r="N155">
        <f t="shared" si="26"/>
        <v>9.3281907668279034E-3</v>
      </c>
      <c r="O155">
        <f t="shared" si="27"/>
        <v>7.330560552826282E-3</v>
      </c>
      <c r="P155">
        <f t="shared" si="28"/>
        <v>5.3855125579158171E-3</v>
      </c>
      <c r="Q155">
        <f t="shared" si="29"/>
        <v>9.2973539641033696E-3</v>
      </c>
      <c r="S155" cm="1">
        <f t="array" ref="S155">SQRT(SUM((K155:Q155-K$1:Q$1)^2))</f>
        <v>2.1484547153515124E-2</v>
      </c>
      <c r="T155" cm="1">
        <f t="array" ref="T155">SQRT(SUM((K155:Q155-K$2:Q$2)^2))</f>
        <v>3.2973526332697317E-2</v>
      </c>
      <c r="U155">
        <f t="shared" si="30"/>
        <v>0.60548462738119946</v>
      </c>
      <c r="V155">
        <f t="shared" si="31"/>
        <v>22</v>
      </c>
    </row>
    <row r="156" spans="1:22" x14ac:dyDescent="0.25">
      <c r="A156" t="str">
        <v>15.6" Ноутбук Lenovo V15 G3 IAP черный [Full HD (1920x1080), TN+film, Intel Core i5-1235U, ядра: 2 + 8 х 1.3 ГГц, RAM 8 ГБ, SSD 512 ГБ, Intel UHD Graphics , Windows 11 Pro]</v>
      </c>
      <c r="B156">
        <v>499990</v>
      </c>
      <c r="C156">
        <v>15.6</v>
      </c>
      <c r="D156">
        <v>8</v>
      </c>
      <c r="E156">
        <v>512</v>
      </c>
      <c r="F156">
        <v>6</v>
      </c>
      <c r="G156">
        <v>14</v>
      </c>
      <c r="H156">
        <v>1920</v>
      </c>
      <c r="K156">
        <f t="shared" si="23"/>
        <v>9.4253788717572964E-3</v>
      </c>
      <c r="L156">
        <f t="shared" si="24"/>
        <v>1.0007845288545572E-2</v>
      </c>
      <c r="M156">
        <f t="shared" si="25"/>
        <v>6.8201416575184096E-3</v>
      </c>
      <c r="N156">
        <f t="shared" si="26"/>
        <v>9.3281907668279034E-3</v>
      </c>
      <c r="O156">
        <f t="shared" si="27"/>
        <v>7.330560552826282E-3</v>
      </c>
      <c r="P156">
        <f t="shared" si="28"/>
        <v>1.2566195968470242E-2</v>
      </c>
      <c r="Q156">
        <f t="shared" si="29"/>
        <v>9.2973539641033696E-3</v>
      </c>
      <c r="S156" cm="1">
        <f t="array" ref="S156">SQRT(SUM((K156:Q156-K$1:Q$1)^2))</f>
        <v>2.846352770793846E-2</v>
      </c>
      <c r="T156" cm="1">
        <f t="array" ref="T156">SQRT(SUM((K156:Q156-K$2:Q$2)^2))</f>
        <v>3.0702810296668867E-2</v>
      </c>
      <c r="U156">
        <f t="shared" si="30"/>
        <v>0.51892361995224401</v>
      </c>
      <c r="V156">
        <f t="shared" si="31"/>
        <v>154</v>
      </c>
    </row>
    <row r="157" spans="1:22" x14ac:dyDescent="0.25">
      <c r="A157" t="str">
        <v>15.6" Ноутбук Lenovo V15 G3 IAP черный [Full HD (1920x1080), TN+film, Intel Core i7-1255U, ядра: 2 + 8 х 1.7 ГГц, RAM 8 ГБ, SSD 512 ГБ, Intel UHD Graphics , без ОС]</v>
      </c>
      <c r="B157">
        <v>499990</v>
      </c>
      <c r="C157">
        <v>15.6</v>
      </c>
      <c r="D157">
        <v>8</v>
      </c>
      <c r="E157">
        <v>512</v>
      </c>
      <c r="F157">
        <v>3</v>
      </c>
      <c r="G157">
        <v>14</v>
      </c>
      <c r="H157">
        <v>1920</v>
      </c>
      <c r="K157">
        <f t="shared" si="23"/>
        <v>9.4253788717572964E-3</v>
      </c>
      <c r="L157">
        <f t="shared" si="24"/>
        <v>1.0007845288545572E-2</v>
      </c>
      <c r="M157">
        <f t="shared" si="25"/>
        <v>6.8201416575184096E-3</v>
      </c>
      <c r="N157">
        <f t="shared" si="26"/>
        <v>9.3281907668279034E-3</v>
      </c>
      <c r="O157">
        <f t="shared" si="27"/>
        <v>3.665280276413141E-3</v>
      </c>
      <c r="P157">
        <f t="shared" si="28"/>
        <v>1.2566195968470242E-2</v>
      </c>
      <c r="Q157">
        <f t="shared" si="29"/>
        <v>9.2973539641033696E-3</v>
      </c>
      <c r="S157" cm="1">
        <f t="array" ref="S157">SQRT(SUM((K157:Q157-K$1:Q$1)^2))</f>
        <v>2.8067453460181871E-2</v>
      </c>
      <c r="T157" cm="1">
        <f t="array" ref="T157">SQRT(SUM((K157:Q157-K$2:Q$2)^2))</f>
        <v>3.1918492194541299E-2</v>
      </c>
      <c r="U157">
        <f t="shared" si="30"/>
        <v>0.53209950841256937</v>
      </c>
      <c r="V157">
        <f t="shared" si="31"/>
        <v>114</v>
      </c>
    </row>
    <row r="158" spans="1:22" x14ac:dyDescent="0.25">
      <c r="A158" t="str">
        <v>16" Ноутбук ASUS VivoBook Pro 16 K6602HC-N1071 синий [1920x1200, IPS, Intel Core i5-11400H, ядра: 6 х 2.7 ГГц, RAM 16 ГБ, SSD 512 ГБ, GeForce RTX 3050 для ноутбуков 4 ГБ, без ОС]</v>
      </c>
      <c r="B158">
        <v>499990</v>
      </c>
      <c r="C158">
        <v>16</v>
      </c>
      <c r="D158">
        <v>16</v>
      </c>
      <c r="E158">
        <v>512</v>
      </c>
      <c r="F158">
        <v>6</v>
      </c>
      <c r="G158">
        <v>6</v>
      </c>
      <c r="H158">
        <v>1920</v>
      </c>
      <c r="K158">
        <f t="shared" si="23"/>
        <v>9.4253788717572964E-3</v>
      </c>
      <c r="L158">
        <f t="shared" si="24"/>
        <v>1.0264456706200589E-2</v>
      </c>
      <c r="M158">
        <f t="shared" si="25"/>
        <v>1.3640283315036819E-2</v>
      </c>
      <c r="N158">
        <f t="shared" si="26"/>
        <v>9.3281907668279034E-3</v>
      </c>
      <c r="O158">
        <f t="shared" si="27"/>
        <v>7.330560552826282E-3</v>
      </c>
      <c r="P158">
        <f t="shared" si="28"/>
        <v>5.3855125579158171E-3</v>
      </c>
      <c r="Q158">
        <f t="shared" si="29"/>
        <v>9.2973539641033696E-3</v>
      </c>
      <c r="S158" cm="1">
        <f t="array" ref="S158">SQRT(SUM((K158:Q158-K$1:Q$1)^2))</f>
        <v>2.1473050452697283E-2</v>
      </c>
      <c r="T158" cm="1">
        <f t="array" ref="T158">SQRT(SUM((K158:Q158-K$2:Q$2)^2))</f>
        <v>3.2986005465332868E-2</v>
      </c>
      <c r="U158">
        <f t="shared" si="30"/>
        <v>0.60570285160620929</v>
      </c>
      <c r="V158">
        <f t="shared" si="31"/>
        <v>21</v>
      </c>
    </row>
    <row r="159" spans="1:22" x14ac:dyDescent="0.25">
      <c r="A159" t="str">
        <v>15.6" Ноутбук Acer Aspire 3 A315-58-79GA серебристый [Full HD (1920x1080), IPS, Intel Core i7-1165G7, ядра: 4 х 2.8 ГГц, RAM 8 ГБ, SSD 512 ГБ, Intel Iris Xe Graphics , Windows 10 Home Single Language]</v>
      </c>
      <c r="B159">
        <v>509990</v>
      </c>
      <c r="C159">
        <v>15.6</v>
      </c>
      <c r="D159">
        <v>8</v>
      </c>
      <c r="E159">
        <v>512</v>
      </c>
      <c r="F159">
        <v>3</v>
      </c>
      <c r="G159">
        <v>14</v>
      </c>
      <c r="H159">
        <v>1920</v>
      </c>
      <c r="K159">
        <f t="shared" si="23"/>
        <v>9.613890219419394E-3</v>
      </c>
      <c r="L159">
        <f t="shared" si="24"/>
        <v>1.0007845288545572E-2</v>
      </c>
      <c r="M159">
        <f t="shared" si="25"/>
        <v>6.8201416575184096E-3</v>
      </c>
      <c r="N159">
        <f t="shared" si="26"/>
        <v>9.3281907668279034E-3</v>
      </c>
      <c r="O159">
        <f t="shared" si="27"/>
        <v>3.665280276413141E-3</v>
      </c>
      <c r="P159">
        <f t="shared" si="28"/>
        <v>1.2566195968470242E-2</v>
      </c>
      <c r="Q159">
        <f t="shared" si="29"/>
        <v>9.2973539641033696E-3</v>
      </c>
      <c r="S159" cm="1">
        <f t="array" ref="S159">SQRT(SUM((K159:Q159-K$1:Q$1)^2))</f>
        <v>2.8118684224612344E-2</v>
      </c>
      <c r="T159" cm="1">
        <f t="array" ref="T159">SQRT(SUM((K159:Q159-K$2:Q$2)^2))</f>
        <v>3.1751609755128599E-2</v>
      </c>
      <c r="U159">
        <f t="shared" si="30"/>
        <v>0.5303399673613225</v>
      </c>
      <c r="V159">
        <f t="shared" si="31"/>
        <v>120</v>
      </c>
    </row>
    <row r="160" spans="1:22" x14ac:dyDescent="0.25">
      <c r="A160" t="str">
        <v>15.6" Ноутбук ASUS VivoBook S15 OLED M3502QA-MA034W черный [2880x1620, OLED, AMD Ryzen 7 5800H, ядра: 8 х 3.2 ГГц, RAM 16 ГБ, SSD 512 ГБ, AMD Radeon Graphics , Windows 11 Home Single Language]</v>
      </c>
      <c r="B160">
        <v>519990</v>
      </c>
      <c r="C160">
        <v>15.6</v>
      </c>
      <c r="D160">
        <v>16</v>
      </c>
      <c r="E160">
        <v>512</v>
      </c>
      <c r="F160">
        <v>5</v>
      </c>
      <c r="G160">
        <v>7</v>
      </c>
      <c r="H160">
        <v>2880</v>
      </c>
      <c r="K160">
        <f t="shared" si="23"/>
        <v>9.8024015670814934E-3</v>
      </c>
      <c r="L160">
        <f t="shared" si="24"/>
        <v>1.0007845288545572E-2</v>
      </c>
      <c r="M160">
        <f t="shared" si="25"/>
        <v>1.3640283315036819E-2</v>
      </c>
      <c r="N160">
        <f t="shared" si="26"/>
        <v>9.3281907668279034E-3</v>
      </c>
      <c r="O160">
        <f t="shared" si="27"/>
        <v>6.1088004606885691E-3</v>
      </c>
      <c r="P160">
        <f t="shared" si="28"/>
        <v>6.283097984235121E-3</v>
      </c>
      <c r="Q160">
        <f t="shared" si="29"/>
        <v>1.3946030946155055E-2</v>
      </c>
      <c r="S160" cm="1">
        <f t="array" ref="S160">SQRT(SUM((K160:Q160-K$1:Q$1)^2))</f>
        <v>2.0024897889362136E-2</v>
      </c>
      <c r="T160" cm="1">
        <f t="array" ref="T160">SQRT(SUM((K160:Q160-K$2:Q$2)^2))</f>
        <v>3.3510165732135951E-2</v>
      </c>
      <c r="U160">
        <f t="shared" si="30"/>
        <v>0.62594799492643671</v>
      </c>
      <c r="V160">
        <f t="shared" si="31"/>
        <v>9</v>
      </c>
    </row>
    <row r="161" spans="1:22" x14ac:dyDescent="0.25">
      <c r="A161" t="str">
        <v>14" Ноутбук Realme Book 14 синий [2160x1440, IPS, Intel Core i5-1135G7, ядра: 4 х 2.4 ГГц, RAM 8 ГБ, SSD 512 ГБ, Intel Iris Xe Graphics , Windows 10 Home Single Language]</v>
      </c>
      <c r="B161">
        <v>529990</v>
      </c>
      <c r="C161">
        <v>14</v>
      </c>
      <c r="D161">
        <v>8</v>
      </c>
      <c r="E161">
        <v>512</v>
      </c>
      <c r="F161">
        <v>6</v>
      </c>
      <c r="G161">
        <v>14</v>
      </c>
      <c r="H161">
        <v>2160</v>
      </c>
      <c r="K161">
        <f t="shared" si="23"/>
        <v>9.9909129147435945E-3</v>
      </c>
      <c r="L161">
        <f t="shared" si="24"/>
        <v>8.9813996179255156E-3</v>
      </c>
      <c r="M161">
        <f t="shared" si="25"/>
        <v>6.8201416575184096E-3</v>
      </c>
      <c r="N161">
        <f t="shared" si="26"/>
        <v>9.3281907668279034E-3</v>
      </c>
      <c r="O161">
        <f t="shared" si="27"/>
        <v>7.330560552826282E-3</v>
      </c>
      <c r="P161">
        <f t="shared" si="28"/>
        <v>1.2566195968470242E-2</v>
      </c>
      <c r="Q161">
        <f t="shared" si="29"/>
        <v>1.0459523209616291E-2</v>
      </c>
      <c r="S161" cm="1">
        <f t="array" ref="S161">SQRT(SUM((K161:Q161-K$1:Q$1)^2))</f>
        <v>2.8320556416797905E-2</v>
      </c>
      <c r="T161" cm="1">
        <f t="array" ref="T161">SQRT(SUM((K161:Q161-K$2:Q$2)^2))</f>
        <v>3.0275569535700549E-2</v>
      </c>
      <c r="U161">
        <f t="shared" si="30"/>
        <v>0.51668210216224442</v>
      </c>
      <c r="V161">
        <f t="shared" si="31"/>
        <v>161</v>
      </c>
    </row>
    <row r="162" spans="1:22" x14ac:dyDescent="0.25">
      <c r="A162" t="str">
        <v>14" Ультрабук Realme Book серый [2160x1440, IPS, Intel Core i5-1135G7, ядра: 4 х 2.4 ГГц, RAM 8 ГБ, SSD 512 ГБ, Intel Iris Xe Graphics , Windows 10 Home Single Language]</v>
      </c>
      <c r="B162">
        <v>529990</v>
      </c>
      <c r="C162">
        <v>14</v>
      </c>
      <c r="D162">
        <v>8</v>
      </c>
      <c r="E162">
        <v>512</v>
      </c>
      <c r="F162">
        <v>6</v>
      </c>
      <c r="G162">
        <v>14</v>
      </c>
      <c r="H162">
        <v>2160</v>
      </c>
      <c r="K162">
        <f t="shared" si="23"/>
        <v>9.9909129147435945E-3</v>
      </c>
      <c r="L162">
        <f t="shared" si="24"/>
        <v>8.9813996179255156E-3</v>
      </c>
      <c r="M162">
        <f t="shared" si="25"/>
        <v>6.8201416575184096E-3</v>
      </c>
      <c r="N162">
        <f t="shared" si="26"/>
        <v>9.3281907668279034E-3</v>
      </c>
      <c r="O162">
        <f t="shared" si="27"/>
        <v>7.330560552826282E-3</v>
      </c>
      <c r="P162">
        <f t="shared" si="28"/>
        <v>1.2566195968470242E-2</v>
      </c>
      <c r="Q162">
        <f t="shared" si="29"/>
        <v>1.0459523209616291E-2</v>
      </c>
      <c r="S162" cm="1">
        <f t="array" ref="S162">SQRT(SUM((K162:Q162-K$1:Q$1)^2))</f>
        <v>2.8320556416797905E-2</v>
      </c>
      <c r="T162" cm="1">
        <f t="array" ref="T162">SQRT(SUM((K162:Q162-K$2:Q$2)^2))</f>
        <v>3.0275569535700549E-2</v>
      </c>
      <c r="U162">
        <f t="shared" si="30"/>
        <v>0.51668210216224442</v>
      </c>
      <c r="V162">
        <f t="shared" si="31"/>
        <v>161</v>
      </c>
    </row>
    <row r="163" spans="1:22" x14ac:dyDescent="0.25">
      <c r="A163" t="str">
        <v>15.6" Ноутбук Lenovo ThinkBook 15 G2 ITL серый [Full HD (1920x1080), IPS, Intel Core i5-1135G7, ядра: 4 х 2.4 ГГц, RAM 16 ГБ, SSD 512 ГБ, Intel Iris Xe Graphics , без ОС]</v>
      </c>
      <c r="B163">
        <v>529990</v>
      </c>
      <c r="C163">
        <v>15.6</v>
      </c>
      <c r="D163">
        <v>16</v>
      </c>
      <c r="E163">
        <v>512</v>
      </c>
      <c r="F163">
        <v>6</v>
      </c>
      <c r="G163">
        <v>14</v>
      </c>
      <c r="H163">
        <v>1920</v>
      </c>
      <c r="K163">
        <f t="shared" si="23"/>
        <v>9.9909129147435945E-3</v>
      </c>
      <c r="L163">
        <f t="shared" si="24"/>
        <v>1.0007845288545572E-2</v>
      </c>
      <c r="M163">
        <f t="shared" si="25"/>
        <v>1.3640283315036819E-2</v>
      </c>
      <c r="N163">
        <f t="shared" si="26"/>
        <v>9.3281907668279034E-3</v>
      </c>
      <c r="O163">
        <f t="shared" si="27"/>
        <v>7.330560552826282E-3</v>
      </c>
      <c r="P163">
        <f t="shared" si="28"/>
        <v>1.2566195968470242E-2</v>
      </c>
      <c r="Q163">
        <f t="shared" si="29"/>
        <v>9.2973539641033696E-3</v>
      </c>
      <c r="S163" cm="1">
        <f t="array" ref="S163">SQRT(SUM((K163:Q163-K$1:Q$1)^2))</f>
        <v>2.4216716209235278E-2</v>
      </c>
      <c r="T163" cm="1">
        <f t="array" ref="T163">SQRT(SUM((K163:Q163-K$2:Q$2)^2))</f>
        <v>3.1686403676444659E-2</v>
      </c>
      <c r="U163">
        <f t="shared" si="30"/>
        <v>0.56680921818392827</v>
      </c>
      <c r="V163">
        <f t="shared" si="31"/>
        <v>61</v>
      </c>
    </row>
    <row r="164" spans="1:22" x14ac:dyDescent="0.25">
      <c r="A164" t="str">
        <v>15.6" Ноутбук Lenovo V15 G3 IAP черный [Full HD (1920x1080), TN+film, Intel Core i7-1255U, ядра: 2 + 8 х 1.7 ГГц, RAM 16 ГБ, SSD 512 ГБ, Intel UHD Graphics , без ОС]</v>
      </c>
      <c r="B164">
        <v>529990</v>
      </c>
      <c r="C164">
        <v>15.6</v>
      </c>
      <c r="D164">
        <v>16</v>
      </c>
      <c r="E164">
        <v>512</v>
      </c>
      <c r="F164">
        <v>3</v>
      </c>
      <c r="G164">
        <v>14</v>
      </c>
      <c r="H164">
        <v>1920</v>
      </c>
      <c r="K164">
        <f t="shared" si="23"/>
        <v>9.9909129147435945E-3</v>
      </c>
      <c r="L164">
        <f t="shared" si="24"/>
        <v>1.0007845288545572E-2</v>
      </c>
      <c r="M164">
        <f t="shared" si="25"/>
        <v>1.3640283315036819E-2</v>
      </c>
      <c r="N164">
        <f t="shared" si="26"/>
        <v>9.3281907668279034E-3</v>
      </c>
      <c r="O164">
        <f t="shared" si="27"/>
        <v>3.665280276413141E-3</v>
      </c>
      <c r="P164">
        <f t="shared" si="28"/>
        <v>1.2566195968470242E-2</v>
      </c>
      <c r="Q164">
        <f t="shared" si="29"/>
        <v>9.2973539641033696E-3</v>
      </c>
      <c r="S164" cm="1">
        <f t="array" ref="S164">SQRT(SUM((K164:Q164-K$1:Q$1)^2))</f>
        <v>2.3749923749720403E-2</v>
      </c>
      <c r="T164" cm="1">
        <f t="array" ref="T164">SQRT(SUM((K164:Q164-K$2:Q$2)^2))</f>
        <v>3.286572320528431E-2</v>
      </c>
      <c r="U164">
        <f t="shared" si="30"/>
        <v>0.58050600801937924</v>
      </c>
      <c r="V164">
        <f t="shared" si="31"/>
        <v>47</v>
      </c>
    </row>
    <row r="165" spans="1:22" x14ac:dyDescent="0.25">
      <c r="A165" t="str">
        <v>15.6" Ноутбук Lenovo ThinkBook 15 G3 ACL серый [Full HD (1920x1080), IPS, AMD Ryzen 7 5700U, ядра: 8 х 1.8 ГГц, RAM 16 ГБ, SSD 512 ГБ, AMD Radeon Graphics , без ОС]</v>
      </c>
      <c r="B165">
        <v>544990</v>
      </c>
      <c r="C165">
        <v>15.6</v>
      </c>
      <c r="D165">
        <v>16</v>
      </c>
      <c r="E165">
        <v>512</v>
      </c>
      <c r="F165">
        <v>5</v>
      </c>
      <c r="G165">
        <v>7</v>
      </c>
      <c r="H165">
        <v>1920</v>
      </c>
      <c r="K165">
        <f t="shared" si="23"/>
        <v>1.027367993623674E-2</v>
      </c>
      <c r="L165">
        <f t="shared" si="24"/>
        <v>1.0007845288545572E-2</v>
      </c>
      <c r="M165">
        <f t="shared" si="25"/>
        <v>1.3640283315036819E-2</v>
      </c>
      <c r="N165">
        <f t="shared" si="26"/>
        <v>9.3281907668279034E-3</v>
      </c>
      <c r="O165">
        <f t="shared" si="27"/>
        <v>6.1088004606885691E-3</v>
      </c>
      <c r="P165">
        <f t="shared" si="28"/>
        <v>6.283097984235121E-3</v>
      </c>
      <c r="Q165">
        <f t="shared" si="29"/>
        <v>9.2973539641033696E-3</v>
      </c>
      <c r="S165" cm="1">
        <f t="array" ref="S165">SQRT(SUM((K165:Q165-K$1:Q$1)^2))</f>
        <v>2.1760328645322322E-2</v>
      </c>
      <c r="T165" cm="1">
        <f t="array" ref="T165">SQRT(SUM((K165:Q165-K$2:Q$2)^2))</f>
        <v>3.2408398792914926E-2</v>
      </c>
      <c r="U165">
        <f t="shared" si="30"/>
        <v>0.59828613898797456</v>
      </c>
      <c r="V165">
        <f t="shared" si="31"/>
        <v>32</v>
      </c>
    </row>
    <row r="166" spans="1:22" x14ac:dyDescent="0.25">
      <c r="A166" t="str">
        <v>15.6" Ноутбук ASUS VivoBook Pro 15 OLED K6500ZC-MA359 синий [2880x1620, OLED, Intel Core i5-12500H, ядра: 4 + 8 х 2.5 ГГц, RAM 16 ГБ, SSD 512 ГБ, GeForce RTX 3050 для ноутбуков 4 ГБ, без ОС]</v>
      </c>
      <c r="B166">
        <v>549990</v>
      </c>
      <c r="C166">
        <v>15.6</v>
      </c>
      <c r="D166">
        <v>16</v>
      </c>
      <c r="E166">
        <v>512</v>
      </c>
      <c r="F166">
        <v>6</v>
      </c>
      <c r="G166">
        <v>6</v>
      </c>
      <c r="H166">
        <v>2880</v>
      </c>
      <c r="K166">
        <f t="shared" si="23"/>
        <v>1.0367935610067791E-2</v>
      </c>
      <c r="L166">
        <f t="shared" si="24"/>
        <v>1.0007845288545572E-2</v>
      </c>
      <c r="M166">
        <f t="shared" si="25"/>
        <v>1.3640283315036819E-2</v>
      </c>
      <c r="N166">
        <f t="shared" si="26"/>
        <v>9.3281907668279034E-3</v>
      </c>
      <c r="O166">
        <f t="shared" si="27"/>
        <v>7.330560552826282E-3</v>
      </c>
      <c r="P166">
        <f t="shared" si="28"/>
        <v>5.3855125579158171E-3</v>
      </c>
      <c r="Q166">
        <f t="shared" si="29"/>
        <v>1.3946030946155055E-2</v>
      </c>
      <c r="S166" cm="1">
        <f t="array" ref="S166">SQRT(SUM((K166:Q166-K$1:Q$1)^2))</f>
        <v>2.0294289783708376E-2</v>
      </c>
      <c r="T166" cm="1">
        <f t="array" ref="T166">SQRT(SUM((K166:Q166-K$2:Q$2)^2))</f>
        <v>3.2884480035903371E-2</v>
      </c>
      <c r="U166">
        <f t="shared" si="30"/>
        <v>0.61837609533750315</v>
      </c>
      <c r="V166">
        <f t="shared" si="31"/>
        <v>13</v>
      </c>
    </row>
    <row r="167" spans="1:22" x14ac:dyDescent="0.25">
      <c r="A167" t="str">
        <v>15.6" Ноутбук Lenovo IdeaPad Gaming 3 15ACH6 черный [Full HD (1920x1080), IPS, AMD Ryzen 5 5600H, ядра: 6 х 3.3 ГГц, RAM 8 ГБ, SSD 512 ГБ, GeForce RTX 3050 для ноутбуков 4 ГБ, без ОС]</v>
      </c>
      <c r="B167">
        <v>549990</v>
      </c>
      <c r="C167">
        <v>15.6</v>
      </c>
      <c r="D167">
        <v>8</v>
      </c>
      <c r="E167">
        <v>512</v>
      </c>
      <c r="F167">
        <v>7</v>
      </c>
      <c r="G167">
        <v>6</v>
      </c>
      <c r="H167">
        <v>1920</v>
      </c>
      <c r="K167">
        <f t="shared" si="23"/>
        <v>1.0367935610067791E-2</v>
      </c>
      <c r="L167">
        <f t="shared" si="24"/>
        <v>1.0007845288545572E-2</v>
      </c>
      <c r="M167">
        <f t="shared" si="25"/>
        <v>6.8201416575184096E-3</v>
      </c>
      <c r="N167">
        <f t="shared" si="26"/>
        <v>9.3281907668279034E-3</v>
      </c>
      <c r="O167">
        <f t="shared" si="27"/>
        <v>8.5523206449639958E-3</v>
      </c>
      <c r="P167">
        <f t="shared" si="28"/>
        <v>5.3855125579158171E-3</v>
      </c>
      <c r="Q167">
        <f t="shared" si="29"/>
        <v>9.2973539641033696E-3</v>
      </c>
      <c r="S167" cm="1">
        <f t="array" ref="S167">SQRT(SUM((K167:Q167-K$1:Q$1)^2))</f>
        <v>2.6882982191774311E-2</v>
      </c>
      <c r="T167" cm="1">
        <f t="array" ref="T167">SQRT(SUM((K167:Q167-K$2:Q$2)^2))</f>
        <v>3.0371093573809394E-2</v>
      </c>
      <c r="U167">
        <f t="shared" si="30"/>
        <v>0.53046168622402101</v>
      </c>
      <c r="V167">
        <f t="shared" si="31"/>
        <v>119</v>
      </c>
    </row>
    <row r="168" spans="1:22" x14ac:dyDescent="0.25">
      <c r="A168" t="str">
        <v>15.6" Ноутбук MSI Katana GF66 12UE-1053X черный [Full HD (1920x1080), IPS, Intel Core i5-12450H, ядра: 4 + 4, RAM 16 ГБ, SSD 512 ГБ, GeForce RTX 3060 для ноутбуков 6 ГБ, без ОС]</v>
      </c>
      <c r="B168">
        <v>549990</v>
      </c>
      <c r="C168">
        <v>15.6</v>
      </c>
      <c r="D168">
        <v>16</v>
      </c>
      <c r="E168">
        <v>512</v>
      </c>
      <c r="F168">
        <v>6</v>
      </c>
      <c r="G168">
        <v>5</v>
      </c>
      <c r="H168">
        <v>1920</v>
      </c>
      <c r="K168">
        <f t="shared" si="23"/>
        <v>1.0367935610067791E-2</v>
      </c>
      <c r="L168">
        <f t="shared" si="24"/>
        <v>1.0007845288545572E-2</v>
      </c>
      <c r="M168">
        <f t="shared" si="25"/>
        <v>1.3640283315036819E-2</v>
      </c>
      <c r="N168">
        <f t="shared" si="26"/>
        <v>9.3281907668279034E-3</v>
      </c>
      <c r="O168">
        <f t="shared" si="27"/>
        <v>7.330560552826282E-3</v>
      </c>
      <c r="P168">
        <f t="shared" si="28"/>
        <v>4.487927131596515E-3</v>
      </c>
      <c r="Q168">
        <f t="shared" si="29"/>
        <v>9.2973539641033696E-3</v>
      </c>
      <c r="S168" cm="1">
        <f t="array" ref="S168">SQRT(SUM((K168:Q168-K$1:Q$1)^2))</f>
        <v>2.1666514590437346E-2</v>
      </c>
      <c r="T168" cm="1">
        <f t="array" ref="T168">SQRT(SUM((K168:Q168-K$2:Q$2)^2))</f>
        <v>3.2381063492111263E-2</v>
      </c>
      <c r="U168">
        <f t="shared" si="30"/>
        <v>0.59912145263298611</v>
      </c>
      <c r="V168">
        <f t="shared" si="31"/>
        <v>30</v>
      </c>
    </row>
    <row r="169" spans="1:22" x14ac:dyDescent="0.25">
      <c r="A169" t="str">
        <v>15.6" Ноутбук MSI Katana GF66 12UE-1053XRU черный [Full HD (1920x1080), IPS, Intel Core i5-12450H, ядра: 4 + 4, RAM 16 ГБ, SSD 512 ГБ, GeForce RTX 3060 для ноутбуков 6 ГБ, без ОС]</v>
      </c>
      <c r="B169">
        <v>549990</v>
      </c>
      <c r="C169">
        <v>15.6</v>
      </c>
      <c r="D169">
        <v>16</v>
      </c>
      <c r="E169">
        <v>512</v>
      </c>
      <c r="F169">
        <v>6</v>
      </c>
      <c r="G169">
        <v>5</v>
      </c>
      <c r="H169">
        <v>1920</v>
      </c>
      <c r="K169">
        <f t="shared" si="23"/>
        <v>1.0367935610067791E-2</v>
      </c>
      <c r="L169">
        <f t="shared" si="24"/>
        <v>1.0007845288545572E-2</v>
      </c>
      <c r="M169">
        <f t="shared" si="25"/>
        <v>1.3640283315036819E-2</v>
      </c>
      <c r="N169">
        <f t="shared" si="26"/>
        <v>9.3281907668279034E-3</v>
      </c>
      <c r="O169">
        <f t="shared" si="27"/>
        <v>7.330560552826282E-3</v>
      </c>
      <c r="P169">
        <f t="shared" si="28"/>
        <v>4.487927131596515E-3</v>
      </c>
      <c r="Q169">
        <f t="shared" si="29"/>
        <v>9.2973539641033696E-3</v>
      </c>
      <c r="S169" cm="1">
        <f t="array" ref="S169">SQRT(SUM((K169:Q169-K$1:Q$1)^2))</f>
        <v>2.1666514590437346E-2</v>
      </c>
      <c r="T169" cm="1">
        <f t="array" ref="T169">SQRT(SUM((K169:Q169-K$2:Q$2)^2))</f>
        <v>3.2381063492111263E-2</v>
      </c>
      <c r="U169">
        <f t="shared" si="30"/>
        <v>0.59912145263298611</v>
      </c>
      <c r="V169">
        <f t="shared" si="31"/>
        <v>30</v>
      </c>
    </row>
    <row r="170" spans="1:22" x14ac:dyDescent="0.25">
      <c r="A170" t="str">
        <v>17.3" Ноутбук ARDOR GAMING NEO G17-I5ND205 серый [Full HD (1920x1080), IPS, Intel Core i5-12500H, ядра: 4 + 8 х 2.5 ГГц, RAM 16 ГБ, SSD 512 ГБ, GeForce RTX 3060 для ноутбуков 6 ГБ, без ОС]</v>
      </c>
      <c r="B170">
        <v>549990</v>
      </c>
      <c r="C170">
        <v>17.3</v>
      </c>
      <c r="D170">
        <v>16</v>
      </c>
      <c r="E170">
        <v>512</v>
      </c>
      <c r="F170">
        <v>6</v>
      </c>
      <c r="G170">
        <v>5</v>
      </c>
      <c r="H170">
        <v>1920</v>
      </c>
      <c r="K170">
        <f t="shared" si="23"/>
        <v>1.0367935610067791E-2</v>
      </c>
      <c r="L170">
        <f t="shared" si="24"/>
        <v>1.1098443813579387E-2</v>
      </c>
      <c r="M170">
        <f t="shared" si="25"/>
        <v>1.3640283315036819E-2</v>
      </c>
      <c r="N170">
        <f t="shared" si="26"/>
        <v>9.3281907668279034E-3</v>
      </c>
      <c r="O170">
        <f t="shared" si="27"/>
        <v>7.330560552826282E-3</v>
      </c>
      <c r="P170">
        <f t="shared" si="28"/>
        <v>4.487927131596515E-3</v>
      </c>
      <c r="Q170">
        <f t="shared" si="29"/>
        <v>9.2973539641033696E-3</v>
      </c>
      <c r="S170" cm="1">
        <f t="array" ref="S170">SQRT(SUM((K170:Q170-K$1:Q$1)^2))</f>
        <v>2.1639049178622163E-2</v>
      </c>
      <c r="T170" cm="1">
        <f t="array" ref="T170">SQRT(SUM((K170:Q170-K$2:Q$2)^2))</f>
        <v>3.2449053428557244E-2</v>
      </c>
      <c r="U170">
        <f t="shared" si="30"/>
        <v>0.59992959383733513</v>
      </c>
      <c r="V170">
        <f t="shared" si="31"/>
        <v>28</v>
      </c>
    </row>
    <row r="171" spans="1:22" x14ac:dyDescent="0.25">
      <c r="A171" t="str">
        <v>15.6" Ноутбук Acer Nitro 5 AN515-46-R031 черный [Full HD (1920x1080), IPS, AMD Ryzen 7 6800H, ядра: 8 х 3.2 ГГц, RAM 16 ГБ, SSD 512 ГБ, GeForce RTX 3060 для ноутбуков 6 ГБ, без ОС]</v>
      </c>
      <c r="B171">
        <v>557990</v>
      </c>
      <c r="C171">
        <v>15.6</v>
      </c>
      <c r="D171">
        <v>16</v>
      </c>
      <c r="E171">
        <v>512</v>
      </c>
      <c r="F171">
        <v>5</v>
      </c>
      <c r="G171">
        <v>5</v>
      </c>
      <c r="H171">
        <v>1920</v>
      </c>
      <c r="K171">
        <f t="shared" si="23"/>
        <v>1.0518744688197471E-2</v>
      </c>
      <c r="L171">
        <f t="shared" si="24"/>
        <v>1.0007845288545572E-2</v>
      </c>
      <c r="M171">
        <f t="shared" si="25"/>
        <v>1.3640283315036819E-2</v>
      </c>
      <c r="N171">
        <f t="shared" si="26"/>
        <v>9.3281907668279034E-3</v>
      </c>
      <c r="O171">
        <f t="shared" si="27"/>
        <v>6.1088004606885691E-3</v>
      </c>
      <c r="P171">
        <f t="shared" si="28"/>
        <v>4.487927131596515E-3</v>
      </c>
      <c r="Q171">
        <f t="shared" si="29"/>
        <v>9.2973539641033696E-3</v>
      </c>
      <c r="S171" cm="1">
        <f t="array" ref="S171">SQRT(SUM((K171:Q171-K$1:Q$1)^2))</f>
        <v>2.1484188228711593E-2</v>
      </c>
      <c r="T171" cm="1">
        <f t="array" ref="T171">SQRT(SUM((K171:Q171-K$2:Q$2)^2))</f>
        <v>3.2599110533226207E-2</v>
      </c>
      <c r="U171">
        <f t="shared" si="30"/>
        <v>0.60275743675917348</v>
      </c>
      <c r="V171">
        <f t="shared" si="31"/>
        <v>27</v>
      </c>
    </row>
    <row r="172" spans="1:22" x14ac:dyDescent="0.25">
      <c r="A172" t="str">
        <v>14" Ноутбук Lenovo ThinkBook 14 G2 ITL серый [Full HD (1920x1080), IPS, Intel Core i5-1135G7, ядра: 4 х 2.4 ГГц, RAM 8 ГБ, SSD 256 ГБ, Intel Iris Xe Graphics , Windows 10 Pro]</v>
      </c>
      <c r="B172">
        <v>559990</v>
      </c>
      <c r="C172">
        <v>14</v>
      </c>
      <c r="D172">
        <v>8</v>
      </c>
      <c r="E172">
        <v>256</v>
      </c>
      <c r="F172">
        <v>6</v>
      </c>
      <c r="G172">
        <v>14</v>
      </c>
      <c r="H172">
        <v>1920</v>
      </c>
      <c r="K172">
        <f t="shared" si="23"/>
        <v>1.0556446957729889E-2</v>
      </c>
      <c r="L172">
        <f t="shared" si="24"/>
        <v>8.9813996179255156E-3</v>
      </c>
      <c r="M172">
        <f t="shared" si="25"/>
        <v>6.8201416575184096E-3</v>
      </c>
      <c r="N172">
        <f t="shared" si="26"/>
        <v>4.6640953834139517E-3</v>
      </c>
      <c r="O172">
        <f t="shared" si="27"/>
        <v>7.330560552826282E-3</v>
      </c>
      <c r="P172">
        <f t="shared" si="28"/>
        <v>1.2566195968470242E-2</v>
      </c>
      <c r="Q172">
        <f t="shared" si="29"/>
        <v>9.2973539641033696E-3</v>
      </c>
      <c r="S172" cm="1">
        <f t="array" ref="S172">SQRT(SUM((K172:Q172-K$1:Q$1)^2))</f>
        <v>3.0668724424760343E-2</v>
      </c>
      <c r="T172" cm="1">
        <f t="array" ref="T172">SQRT(SUM((K172:Q172-K$2:Q$2)^2))</f>
        <v>2.8887593708922209E-2</v>
      </c>
      <c r="U172">
        <f t="shared" si="30"/>
        <v>0.48504666866880408</v>
      </c>
      <c r="V172">
        <f t="shared" si="31"/>
        <v>205</v>
      </c>
    </row>
    <row r="173" spans="1:22" x14ac:dyDescent="0.25">
      <c r="A173" t="str">
        <v>14" Ноутбук Lenovo ThinkBook 14 G4 IAP серый [Full HD (1920x1080), IPS, Intel Core i5-1235U, ядра: 2 + 8 х 1.3 ГГц, RAM 16 ГБ, SSD 512 ГБ, Intel UHD Graphics , без ОС]</v>
      </c>
      <c r="B173">
        <v>559990</v>
      </c>
      <c r="C173">
        <v>14</v>
      </c>
      <c r="D173">
        <v>16</v>
      </c>
      <c r="E173">
        <v>512</v>
      </c>
      <c r="F173">
        <v>6</v>
      </c>
      <c r="G173">
        <v>14</v>
      </c>
      <c r="H173">
        <v>1920</v>
      </c>
      <c r="K173">
        <f t="shared" si="23"/>
        <v>1.0556446957729889E-2</v>
      </c>
      <c r="L173">
        <f t="shared" si="24"/>
        <v>8.9813996179255156E-3</v>
      </c>
      <c r="M173">
        <f t="shared" si="25"/>
        <v>1.3640283315036819E-2</v>
      </c>
      <c r="N173">
        <f t="shared" si="26"/>
        <v>9.3281907668279034E-3</v>
      </c>
      <c r="O173">
        <f t="shared" si="27"/>
        <v>7.330560552826282E-3</v>
      </c>
      <c r="P173">
        <f t="shared" si="28"/>
        <v>1.2566195968470242E-2</v>
      </c>
      <c r="Q173">
        <f t="shared" si="29"/>
        <v>9.2973539641033696E-3</v>
      </c>
      <c r="S173" cm="1">
        <f t="array" ref="S173">SQRT(SUM((K173:Q173-K$1:Q$1)^2))</f>
        <v>2.4479176211034657E-2</v>
      </c>
      <c r="T173" cm="1">
        <f t="array" ref="T173">SQRT(SUM((K173:Q173-K$2:Q$2)^2))</f>
        <v>3.1161343139219221E-2</v>
      </c>
      <c r="U173">
        <f t="shared" si="30"/>
        <v>0.56004766855356525</v>
      </c>
      <c r="V173">
        <f t="shared" si="31"/>
        <v>67</v>
      </c>
    </row>
    <row r="174" spans="1:22" x14ac:dyDescent="0.25">
      <c r="A174" t="str">
        <v>14" Ноутбук Lenovo ThinkBook G2 серый [Full HD (1920x1080), IPS, Intel Core i7-1165G7, ядра: 4 х 2.8 ГГц, RAM 16 ГБ, SSD 512 ГБ, Intel Iris Xe Graphics , без ОС]</v>
      </c>
      <c r="B174">
        <v>559990</v>
      </c>
      <c r="C174">
        <v>14</v>
      </c>
      <c r="D174">
        <v>16</v>
      </c>
      <c r="E174">
        <v>512</v>
      </c>
      <c r="F174">
        <v>3</v>
      </c>
      <c r="G174">
        <v>14</v>
      </c>
      <c r="H174">
        <v>1920</v>
      </c>
      <c r="K174">
        <f t="shared" si="23"/>
        <v>1.0556446957729889E-2</v>
      </c>
      <c r="L174">
        <f t="shared" si="24"/>
        <v>8.9813996179255156E-3</v>
      </c>
      <c r="M174">
        <f t="shared" si="25"/>
        <v>1.3640283315036819E-2</v>
      </c>
      <c r="N174">
        <f t="shared" si="26"/>
        <v>9.3281907668279034E-3</v>
      </c>
      <c r="O174">
        <f t="shared" si="27"/>
        <v>3.665280276413141E-3</v>
      </c>
      <c r="P174">
        <f t="shared" si="28"/>
        <v>1.2566195968470242E-2</v>
      </c>
      <c r="Q174">
        <f t="shared" si="29"/>
        <v>9.2973539641033696E-3</v>
      </c>
      <c r="S174" cm="1">
        <f t="array" ref="S174">SQRT(SUM((K174:Q174-K$1:Q$1)^2))</f>
        <v>2.4017485341512747E-2</v>
      </c>
      <c r="T174" cm="1">
        <f t="array" ref="T174">SQRT(SUM((K174:Q174-K$2:Q$2)^2))</f>
        <v>3.2359803616522811E-2</v>
      </c>
      <c r="U174">
        <f t="shared" si="30"/>
        <v>0.57398651504171894</v>
      </c>
      <c r="V174">
        <f t="shared" si="31"/>
        <v>57</v>
      </c>
    </row>
    <row r="175" spans="1:22" x14ac:dyDescent="0.25">
      <c r="A175" t="str">
        <v>15.6" Ноутбук Lenovo IdeaPad Gaming 3 15ACH6 черный [Full HD (1920x1080), IPS, AMD Ryzen 5 5600H, ядра: 6 х 3.3 ГГц, RAM 16 ГБ, SSD 512 ГБ, GeForce RTX 3050 Ti для ноутбуков 4 ГБ, без ОС]</v>
      </c>
      <c r="B175">
        <v>559990</v>
      </c>
      <c r="C175">
        <v>15.6</v>
      </c>
      <c r="D175">
        <v>16</v>
      </c>
      <c r="E175">
        <v>512</v>
      </c>
      <c r="F175">
        <v>7</v>
      </c>
      <c r="G175">
        <v>6</v>
      </c>
      <c r="H175">
        <v>1920</v>
      </c>
      <c r="K175">
        <f t="shared" si="23"/>
        <v>1.0556446957729889E-2</v>
      </c>
      <c r="L175">
        <f t="shared" si="24"/>
        <v>1.0007845288545572E-2</v>
      </c>
      <c r="M175">
        <f t="shared" si="25"/>
        <v>1.3640283315036819E-2</v>
      </c>
      <c r="N175">
        <f t="shared" si="26"/>
        <v>9.3281907668279034E-3</v>
      </c>
      <c r="O175">
        <f t="shared" si="27"/>
        <v>8.5523206449639958E-3</v>
      </c>
      <c r="P175">
        <f t="shared" si="28"/>
        <v>5.3855125579158171E-3</v>
      </c>
      <c r="Q175">
        <f t="shared" si="29"/>
        <v>9.2973539641033696E-3</v>
      </c>
      <c r="S175" cm="1">
        <f t="array" ref="S175">SQRT(SUM((K175:Q175-K$1:Q$1)^2))</f>
        <v>2.2211638715910326E-2</v>
      </c>
      <c r="T175" cm="1">
        <f t="array" ref="T175">SQRT(SUM((K175:Q175-K$2:Q$2)^2))</f>
        <v>3.1704288868815197E-2</v>
      </c>
      <c r="U175">
        <f t="shared" si="30"/>
        <v>0.58803196548911973</v>
      </c>
      <c r="V175">
        <f t="shared" si="31"/>
        <v>43</v>
      </c>
    </row>
    <row r="176" spans="1:22" x14ac:dyDescent="0.25">
      <c r="A176" t="str">
        <v>15.6" Ноутбук Lenovo IdeaPad Gaming 3 15IHU6 черный [Full HD (1920x1080), IPS, Intel Core i5-11320H, ядра: 4 х 3.2 ГГц, RAM 16 ГБ, SSD 512 ГБ, GeForce RTX 3050 Ti для ноутбуков 4 ГБ, без ОС]</v>
      </c>
      <c r="B176">
        <v>569990</v>
      </c>
      <c r="C176">
        <v>15.6</v>
      </c>
      <c r="D176">
        <v>16</v>
      </c>
      <c r="E176">
        <v>512</v>
      </c>
      <c r="F176">
        <v>6</v>
      </c>
      <c r="G176">
        <v>6</v>
      </c>
      <c r="H176">
        <v>1920</v>
      </c>
      <c r="K176">
        <f t="shared" si="23"/>
        <v>1.074495830539199E-2</v>
      </c>
      <c r="L176">
        <f t="shared" si="24"/>
        <v>1.0007845288545572E-2</v>
      </c>
      <c r="M176">
        <f t="shared" si="25"/>
        <v>1.3640283315036819E-2</v>
      </c>
      <c r="N176">
        <f t="shared" si="26"/>
        <v>9.3281907668279034E-3</v>
      </c>
      <c r="O176">
        <f t="shared" si="27"/>
        <v>7.330560552826282E-3</v>
      </c>
      <c r="P176">
        <f t="shared" si="28"/>
        <v>5.3855125579158171E-3</v>
      </c>
      <c r="Q176">
        <f t="shared" si="29"/>
        <v>9.2973539641033696E-3</v>
      </c>
      <c r="S176" cm="1">
        <f t="array" ref="S176">SQRT(SUM((K176:Q176-K$1:Q$1)^2))</f>
        <v>2.1982436445121815E-2</v>
      </c>
      <c r="T176" cm="1">
        <f t="array" ref="T176">SQRT(SUM((K176:Q176-K$2:Q$2)^2))</f>
        <v>3.1849144721330519E-2</v>
      </c>
      <c r="U176">
        <f t="shared" si="30"/>
        <v>0.59164423617522877</v>
      </c>
      <c r="V176">
        <f t="shared" si="31"/>
        <v>39</v>
      </c>
    </row>
    <row r="177" spans="1:22" x14ac:dyDescent="0.25">
      <c r="A177" t="str">
        <v>14" Ноутбук Lenovo ThinkBook 14 G2 ITL серый [Full HD (1920x1080), IPS, Intel Core i5-1135G7, ядра: 4 х 2.4 ГГц, RAM 8 ГБ, SSD 512 ГБ, Intel Iris Xe Graphics , Windows 10 Pro]</v>
      </c>
      <c r="B177">
        <v>579990</v>
      </c>
      <c r="C177">
        <v>14</v>
      </c>
      <c r="D177">
        <v>8</v>
      </c>
      <c r="E177">
        <v>512</v>
      </c>
      <c r="F177">
        <v>6</v>
      </c>
      <c r="G177">
        <v>14</v>
      </c>
      <c r="H177">
        <v>1920</v>
      </c>
      <c r="K177">
        <f t="shared" si="23"/>
        <v>1.0933469653054089E-2</v>
      </c>
      <c r="L177">
        <f t="shared" si="24"/>
        <v>8.9813996179255156E-3</v>
      </c>
      <c r="M177">
        <f t="shared" si="25"/>
        <v>6.8201416575184096E-3</v>
      </c>
      <c r="N177">
        <f t="shared" si="26"/>
        <v>9.3281907668279034E-3</v>
      </c>
      <c r="O177">
        <f t="shared" si="27"/>
        <v>7.330560552826282E-3</v>
      </c>
      <c r="P177">
        <f t="shared" si="28"/>
        <v>1.2566195968470242E-2</v>
      </c>
      <c r="Q177">
        <f t="shared" si="29"/>
        <v>9.2973539641033696E-3</v>
      </c>
      <c r="S177" cm="1">
        <f t="array" ref="S177">SQRT(SUM((K177:Q177-K$1:Q$1)^2))</f>
        <v>2.8956563960785858E-2</v>
      </c>
      <c r="T177" cm="1">
        <f t="array" ref="T177">SQRT(SUM((K177:Q177-K$2:Q$2)^2))</f>
        <v>2.9286067466527951E-2</v>
      </c>
      <c r="U177">
        <f t="shared" si="30"/>
        <v>0.50282871410225782</v>
      </c>
      <c r="V177">
        <f t="shared" si="31"/>
        <v>198</v>
      </c>
    </row>
    <row r="178" spans="1:22" x14ac:dyDescent="0.25">
      <c r="A178" t="str">
        <v>15.6" Ноутбук Lenovo ThinkBook 15p IMH серый [Full HD (1920x1080), IPS, Intel Core i5-10300H, ядра: 4 х 2.5 ГГц, RAM 8 ГБ, SSD 512 ГБ, GeForce GTX 1650 4 ГБ, без ОС]</v>
      </c>
      <c r="B178">
        <v>579990</v>
      </c>
      <c r="C178">
        <v>15.6</v>
      </c>
      <c r="D178">
        <v>8</v>
      </c>
      <c r="E178">
        <v>512</v>
      </c>
      <c r="F178">
        <v>6</v>
      </c>
      <c r="G178">
        <v>9</v>
      </c>
      <c r="H178">
        <v>1920</v>
      </c>
      <c r="K178">
        <f t="shared" si="23"/>
        <v>1.0933469653054089E-2</v>
      </c>
      <c r="L178">
        <f t="shared" si="24"/>
        <v>1.0007845288545572E-2</v>
      </c>
      <c r="M178">
        <f t="shared" si="25"/>
        <v>6.8201416575184096E-3</v>
      </c>
      <c r="N178">
        <f t="shared" si="26"/>
        <v>9.3281907668279034E-3</v>
      </c>
      <c r="O178">
        <f t="shared" si="27"/>
        <v>7.330560552826282E-3</v>
      </c>
      <c r="P178">
        <f t="shared" si="28"/>
        <v>8.0782688368737261E-3</v>
      </c>
      <c r="Q178">
        <f t="shared" si="29"/>
        <v>9.2973539641033696E-3</v>
      </c>
      <c r="S178" cm="1">
        <f t="array" ref="S178">SQRT(SUM((K178:Q178-K$1:Q$1)^2))</f>
        <v>2.7397004721132424E-2</v>
      </c>
      <c r="T178" cm="1">
        <f t="array" ref="T178">SQRT(SUM((K178:Q178-K$2:Q$2)^2))</f>
        <v>2.9661266328035868E-2</v>
      </c>
      <c r="U178">
        <f t="shared" si="30"/>
        <v>0.51984165980907737</v>
      </c>
      <c r="V178">
        <f t="shared" si="31"/>
        <v>152</v>
      </c>
    </row>
    <row r="179" spans="1:22" x14ac:dyDescent="0.25">
      <c r="A179" t="str">
        <v>15.6" Ноутбук Lenovo ThinkBook 15 G4 IAP серый [Full HD (1920x1080), IPS, Intel Core i5-1240P, ядра: 4 + 8 х 1.7 ГГц, RAM 16 ГБ, SSD 512 ГБ, Intel UHD Graphics , без ОС]</v>
      </c>
      <c r="B179">
        <v>584990</v>
      </c>
      <c r="C179">
        <v>15.6</v>
      </c>
      <c r="D179">
        <v>16</v>
      </c>
      <c r="E179">
        <v>512</v>
      </c>
      <c r="F179">
        <v>6</v>
      </c>
      <c r="G179">
        <v>14</v>
      </c>
      <c r="H179">
        <v>1920</v>
      </c>
      <c r="K179">
        <f t="shared" si="23"/>
        <v>1.1027725326885139E-2</v>
      </c>
      <c r="L179">
        <f t="shared" si="24"/>
        <v>1.0007845288545572E-2</v>
      </c>
      <c r="M179">
        <f t="shared" si="25"/>
        <v>1.3640283315036819E-2</v>
      </c>
      <c r="N179">
        <f t="shared" si="26"/>
        <v>9.3281907668279034E-3</v>
      </c>
      <c r="O179">
        <f t="shared" si="27"/>
        <v>7.330560552826282E-3</v>
      </c>
      <c r="P179">
        <f t="shared" si="28"/>
        <v>1.2566195968470242E-2</v>
      </c>
      <c r="Q179">
        <f t="shared" si="29"/>
        <v>9.2973539641033696E-3</v>
      </c>
      <c r="S179" cm="1">
        <f t="array" ref="S179">SQRT(SUM((K179:Q179-K$1:Q$1)^2))</f>
        <v>2.4583187380280255E-2</v>
      </c>
      <c r="T179" cm="1">
        <f t="array" ref="T179">SQRT(SUM((K179:Q179-K$2:Q$2)^2))</f>
        <v>3.0783771566028285E-2</v>
      </c>
      <c r="U179">
        <f t="shared" si="30"/>
        <v>0.55599534725901212</v>
      </c>
      <c r="V179">
        <f t="shared" si="31"/>
        <v>72</v>
      </c>
    </row>
    <row r="180" spans="1:22" x14ac:dyDescent="0.25">
      <c r="A180" t="str">
        <v>15.6" Ноутбук Dream Machines RG3050-15KZ33 черный [Full HD (1920x1080), WVA (TN+film), Intel Core i5-12500H, ядра: 4 + 8 х 2.5 ГГц, RAM 16 ГБ, SSD 1000 ГБ, GeForce RTX 3050 для ноутбуков 4 ГБ, без ОС]</v>
      </c>
      <c r="B180">
        <v>595990</v>
      </c>
      <c r="C180">
        <v>15.6</v>
      </c>
      <c r="D180">
        <v>16</v>
      </c>
      <c r="E180">
        <v>1000</v>
      </c>
      <c r="F180">
        <v>6</v>
      </c>
      <c r="G180">
        <v>6</v>
      </c>
      <c r="H180">
        <v>1920</v>
      </c>
      <c r="K180">
        <f t="shared" si="23"/>
        <v>1.1235087809313447E-2</v>
      </c>
      <c r="L180">
        <f t="shared" si="24"/>
        <v>1.0007845288545572E-2</v>
      </c>
      <c r="M180">
        <f t="shared" si="25"/>
        <v>1.3640283315036819E-2</v>
      </c>
      <c r="N180">
        <f t="shared" si="26"/>
        <v>1.8219122591460753E-2</v>
      </c>
      <c r="O180">
        <f t="shared" si="27"/>
        <v>7.330560552826282E-3</v>
      </c>
      <c r="P180">
        <f t="shared" si="28"/>
        <v>5.3855125579158171E-3</v>
      </c>
      <c r="Q180">
        <f t="shared" si="29"/>
        <v>9.2973539641033696E-3</v>
      </c>
      <c r="S180" cm="1">
        <f t="array" ref="S180">SQRT(SUM((K180:Q180-K$1:Q$1)^2))</f>
        <v>2.013278219437319E-2</v>
      </c>
      <c r="T180" cm="1">
        <f t="array" ref="T180">SQRT(SUM((K180:Q180-K$2:Q$2)^2))</f>
        <v>3.4520087123095754E-2</v>
      </c>
      <c r="U180">
        <f t="shared" si="30"/>
        <v>0.63162442437513411</v>
      </c>
      <c r="V180">
        <f t="shared" si="31"/>
        <v>8</v>
      </c>
    </row>
    <row r="181" spans="1:22" x14ac:dyDescent="0.25">
      <c r="A181" t="str">
        <v>15.6" Ноутбук Acer Aspire 7 A715-42G-R76W черный [Full HD (1920x1080), IPS, AMD Ryzen 7 5700U, ядра: 8 х 1.8 ГГц, RAM 16 ГБ, SSD 512 ГБ, GeForce RTX 3050 для ноутбуков 4 ГБ, без ОС]</v>
      </c>
      <c r="B181">
        <v>599990</v>
      </c>
      <c r="C181">
        <v>15.6</v>
      </c>
      <c r="D181">
        <v>16</v>
      </c>
      <c r="E181">
        <v>512</v>
      </c>
      <c r="F181">
        <v>5</v>
      </c>
      <c r="G181">
        <v>6</v>
      </c>
      <c r="H181">
        <v>1920</v>
      </c>
      <c r="K181">
        <f t="shared" si="23"/>
        <v>1.1310492348378288E-2</v>
      </c>
      <c r="L181">
        <f t="shared" si="24"/>
        <v>1.0007845288545572E-2</v>
      </c>
      <c r="M181">
        <f t="shared" si="25"/>
        <v>1.3640283315036819E-2</v>
      </c>
      <c r="N181">
        <f t="shared" si="26"/>
        <v>9.3281907668279034E-3</v>
      </c>
      <c r="O181">
        <f t="shared" si="27"/>
        <v>6.1088004606885691E-3</v>
      </c>
      <c r="P181">
        <f t="shared" si="28"/>
        <v>5.3855125579158171E-3</v>
      </c>
      <c r="Q181">
        <f t="shared" si="29"/>
        <v>9.2973539641033696E-3</v>
      </c>
      <c r="S181" cm="1">
        <f t="array" ref="S181">SQRT(SUM((K181:Q181-K$1:Q$1)^2))</f>
        <v>2.1979985389214324E-2</v>
      </c>
      <c r="T181" cm="1">
        <f t="array" ref="T181">SQRT(SUM((K181:Q181-K$2:Q$2)^2))</f>
        <v>3.1726770602785656E-2</v>
      </c>
      <c r="U181">
        <f t="shared" si="30"/>
        <v>0.59074077398217084</v>
      </c>
      <c r="V181">
        <f t="shared" si="31"/>
        <v>40</v>
      </c>
    </row>
    <row r="182" spans="1:22" x14ac:dyDescent="0.25">
      <c r="A182" t="str">
        <v>15.6" Ноутбук Acer Nitro 5 AN515-58-53W9 черный [Full HD (1920x1080), IPS, Intel Core i5-12500H, ядра: 4 + 8 х 2.5 ГГц, RAM 16 ГБ, SSD 512 ГБ, GeForce RTX 3060 для ноутбуков 6 ГБ, без ОС]</v>
      </c>
      <c r="B182">
        <v>599990</v>
      </c>
      <c r="C182">
        <v>15.6</v>
      </c>
      <c r="D182">
        <v>16</v>
      </c>
      <c r="E182">
        <v>512</v>
      </c>
      <c r="F182">
        <v>6</v>
      </c>
      <c r="G182">
        <v>5</v>
      </c>
      <c r="H182">
        <v>1920</v>
      </c>
      <c r="K182">
        <f t="shared" si="23"/>
        <v>1.1310492348378288E-2</v>
      </c>
      <c r="L182">
        <f t="shared" si="24"/>
        <v>1.0007845288545572E-2</v>
      </c>
      <c r="M182">
        <f t="shared" si="25"/>
        <v>1.3640283315036819E-2</v>
      </c>
      <c r="N182">
        <f t="shared" si="26"/>
        <v>9.3281907668279034E-3</v>
      </c>
      <c r="O182">
        <f t="shared" si="27"/>
        <v>7.330560552826282E-3</v>
      </c>
      <c r="P182">
        <f t="shared" si="28"/>
        <v>4.487927131596515E-3</v>
      </c>
      <c r="Q182">
        <f t="shared" si="29"/>
        <v>9.2973539641033696E-3</v>
      </c>
      <c r="S182" cm="1">
        <f t="array" ref="S182">SQRT(SUM((K182:Q182-K$1:Q$1)^2))</f>
        <v>2.2052612212420331E-2</v>
      </c>
      <c r="T182" cm="1">
        <f t="array" ref="T182">SQRT(SUM((K182:Q182-K$2:Q$2)^2))</f>
        <v>3.1589455838916765E-2</v>
      </c>
      <c r="U182">
        <f t="shared" si="30"/>
        <v>0.58889332545279005</v>
      </c>
      <c r="V182">
        <f t="shared" si="31"/>
        <v>42</v>
      </c>
    </row>
    <row r="183" spans="1:22" x14ac:dyDescent="0.25">
      <c r="A183" t="str">
        <v>15.6" Ноутбук MSI Katana GF66 12UE-1052XRU черный [Full HD (1920x1080), IPS, Intel Core i7-12650H, ядра: 6 + 4 х 2.3 ГГц, RAM 16 ГБ, SSD 512 ГБ, GeForce RTX 3060 для ноутбуков 6 ГБ, без ОС]</v>
      </c>
      <c r="B183">
        <v>599990</v>
      </c>
      <c r="C183">
        <v>15.6</v>
      </c>
      <c r="D183">
        <v>16</v>
      </c>
      <c r="E183">
        <v>512</v>
      </c>
      <c r="F183">
        <v>3</v>
      </c>
      <c r="G183">
        <v>5</v>
      </c>
      <c r="H183">
        <v>1920</v>
      </c>
      <c r="K183">
        <f t="shared" si="23"/>
        <v>1.1310492348378288E-2</v>
      </c>
      <c r="L183">
        <f t="shared" si="24"/>
        <v>1.0007845288545572E-2</v>
      </c>
      <c r="M183">
        <f t="shared" si="25"/>
        <v>1.3640283315036819E-2</v>
      </c>
      <c r="N183">
        <f t="shared" si="26"/>
        <v>9.3281907668279034E-3</v>
      </c>
      <c r="O183">
        <f t="shared" si="27"/>
        <v>3.665280276413141E-3</v>
      </c>
      <c r="P183">
        <f t="shared" si="28"/>
        <v>4.487927131596515E-3</v>
      </c>
      <c r="Q183">
        <f t="shared" si="29"/>
        <v>9.2973539641033696E-3</v>
      </c>
      <c r="S183" cm="1">
        <f t="array" ref="S183">SQRT(SUM((K183:Q183-K$1:Q$1)^2))</f>
        <v>2.1538970252783327E-2</v>
      </c>
      <c r="T183" cm="1">
        <f t="array" ref="T183">SQRT(SUM((K183:Q183-K$2:Q$2)^2))</f>
        <v>3.2772264249798649E-2</v>
      </c>
      <c r="U183">
        <f t="shared" si="30"/>
        <v>0.6034159331848854</v>
      </c>
      <c r="V183">
        <f t="shared" si="31"/>
        <v>26</v>
      </c>
    </row>
    <row r="184" spans="1:22" x14ac:dyDescent="0.25">
      <c r="A184" t="str">
        <v>15.6" Ноутбук Dream Machines RG3050Ti-15KZ34 черный [Full HD (1920x1080), WVA (TN+film), Intel Core i5-12500H, ядра: 4 + 8 х 2.5 ГГц, RAM 32 ГБ, SSD 1000 ГБ, GeForce RTX 3050 Ti для ноутбуков 4 ГБ, без ОС]</v>
      </c>
      <c r="B184">
        <v>609990</v>
      </c>
      <c r="C184">
        <v>15.6</v>
      </c>
      <c r="D184">
        <v>32</v>
      </c>
      <c r="E184">
        <v>1000</v>
      </c>
      <c r="F184">
        <v>6</v>
      </c>
      <c r="G184">
        <v>6</v>
      </c>
      <c r="H184">
        <v>1920</v>
      </c>
      <c r="K184">
        <f t="shared" si="23"/>
        <v>1.1499003696040386E-2</v>
      </c>
      <c r="L184">
        <f t="shared" si="24"/>
        <v>1.0007845288545572E-2</v>
      </c>
      <c r="M184">
        <f t="shared" si="25"/>
        <v>2.7280566630073638E-2</v>
      </c>
      <c r="N184">
        <f t="shared" si="26"/>
        <v>1.8219122591460753E-2</v>
      </c>
      <c r="O184">
        <f t="shared" si="27"/>
        <v>7.330560552826282E-3</v>
      </c>
      <c r="P184">
        <f t="shared" si="28"/>
        <v>5.3855125579158171E-3</v>
      </c>
      <c r="Q184">
        <f t="shared" si="29"/>
        <v>9.2973539641033696E-3</v>
      </c>
      <c r="S184" cm="1">
        <f t="array" ref="S184">SQRT(SUM((K184:Q184-K$1:Q$1)^2))</f>
        <v>1.497586573801052E-2</v>
      </c>
      <c r="T184" cm="1">
        <f t="array" ref="T184">SQRT(SUM((K184:Q184-K$2:Q$2)^2))</f>
        <v>4.0532447112191651E-2</v>
      </c>
      <c r="U184">
        <f t="shared" si="30"/>
        <v>0.73020499148613605</v>
      </c>
      <c r="V184">
        <f t="shared" si="31"/>
        <v>1</v>
      </c>
    </row>
    <row r="185" spans="1:22" x14ac:dyDescent="0.25">
      <c r="A185" t="str">
        <v>15.6" Ноутбук MSI Prestige 15 A11SC-083XKZ серебристый [Full HD (1920x1080), IPS, Intel Core i7-1195G7, ядра: 4 х 2.9 ГГц, RAM 16 ГБ, SSD 512 ГБ, GeForce GTX 1650 4 ГБ, без ОС]</v>
      </c>
      <c r="B185">
        <v>609990</v>
      </c>
      <c r="C185">
        <v>15.6</v>
      </c>
      <c r="D185">
        <v>16</v>
      </c>
      <c r="E185">
        <v>512</v>
      </c>
      <c r="F185">
        <v>3</v>
      </c>
      <c r="G185">
        <v>9</v>
      </c>
      <c r="H185">
        <v>1920</v>
      </c>
      <c r="K185">
        <f t="shared" si="23"/>
        <v>1.1499003696040386E-2</v>
      </c>
      <c r="L185">
        <f t="shared" si="24"/>
        <v>1.0007845288545572E-2</v>
      </c>
      <c r="M185">
        <f t="shared" si="25"/>
        <v>1.3640283315036819E-2</v>
      </c>
      <c r="N185">
        <f t="shared" si="26"/>
        <v>9.3281907668279034E-3</v>
      </c>
      <c r="O185">
        <f t="shared" si="27"/>
        <v>3.665280276413141E-3</v>
      </c>
      <c r="P185">
        <f t="shared" si="28"/>
        <v>8.0782688368737261E-3</v>
      </c>
      <c r="Q185">
        <f t="shared" si="29"/>
        <v>9.2973539641033696E-3</v>
      </c>
      <c r="S185" cm="1">
        <f t="array" ref="S185">SQRT(SUM((K185:Q185-K$1:Q$1)^2))</f>
        <v>2.2498624170828294E-2</v>
      </c>
      <c r="T185" cm="1">
        <f t="array" ref="T185">SQRT(SUM((K185:Q185-K$2:Q$2)^2))</f>
        <v>3.1921617678765536E-2</v>
      </c>
      <c r="U185">
        <f t="shared" si="30"/>
        <v>0.58657618183671822</v>
      </c>
      <c r="V185">
        <f t="shared" si="31"/>
        <v>45</v>
      </c>
    </row>
    <row r="186" spans="1:22" x14ac:dyDescent="0.25">
      <c r="A186" t="str">
        <v>15.6" Ноутбук ASUS TUF Gaming F15 FX506HM-HN148 серый [Full HD (1920x1080), IPS, Intel Core i5-11400H, ядра: 6 х 2.7 ГГц, RAM 16 ГБ, SSD 512 ГБ, GeForce RTX 3060 для ноутбуков 6 ГБ, без ОС]</v>
      </c>
      <c r="B186">
        <v>619890</v>
      </c>
      <c r="C186">
        <v>15.6</v>
      </c>
      <c r="D186">
        <v>16</v>
      </c>
      <c r="E186">
        <v>512</v>
      </c>
      <c r="F186">
        <v>6</v>
      </c>
      <c r="G186">
        <v>5</v>
      </c>
      <c r="H186">
        <v>1920</v>
      </c>
      <c r="K186">
        <f t="shared" si="23"/>
        <v>1.1685629930225865E-2</v>
      </c>
      <c r="L186">
        <f t="shared" si="24"/>
        <v>1.0007845288545572E-2</v>
      </c>
      <c r="M186">
        <f t="shared" si="25"/>
        <v>1.3640283315036819E-2</v>
      </c>
      <c r="N186">
        <f t="shared" si="26"/>
        <v>9.3281907668279034E-3</v>
      </c>
      <c r="O186">
        <f t="shared" si="27"/>
        <v>7.330560552826282E-3</v>
      </c>
      <c r="P186">
        <f t="shared" si="28"/>
        <v>4.487927131596515E-3</v>
      </c>
      <c r="Q186">
        <f t="shared" si="29"/>
        <v>9.2973539641033696E-3</v>
      </c>
      <c r="S186" cm="1">
        <f t="array" ref="S186">SQRT(SUM((K186:Q186-K$1:Q$1)^2))</f>
        <v>2.2215539667268573E-2</v>
      </c>
      <c r="T186" cm="1">
        <f t="array" ref="T186">SQRT(SUM((K186:Q186-K$2:Q$2)^2))</f>
        <v>3.1276724491106904E-2</v>
      </c>
      <c r="U186">
        <f t="shared" si="30"/>
        <v>0.58469621698018548</v>
      </c>
      <c r="V186">
        <f t="shared" si="31"/>
        <v>46</v>
      </c>
    </row>
    <row r="187" spans="1:22" x14ac:dyDescent="0.25">
      <c r="A187" t="str">
        <v>13.6" Ноутбук Apple MacBook Air серебристый [2560x1664, IPS, Apple M2, ядра: 4 + 4, RAM 8 ГБ, SSD 256 ГБ, Apple M2 8-core , macOS]</v>
      </c>
      <c r="B187">
        <v>629990</v>
      </c>
      <c r="C187">
        <v>13.6</v>
      </c>
      <c r="D187">
        <v>8</v>
      </c>
      <c r="E187">
        <v>256</v>
      </c>
      <c r="F187">
        <v>4</v>
      </c>
      <c r="G187">
        <v>6</v>
      </c>
      <c r="H187">
        <v>2560</v>
      </c>
      <c r="K187">
        <f t="shared" si="23"/>
        <v>1.1876026391364583E-2</v>
      </c>
      <c r="L187">
        <f t="shared" si="24"/>
        <v>8.7247882002705005E-3</v>
      </c>
      <c r="M187">
        <f t="shared" si="25"/>
        <v>6.8201416575184096E-3</v>
      </c>
      <c r="N187">
        <f t="shared" si="26"/>
        <v>4.6640953834139517E-3</v>
      </c>
      <c r="O187">
        <f t="shared" si="27"/>
        <v>4.8870403685508544E-3</v>
      </c>
      <c r="P187">
        <f t="shared" si="28"/>
        <v>5.3855125579158171E-3</v>
      </c>
      <c r="Q187">
        <f t="shared" si="29"/>
        <v>1.2396471952137826E-2</v>
      </c>
      <c r="S187" cm="1">
        <f t="array" ref="S187">SQRT(SUM((K187:Q187-K$1:Q$1)^2))</f>
        <v>2.8007138741566649E-2</v>
      </c>
      <c r="T187" cm="1">
        <f t="array" ref="T187">SQRT(SUM((K187:Q187-K$2:Q$2)^2))</f>
        <v>2.9832683687581317E-2</v>
      </c>
      <c r="U187">
        <f t="shared" si="30"/>
        <v>0.51578103864557079</v>
      </c>
      <c r="V187">
        <f t="shared" si="31"/>
        <v>164</v>
      </c>
    </row>
    <row r="188" spans="1:22" x14ac:dyDescent="0.25">
      <c r="A188" t="str">
        <v>13.6" Ноутбук Apple MacBook Air черный [2560x1664, IPS, Apple M2, ядра: 4 + 4, RAM 8 ГБ, SSD 256 ГБ, Apple M2 8-core , macOS]</v>
      </c>
      <c r="B188">
        <v>629990</v>
      </c>
      <c r="C188">
        <v>13.6</v>
      </c>
      <c r="D188">
        <v>8</v>
      </c>
      <c r="E188">
        <v>256</v>
      </c>
      <c r="F188">
        <v>4</v>
      </c>
      <c r="G188">
        <v>6</v>
      </c>
      <c r="H188">
        <v>2560</v>
      </c>
      <c r="K188">
        <f t="shared" si="23"/>
        <v>1.1876026391364583E-2</v>
      </c>
      <c r="L188">
        <f t="shared" si="24"/>
        <v>8.7247882002705005E-3</v>
      </c>
      <c r="M188">
        <f t="shared" si="25"/>
        <v>6.8201416575184096E-3</v>
      </c>
      <c r="N188">
        <f t="shared" si="26"/>
        <v>4.6640953834139517E-3</v>
      </c>
      <c r="O188">
        <f t="shared" si="27"/>
        <v>4.8870403685508544E-3</v>
      </c>
      <c r="P188">
        <f t="shared" si="28"/>
        <v>5.3855125579158171E-3</v>
      </c>
      <c r="Q188">
        <f t="shared" si="29"/>
        <v>1.2396471952137826E-2</v>
      </c>
      <c r="S188" cm="1">
        <f t="array" ref="S188">SQRT(SUM((K188:Q188-K$1:Q$1)^2))</f>
        <v>2.8007138741566649E-2</v>
      </c>
      <c r="T188" cm="1">
        <f t="array" ref="T188">SQRT(SUM((K188:Q188-K$2:Q$2)^2))</f>
        <v>2.9832683687581317E-2</v>
      </c>
      <c r="U188">
        <f t="shared" si="30"/>
        <v>0.51578103864557079</v>
      </c>
      <c r="V188">
        <f t="shared" si="31"/>
        <v>164</v>
      </c>
    </row>
    <row r="189" spans="1:22" x14ac:dyDescent="0.25">
      <c r="A189" t="str">
        <v>15.6" Ноутбук Dream Machines RG3050-15KZ34 черный [Full HD (1920x1080), WVA (TN+film), Intel Core i5-12500H, ядра: 4 + 8 х 2.5 ГГц, RAM 32 ГБ, SSD 1000 ГБ, GeForce RTX 3050 для ноутбуков 4 ГБ, без ОС]</v>
      </c>
      <c r="B189">
        <v>629990</v>
      </c>
      <c r="C189">
        <v>15.6</v>
      </c>
      <c r="D189">
        <v>32</v>
      </c>
      <c r="E189">
        <v>1000</v>
      </c>
      <c r="F189">
        <v>6</v>
      </c>
      <c r="G189">
        <v>6</v>
      </c>
      <c r="H189">
        <v>1920</v>
      </c>
      <c r="K189">
        <f t="shared" si="23"/>
        <v>1.1876026391364583E-2</v>
      </c>
      <c r="L189">
        <f t="shared" si="24"/>
        <v>1.0007845288545572E-2</v>
      </c>
      <c r="M189">
        <f t="shared" si="25"/>
        <v>2.7280566630073638E-2</v>
      </c>
      <c r="N189">
        <f t="shared" si="26"/>
        <v>1.8219122591460753E-2</v>
      </c>
      <c r="O189">
        <f t="shared" si="27"/>
        <v>7.330560552826282E-3</v>
      </c>
      <c r="P189">
        <f t="shared" si="28"/>
        <v>5.3855125579158171E-3</v>
      </c>
      <c r="Q189">
        <f t="shared" si="29"/>
        <v>9.2973539641033696E-3</v>
      </c>
      <c r="S189" cm="1">
        <f t="array" ref="S189">SQRT(SUM((K189:Q189-K$1:Q$1)^2))</f>
        <v>1.5220648884590057E-2</v>
      </c>
      <c r="T189" cm="1">
        <f t="array" ref="T189">SQRT(SUM((K189:Q189-K$2:Q$2)^2))</f>
        <v>4.0289739454824711E-2</v>
      </c>
      <c r="U189">
        <f t="shared" si="30"/>
        <v>0.72580539715333359</v>
      </c>
      <c r="V189">
        <f t="shared" si="31"/>
        <v>2</v>
      </c>
    </row>
    <row r="190" spans="1:22" x14ac:dyDescent="0.25">
      <c r="A190" t="str">
        <v>15.6" Ноутбук MSI Katana GF66 12UE-1051RU черный [Full HD (1920x1080), IPS, Intel Core i7-12650H, ядра: 6 + 4, RAM 16 ГБ, SSD 512 ГБ, GeForce RTX 3060 для ноутбуков 6 ГБ, Windows 11 Home Single Language]</v>
      </c>
      <c r="B190">
        <v>629990</v>
      </c>
      <c r="C190">
        <v>15.6</v>
      </c>
      <c r="D190">
        <v>16</v>
      </c>
      <c r="E190">
        <v>512</v>
      </c>
      <c r="F190">
        <v>3</v>
      </c>
      <c r="G190">
        <v>5</v>
      </c>
      <c r="H190">
        <v>1920</v>
      </c>
      <c r="K190">
        <f t="shared" si="23"/>
        <v>1.1876026391364583E-2</v>
      </c>
      <c r="L190">
        <f t="shared" si="24"/>
        <v>1.0007845288545572E-2</v>
      </c>
      <c r="M190">
        <f t="shared" si="25"/>
        <v>1.3640283315036819E-2</v>
      </c>
      <c r="N190">
        <f t="shared" si="26"/>
        <v>9.3281907668279034E-3</v>
      </c>
      <c r="O190">
        <f t="shared" si="27"/>
        <v>3.665280276413141E-3</v>
      </c>
      <c r="P190">
        <f t="shared" si="28"/>
        <v>4.487927131596515E-3</v>
      </c>
      <c r="Q190">
        <f t="shared" si="29"/>
        <v>9.2973539641033696E-3</v>
      </c>
      <c r="S190" cm="1">
        <f t="array" ref="S190">SQRT(SUM((K190:Q190-K$1:Q$1)^2))</f>
        <v>2.1792384604794299E-2</v>
      </c>
      <c r="T190" cm="1">
        <f t="array" ref="T190">SQRT(SUM((K190:Q190-K$2:Q$2)^2))</f>
        <v>3.2318577461370533E-2</v>
      </c>
      <c r="U190">
        <f t="shared" si="30"/>
        <v>0.5972648836265857</v>
      </c>
      <c r="V190">
        <f t="shared" si="31"/>
        <v>36</v>
      </c>
    </row>
    <row r="191" spans="1:22" x14ac:dyDescent="0.25">
      <c r="A191" t="str">
        <v>13.6" Ноутбук Apple MacBook Air серый [2560x1664, IPS, Apple M2, ядра: 4 + 4, RAM 8 ГБ, SSD 256 ГБ, Apple M2 8-core , macOS]</v>
      </c>
      <c r="B191">
        <v>639990</v>
      </c>
      <c r="C191">
        <v>13.6</v>
      </c>
      <c r="D191">
        <v>8</v>
      </c>
      <c r="E191">
        <v>256</v>
      </c>
      <c r="F191">
        <v>4</v>
      </c>
      <c r="G191">
        <v>6</v>
      </c>
      <c r="H191">
        <v>2560</v>
      </c>
      <c r="K191">
        <f t="shared" si="23"/>
        <v>1.2064537739026684E-2</v>
      </c>
      <c r="L191">
        <f t="shared" si="24"/>
        <v>8.7247882002705005E-3</v>
      </c>
      <c r="M191">
        <f t="shared" si="25"/>
        <v>6.8201416575184096E-3</v>
      </c>
      <c r="N191">
        <f t="shared" si="26"/>
        <v>4.6640953834139517E-3</v>
      </c>
      <c r="O191">
        <f t="shared" si="27"/>
        <v>4.8870403685508544E-3</v>
      </c>
      <c r="P191">
        <f t="shared" si="28"/>
        <v>5.3855125579158171E-3</v>
      </c>
      <c r="Q191">
        <f t="shared" si="29"/>
        <v>1.2396471952137826E-2</v>
      </c>
      <c r="S191" cm="1">
        <f t="array" ref="S191">SQRT(SUM((K191:Q191-K$1:Q$1)^2))</f>
        <v>2.8074939519195468E-2</v>
      </c>
      <c r="T191" cm="1">
        <f t="array" ref="T191">SQRT(SUM((K191:Q191-K$2:Q$2)^2))</f>
        <v>2.9669640102390784E-2</v>
      </c>
      <c r="U191">
        <f t="shared" si="30"/>
        <v>0.51380822748772059</v>
      </c>
      <c r="V191">
        <f t="shared" si="31"/>
        <v>177</v>
      </c>
    </row>
    <row r="192" spans="1:22" x14ac:dyDescent="0.25">
      <c r="A192" t="str">
        <v>13.6" Ноутбук Apple MacBook Air синий [2560x1664, IPS, Apple M2, ядра: 4 + 4, RAM 8 ГБ, SSD 256 ГБ, Apple M2 8-core , macOS]</v>
      </c>
      <c r="B192">
        <v>639990</v>
      </c>
      <c r="C192">
        <v>13.6</v>
      </c>
      <c r="D192">
        <v>8</v>
      </c>
      <c r="E192">
        <v>256</v>
      </c>
      <c r="F192">
        <v>4</v>
      </c>
      <c r="G192">
        <v>6</v>
      </c>
      <c r="H192">
        <v>2560</v>
      </c>
      <c r="K192">
        <f t="shared" si="23"/>
        <v>1.2064537739026684E-2</v>
      </c>
      <c r="L192">
        <f t="shared" si="24"/>
        <v>8.7247882002705005E-3</v>
      </c>
      <c r="M192">
        <f t="shared" si="25"/>
        <v>6.8201416575184096E-3</v>
      </c>
      <c r="N192">
        <f t="shared" si="26"/>
        <v>4.6640953834139517E-3</v>
      </c>
      <c r="O192">
        <f t="shared" si="27"/>
        <v>4.8870403685508544E-3</v>
      </c>
      <c r="P192">
        <f t="shared" si="28"/>
        <v>5.3855125579158171E-3</v>
      </c>
      <c r="Q192">
        <f t="shared" si="29"/>
        <v>1.2396471952137826E-2</v>
      </c>
      <c r="S192" cm="1">
        <f t="array" ref="S192">SQRT(SUM((K192:Q192-K$1:Q$1)^2))</f>
        <v>2.8074939519195468E-2</v>
      </c>
      <c r="T192" cm="1">
        <f t="array" ref="T192">SQRT(SUM((K192:Q192-K$2:Q$2)^2))</f>
        <v>2.9669640102390784E-2</v>
      </c>
      <c r="U192">
        <f t="shared" si="30"/>
        <v>0.51380822748772059</v>
      </c>
      <c r="V192">
        <f t="shared" si="31"/>
        <v>177</v>
      </c>
    </row>
    <row r="193" spans="1:22" x14ac:dyDescent="0.25">
      <c r="A193" t="str">
        <v>14" Ноутбук Lenovo ThinkBook G2 серый [Full HD (1920x1080), IPS, Intel Core i7-1165G7, ядра: 4 х 2.8 ГГц, RAM 16 ГБ, SSD 512 ГБ, GeForce MX450 2 ГБ, Windows 10 Pro]</v>
      </c>
      <c r="B193">
        <v>639990</v>
      </c>
      <c r="C193">
        <v>14</v>
      </c>
      <c r="D193">
        <v>16</v>
      </c>
      <c r="E193">
        <v>512</v>
      </c>
      <c r="F193">
        <v>3</v>
      </c>
      <c r="G193">
        <v>10</v>
      </c>
      <c r="H193">
        <v>1920</v>
      </c>
      <c r="K193">
        <f t="shared" si="23"/>
        <v>1.2064537739026684E-2</v>
      </c>
      <c r="L193">
        <f t="shared" si="24"/>
        <v>8.9813996179255156E-3</v>
      </c>
      <c r="M193">
        <f t="shared" si="25"/>
        <v>1.3640283315036819E-2</v>
      </c>
      <c r="N193">
        <f t="shared" si="26"/>
        <v>9.3281907668279034E-3</v>
      </c>
      <c r="O193">
        <f t="shared" si="27"/>
        <v>3.665280276413141E-3</v>
      </c>
      <c r="P193">
        <f t="shared" si="28"/>
        <v>8.97585426319303E-3</v>
      </c>
      <c r="Q193">
        <f t="shared" si="29"/>
        <v>9.2973539641033696E-3</v>
      </c>
      <c r="S193" cm="1">
        <f t="array" ref="S193">SQRT(SUM((K193:Q193-K$1:Q$1)^2))</f>
        <v>2.311646123661867E-2</v>
      </c>
      <c r="T193" cm="1">
        <f t="array" ref="T193">SQRT(SUM((K193:Q193-K$2:Q$2)^2))</f>
        <v>3.1312068288416248E-2</v>
      </c>
      <c r="U193">
        <f t="shared" si="30"/>
        <v>0.57528778678494263</v>
      </c>
      <c r="V193">
        <f t="shared" si="31"/>
        <v>55</v>
      </c>
    </row>
    <row r="194" spans="1:22" x14ac:dyDescent="0.25">
      <c r="A194" t="str">
        <v>15.6" Ноутбук Dream Machines RG3050Ti-15KZ33 черный [Full HD (1920x1080), WVA (TN+film), Intel Core i5-12500H, ядра: 4 + 8 х 2.5 ГГц, RAM 16 ГБ, SSD 1000 ГБ, GeForce RTX 3050 Ti для ноутбуков 4 ГБ, без ОС]</v>
      </c>
      <c r="B194">
        <v>639990</v>
      </c>
      <c r="C194">
        <v>15.6</v>
      </c>
      <c r="D194">
        <v>16</v>
      </c>
      <c r="E194">
        <v>1000</v>
      </c>
      <c r="F194">
        <v>6</v>
      </c>
      <c r="G194">
        <v>6</v>
      </c>
      <c r="H194">
        <v>1920</v>
      </c>
      <c r="K194">
        <f t="shared" si="23"/>
        <v>1.2064537739026684E-2</v>
      </c>
      <c r="L194">
        <f t="shared" si="24"/>
        <v>1.0007845288545572E-2</v>
      </c>
      <c r="M194">
        <f t="shared" si="25"/>
        <v>1.3640283315036819E-2</v>
      </c>
      <c r="N194">
        <f t="shared" si="26"/>
        <v>1.8219122591460753E-2</v>
      </c>
      <c r="O194">
        <f t="shared" si="27"/>
        <v>7.330560552826282E-3</v>
      </c>
      <c r="P194">
        <f t="shared" si="28"/>
        <v>5.3855125579158171E-3</v>
      </c>
      <c r="Q194">
        <f t="shared" si="29"/>
        <v>9.2973539641033696E-3</v>
      </c>
      <c r="S194" cm="1">
        <f t="array" ref="S194">SQRT(SUM((K194:Q194-K$1:Q$1)^2))</f>
        <v>2.0531144388454436E-2</v>
      </c>
      <c r="T194" cm="1">
        <f t="array" ref="T194">SQRT(SUM((K194:Q194-K$2:Q$2)^2))</f>
        <v>3.3888321157200967E-2</v>
      </c>
      <c r="U194">
        <f t="shared" si="30"/>
        <v>0.62272425532680475</v>
      </c>
      <c r="V194">
        <f t="shared" si="31"/>
        <v>12</v>
      </c>
    </row>
    <row r="195" spans="1:22" x14ac:dyDescent="0.25">
      <c r="A195" t="str">
        <v>15.6" Ноутбук Lenovo Legion 5 15IMH6 черный [Full HD (1920x1080), IPS, Intel Core i7-10750H, ядра: 6 х 2.6 ГГц, RAM 16 ГБ, SSD 512 ГБ, GeForce RTX 3050 Ti для ноутбуков 4 ГБ, Windows 11 Home Single Language]</v>
      </c>
      <c r="B195">
        <v>649990</v>
      </c>
      <c r="C195">
        <v>15.6</v>
      </c>
      <c r="D195">
        <v>16</v>
      </c>
      <c r="E195">
        <v>512</v>
      </c>
      <c r="F195">
        <v>3</v>
      </c>
      <c r="G195">
        <v>6</v>
      </c>
      <c r="H195">
        <v>1920</v>
      </c>
      <c r="K195">
        <f t="shared" si="23"/>
        <v>1.2253049086688783E-2</v>
      </c>
      <c r="L195">
        <f t="shared" si="24"/>
        <v>1.0007845288545572E-2</v>
      </c>
      <c r="M195">
        <f t="shared" si="25"/>
        <v>1.3640283315036819E-2</v>
      </c>
      <c r="N195">
        <f t="shared" si="26"/>
        <v>9.3281907668279034E-3</v>
      </c>
      <c r="O195">
        <f t="shared" si="27"/>
        <v>3.665280276413141E-3</v>
      </c>
      <c r="P195">
        <f t="shared" si="28"/>
        <v>5.3855125579158171E-3</v>
      </c>
      <c r="Q195">
        <f t="shared" si="29"/>
        <v>9.2973539641033696E-3</v>
      </c>
      <c r="S195" cm="1">
        <f t="array" ref="S195">SQRT(SUM((K195:Q195-K$1:Q$1)^2))</f>
        <v>2.2132213021561514E-2</v>
      </c>
      <c r="T195" cm="1">
        <f t="array" ref="T195">SQRT(SUM((K195:Q195-K$2:Q$2)^2))</f>
        <v>3.1803496107016889E-2</v>
      </c>
      <c r="U195">
        <f t="shared" si="30"/>
        <v>0.58965565894757976</v>
      </c>
      <c r="V195">
        <f t="shared" si="31"/>
        <v>41</v>
      </c>
    </row>
    <row r="196" spans="1:22" x14ac:dyDescent="0.25">
      <c r="A196" t="str">
        <v>15.6" Ноутбук MSI Prestige 15 A11SC-082XKZ серый [Full HD (1920x1080), IPS, Intel Core i7-1195G7, ядра: 4 х 2.9 ГГц, RAM 16 ГБ, SSD 512 ГБ, GeForce GTX 1650 4 ГБ, без ОС]</v>
      </c>
      <c r="B196">
        <v>649990</v>
      </c>
      <c r="C196">
        <v>15.6</v>
      </c>
      <c r="D196">
        <v>16</v>
      </c>
      <c r="E196">
        <v>512</v>
      </c>
      <c r="F196">
        <v>3</v>
      </c>
      <c r="G196">
        <v>9</v>
      </c>
      <c r="H196">
        <v>1920</v>
      </c>
      <c r="K196">
        <f t="shared" si="23"/>
        <v>1.2253049086688783E-2</v>
      </c>
      <c r="L196">
        <f t="shared" si="24"/>
        <v>1.0007845288545572E-2</v>
      </c>
      <c r="M196">
        <f t="shared" si="25"/>
        <v>1.3640283315036819E-2</v>
      </c>
      <c r="N196">
        <f t="shared" si="26"/>
        <v>9.3281907668279034E-3</v>
      </c>
      <c r="O196">
        <f t="shared" si="27"/>
        <v>3.665280276413141E-3</v>
      </c>
      <c r="P196">
        <f t="shared" si="28"/>
        <v>8.0782688368737261E-3</v>
      </c>
      <c r="Q196">
        <f t="shared" si="29"/>
        <v>9.2973539641033696E-3</v>
      </c>
      <c r="S196" cm="1">
        <f t="array" ref="S196">SQRT(SUM((K196:Q196-K$1:Q$1)^2))</f>
        <v>2.2831022262173643E-2</v>
      </c>
      <c r="T196" cm="1">
        <f t="array" ref="T196">SQRT(SUM((K196:Q196-K$2:Q$2)^2))</f>
        <v>3.1305616753626607E-2</v>
      </c>
      <c r="U196">
        <f t="shared" si="30"/>
        <v>0.57827041579898952</v>
      </c>
      <c r="V196">
        <f t="shared" si="31"/>
        <v>49</v>
      </c>
    </row>
    <row r="197" spans="1:22" x14ac:dyDescent="0.25">
      <c r="A197" t="str">
        <v>15.6" Ноутбук Acer Aspire 7 A715-51G-53ZV черный [Full HD (1920x1080), IPS, Intel Core i5-1240P, ядра: 4 + 8 х 1.7 ГГц, RAM 16 ГБ, SSD 512 ГБ, GeForce RTX 3050 для ноутбуков 4 ГБ, без ОС]</v>
      </c>
      <c r="B197">
        <v>659990</v>
      </c>
      <c r="C197">
        <v>15.6</v>
      </c>
      <c r="D197">
        <v>16</v>
      </c>
      <c r="E197">
        <v>512</v>
      </c>
      <c r="F197">
        <v>6</v>
      </c>
      <c r="G197">
        <v>6</v>
      </c>
      <c r="H197">
        <v>1920</v>
      </c>
      <c r="K197">
        <f t="shared" si="23"/>
        <v>1.2441560434350881E-2</v>
      </c>
      <c r="L197">
        <f t="shared" si="24"/>
        <v>1.0007845288545572E-2</v>
      </c>
      <c r="M197">
        <f t="shared" si="25"/>
        <v>1.3640283315036819E-2</v>
      </c>
      <c r="N197">
        <f t="shared" si="26"/>
        <v>9.3281907668279034E-3</v>
      </c>
      <c r="O197">
        <f t="shared" si="27"/>
        <v>7.330560552826282E-3</v>
      </c>
      <c r="P197">
        <f t="shared" si="28"/>
        <v>5.3855125579158171E-3</v>
      </c>
      <c r="Q197">
        <f t="shared" si="29"/>
        <v>9.2973539641033696E-3</v>
      </c>
      <c r="S197" cm="1">
        <f t="array" ref="S197">SQRT(SUM((K197:Q197-K$1:Q$1)^2))</f>
        <v>2.2719372211898632E-2</v>
      </c>
      <c r="T197" cm="1">
        <f t="array" ref="T197">SQRT(SUM((K197:Q197-K$2:Q$2)^2))</f>
        <v>3.042655837724972E-2</v>
      </c>
      <c r="U197">
        <f t="shared" si="30"/>
        <v>0.57250965483070115</v>
      </c>
      <c r="V197">
        <f t="shared" si="31"/>
        <v>58</v>
      </c>
    </row>
    <row r="198" spans="1:22" x14ac:dyDescent="0.25">
      <c r="A198" t="str">
        <v>14" Ноутбук Lenovo ThinkBook 14 G2 ITL серый [Full HD (1920x1080), IPS, Intel Core i5-1135G7, ядра: 4 х 2.4 ГГц, RAM 16 ГБ, SSD 512 ГБ, Intel Iris Xe Graphics , Windows 10 Pro]</v>
      </c>
      <c r="B198">
        <v>669990</v>
      </c>
      <c r="C198">
        <v>14</v>
      </c>
      <c r="D198">
        <v>16</v>
      </c>
      <c r="E198">
        <v>512</v>
      </c>
      <c r="F198">
        <v>6</v>
      </c>
      <c r="G198">
        <v>14</v>
      </c>
      <c r="H198">
        <v>1920</v>
      </c>
      <c r="K198">
        <f t="shared" si="23"/>
        <v>1.2630071782012982E-2</v>
      </c>
      <c r="L198">
        <f t="shared" si="24"/>
        <v>8.9813996179255156E-3</v>
      </c>
      <c r="M198">
        <f t="shared" si="25"/>
        <v>1.3640283315036819E-2</v>
      </c>
      <c r="N198">
        <f t="shared" si="26"/>
        <v>9.3281907668279034E-3</v>
      </c>
      <c r="O198">
        <f t="shared" si="27"/>
        <v>7.330560552826282E-3</v>
      </c>
      <c r="P198">
        <f t="shared" si="28"/>
        <v>1.2566195968470242E-2</v>
      </c>
      <c r="Q198">
        <f t="shared" si="29"/>
        <v>9.2973539641033696E-3</v>
      </c>
      <c r="S198" cm="1">
        <f t="array" ref="S198">SQRT(SUM((K198:Q198-K$1:Q$1)^2))</f>
        <v>2.5288197927462477E-2</v>
      </c>
      <c r="T198" cm="1">
        <f t="array" ref="T198">SQRT(SUM((K198:Q198-K$2:Q$2)^2))</f>
        <v>2.9372597856211925E-2</v>
      </c>
      <c r="U198">
        <f t="shared" si="30"/>
        <v>0.53736132881154774</v>
      </c>
      <c r="V198">
        <f t="shared" si="31"/>
        <v>106</v>
      </c>
    </row>
    <row r="199" spans="1:22" x14ac:dyDescent="0.25">
      <c r="A199" t="str">
        <v>15.6" Ноутбук Lenovo ThinkBook 15 G4 IAP серый [Full HD (1920x1080), IPS, Intel Core i7-1255U, ядра: 2 + 8 х 1.7 ГГц, RAM 16 ГБ, SSD 512 ГБ, Intel Iris Xe Graphics , без ОС]</v>
      </c>
      <c r="B199">
        <v>674990</v>
      </c>
      <c r="C199">
        <v>15.6</v>
      </c>
      <c r="D199">
        <v>16</v>
      </c>
      <c r="E199">
        <v>512</v>
      </c>
      <c r="F199">
        <v>3</v>
      </c>
      <c r="G199">
        <v>14</v>
      </c>
      <c r="H199">
        <v>1920</v>
      </c>
      <c r="K199">
        <f t="shared" si="23"/>
        <v>1.272432745584403E-2</v>
      </c>
      <c r="L199">
        <f t="shared" si="24"/>
        <v>1.0007845288545572E-2</v>
      </c>
      <c r="M199">
        <f t="shared" si="25"/>
        <v>1.3640283315036819E-2</v>
      </c>
      <c r="N199">
        <f t="shared" si="26"/>
        <v>9.3281907668279034E-3</v>
      </c>
      <c r="O199">
        <f t="shared" si="27"/>
        <v>3.665280276413141E-3</v>
      </c>
      <c r="P199">
        <f t="shared" si="28"/>
        <v>1.2566195968470242E-2</v>
      </c>
      <c r="Q199">
        <f t="shared" si="29"/>
        <v>9.2973539641033696E-3</v>
      </c>
      <c r="S199" cm="1">
        <f t="array" ref="S199">SQRT(SUM((K199:Q199-K$1:Q$1)^2))</f>
        <v>2.4816214131756005E-2</v>
      </c>
      <c r="T199" cm="1">
        <f t="array" ref="T199">SQRT(SUM((K199:Q199-K$2:Q$2)^2))</f>
        <v>3.0596324896209816E-2</v>
      </c>
      <c r="U199">
        <f t="shared" si="30"/>
        <v>0.55215526003542881</v>
      </c>
      <c r="V199">
        <f t="shared" si="31"/>
        <v>79</v>
      </c>
    </row>
    <row r="200" spans="1:22" x14ac:dyDescent="0.25">
      <c r="A200" t="str">
        <v>14" Ноутбук Lenovo ThinkBook 14 G4 IAP серый [Full HD (1920x1080), IPS, Intel Core i7-1260P, ядра: 4 + 8 х 1.3 ГГц, RAM 16 ГБ, SSD 512 ГБ, Intel Iris Xe Graphics , без ОС]</v>
      </c>
      <c r="B200">
        <v>689990</v>
      </c>
      <c r="C200">
        <v>14</v>
      </c>
      <c r="D200">
        <v>16</v>
      </c>
      <c r="E200">
        <v>512</v>
      </c>
      <c r="F200">
        <v>3</v>
      </c>
      <c r="G200">
        <v>14</v>
      </c>
      <c r="H200">
        <v>1920</v>
      </c>
      <c r="K200">
        <f t="shared" si="23"/>
        <v>1.3007094477337179E-2</v>
      </c>
      <c r="L200">
        <f t="shared" si="24"/>
        <v>8.9813996179255156E-3</v>
      </c>
      <c r="M200">
        <f t="shared" si="25"/>
        <v>1.3640283315036819E-2</v>
      </c>
      <c r="N200">
        <f t="shared" si="26"/>
        <v>9.3281907668279034E-3</v>
      </c>
      <c r="O200">
        <f t="shared" si="27"/>
        <v>3.665280276413141E-3</v>
      </c>
      <c r="P200">
        <f t="shared" si="28"/>
        <v>1.2566195968470242E-2</v>
      </c>
      <c r="Q200">
        <f t="shared" si="29"/>
        <v>9.2973539641033696E-3</v>
      </c>
      <c r="S200" cm="1">
        <f t="array" ref="S200">SQRT(SUM((K200:Q200-K$1:Q$1)^2))</f>
        <v>2.5006938299584069E-2</v>
      </c>
      <c r="T200" cm="1">
        <f t="array" ref="T200">SQRT(SUM((K200:Q200-K$2:Q$2)^2))</f>
        <v>3.0333377685221378E-2</v>
      </c>
      <c r="U200">
        <f t="shared" si="30"/>
        <v>0.54812440343762914</v>
      </c>
      <c r="V200">
        <f t="shared" si="31"/>
        <v>90</v>
      </c>
    </row>
    <row r="201" spans="1:22" x14ac:dyDescent="0.25">
      <c r="A201" t="str">
        <v>15.6" Ноутбук Lenovo Legion Y540-15IRH черный [Full HD (1920x1080), IPS, Intel Core i7-9750H, ядра: 6 х 2.6 ГГц, RAM 8 ГБ, HDD 1000 ГБ, SSD 128 ГБ, GeForce GTX 1660 Ti 6 ГБ, Windows 10 Home Single Language]</v>
      </c>
      <c r="B201">
        <v>694990</v>
      </c>
      <c r="C201">
        <v>15.6</v>
      </c>
      <c r="D201">
        <v>8</v>
      </c>
      <c r="E201">
        <v>1000</v>
      </c>
      <c r="F201">
        <v>3</v>
      </c>
      <c r="G201">
        <v>8</v>
      </c>
      <c r="H201">
        <v>1920</v>
      </c>
      <c r="K201">
        <f t="shared" ref="K201:K220" si="32">B$5/$I$5*B201/K$6</f>
        <v>1.3101350151168228E-2</v>
      </c>
      <c r="L201">
        <f t="shared" ref="L201:L220" si="33">C$5/$I$5*C201/L$6</f>
        <v>1.0007845288545572E-2</v>
      </c>
      <c r="M201">
        <f t="shared" ref="M201:M220" si="34">D$5/$I$5*D201/M$6</f>
        <v>6.8201416575184096E-3</v>
      </c>
      <c r="N201">
        <f t="shared" ref="N201:N220" si="35">E$5/$I$5*E201/N$6</f>
        <v>1.8219122591460753E-2</v>
      </c>
      <c r="O201">
        <f t="shared" ref="O201:O220" si="36">F$5/$I$5*F201/O$6</f>
        <v>3.665280276413141E-3</v>
      </c>
      <c r="P201">
        <f t="shared" ref="P201:P220" si="37">G$5/$I$5*G201/P$6</f>
        <v>7.180683410554424E-3</v>
      </c>
      <c r="Q201">
        <f t="shared" ref="Q201:Q220" si="38">H$5/$I$5*H201/Q$6</f>
        <v>9.2973539641033696E-3</v>
      </c>
      <c r="S201" cm="1">
        <f t="array" ref="S201">SQRT(SUM((K201:Q201-K$1:Q$1)^2))</f>
        <v>2.5946648979583913E-2</v>
      </c>
      <c r="T201" cm="1">
        <f t="array" ref="T201">SQRT(SUM((K201:Q201-K$2:Q$2)^2))</f>
        <v>3.2509553908346138E-2</v>
      </c>
      <c r="U201">
        <f t="shared" ref="U201:U220" si="39">T201/SUM(S201:T201)</f>
        <v>0.55613523120330255</v>
      </c>
      <c r="V201">
        <f t="shared" ref="V201:V220" si="40">_xlfn.RANK.EQ(U201,$U$8:$U$220,0)</f>
        <v>71</v>
      </c>
    </row>
    <row r="202" spans="1:22" x14ac:dyDescent="0.25">
      <c r="A202" t="str">
        <v>15.6" Ноутбук ARDOR GAMING NEO G15-I7ND208 черный [Full HD (1920x1080), IPS, Intel Core i7-12700H, ядра: 6 + 8 х 2.3 ГГц, RAM 16 ГБ, SSD 1024 ГБ, GeForce RTX 3070 для ноутбуков 8 ГБ, без ОС]</v>
      </c>
      <c r="B202">
        <v>699990</v>
      </c>
      <c r="C202">
        <v>15.6</v>
      </c>
      <c r="D202">
        <v>16</v>
      </c>
      <c r="E202">
        <v>1024</v>
      </c>
      <c r="F202">
        <v>3</v>
      </c>
      <c r="G202">
        <v>4</v>
      </c>
      <c r="H202">
        <v>1920</v>
      </c>
      <c r="K202">
        <f t="shared" si="32"/>
        <v>1.319560582499928E-2</v>
      </c>
      <c r="L202">
        <f t="shared" si="33"/>
        <v>1.0007845288545572E-2</v>
      </c>
      <c r="M202">
        <f t="shared" si="34"/>
        <v>1.3640283315036819E-2</v>
      </c>
      <c r="N202">
        <f t="shared" si="35"/>
        <v>1.8656381533655807E-2</v>
      </c>
      <c r="O202">
        <f t="shared" si="36"/>
        <v>3.665280276413141E-3</v>
      </c>
      <c r="P202">
        <f t="shared" si="37"/>
        <v>3.590341705277212E-3</v>
      </c>
      <c r="Q202">
        <f t="shared" si="38"/>
        <v>9.2973539641033696E-3</v>
      </c>
      <c r="S202" cm="1">
        <f t="array" ref="S202">SQRT(SUM((K202:Q202-K$1:Q$1)^2))</f>
        <v>2.0257410012197635E-2</v>
      </c>
      <c r="T202" cm="1">
        <f t="array" ref="T202">SQRT(SUM((K202:Q202-K$2:Q$2)^2))</f>
        <v>3.479824805553882E-2</v>
      </c>
      <c r="U202">
        <f t="shared" si="39"/>
        <v>0.63205580092650238</v>
      </c>
      <c r="V202">
        <f t="shared" si="40"/>
        <v>7</v>
      </c>
    </row>
    <row r="203" spans="1:22" x14ac:dyDescent="0.25">
      <c r="A203" t="str">
        <v>15.6" Ноутбук MSI GF66 Katana 11UD-460XKZ черный [Full HD (1920x1080), IPS, Intel Core i5-11400H, ядра: 6 х 2.7 ГГц, RAM 16 ГБ, SSD 512 ГБ, GeForce RTX 3050 Ti для ноутбуков 4 ГБ, без ОС]</v>
      </c>
      <c r="B203">
        <v>714990</v>
      </c>
      <c r="C203">
        <v>15.6</v>
      </c>
      <c r="D203">
        <v>16</v>
      </c>
      <c r="E203">
        <v>512</v>
      </c>
      <c r="F203">
        <v>6</v>
      </c>
      <c r="G203">
        <v>6</v>
      </c>
      <c r="H203">
        <v>1920</v>
      </c>
      <c r="K203">
        <f t="shared" si="32"/>
        <v>1.3478372846492427E-2</v>
      </c>
      <c r="L203">
        <f t="shared" si="33"/>
        <v>1.0007845288545572E-2</v>
      </c>
      <c r="M203">
        <f t="shared" si="34"/>
        <v>1.3640283315036819E-2</v>
      </c>
      <c r="N203">
        <f t="shared" si="35"/>
        <v>9.3281907668279034E-3</v>
      </c>
      <c r="O203">
        <f t="shared" si="36"/>
        <v>7.330560552826282E-3</v>
      </c>
      <c r="P203">
        <f t="shared" si="37"/>
        <v>5.3855125579158171E-3</v>
      </c>
      <c r="Q203">
        <f t="shared" si="38"/>
        <v>9.2973539641033696E-3</v>
      </c>
      <c r="S203" cm="1">
        <f t="array" ref="S203">SQRT(SUM((K203:Q203-K$1:Q$1)^2))</f>
        <v>2.3219288426873663E-2</v>
      </c>
      <c r="T203" cm="1">
        <f t="array" ref="T203">SQRT(SUM((K203:Q203-K$2:Q$2)^2))</f>
        <v>2.9571432026522088E-2</v>
      </c>
      <c r="U203">
        <f t="shared" si="39"/>
        <v>0.5601634486619308</v>
      </c>
      <c r="V203">
        <f t="shared" si="40"/>
        <v>66</v>
      </c>
    </row>
    <row r="204" spans="1:22" x14ac:dyDescent="0.25">
      <c r="A204" t="str">
        <v>15.6" Ноутбук Lenovo ThinkBook 15 G2 ITL серый [Full HD (1920x1080), IPS, Intel Core i7-1165G7, ядра: 4 х 2.8 ГГц, RAM 16 ГБ, SSD 512 ГБ, Intel Iris Xe Graphics , Windows 11 Pro]</v>
      </c>
      <c r="B204">
        <v>749990</v>
      </c>
      <c r="C204">
        <v>15.6</v>
      </c>
      <c r="D204">
        <v>16</v>
      </c>
      <c r="E204">
        <v>512</v>
      </c>
      <c r="F204">
        <v>3</v>
      </c>
      <c r="G204">
        <v>14</v>
      </c>
      <c r="H204">
        <v>1920</v>
      </c>
      <c r="K204">
        <f t="shared" si="32"/>
        <v>1.4138162563309773E-2</v>
      </c>
      <c r="L204">
        <f t="shared" si="33"/>
        <v>1.0007845288545572E-2</v>
      </c>
      <c r="M204">
        <f t="shared" si="34"/>
        <v>1.3640283315036819E-2</v>
      </c>
      <c r="N204">
        <f t="shared" si="35"/>
        <v>9.3281907668279034E-3</v>
      </c>
      <c r="O204">
        <f t="shared" si="36"/>
        <v>3.665280276413141E-3</v>
      </c>
      <c r="P204">
        <f t="shared" si="37"/>
        <v>1.2566195968470242E-2</v>
      </c>
      <c r="Q204">
        <f t="shared" si="38"/>
        <v>9.2973539641033696E-3</v>
      </c>
      <c r="S204" cm="1">
        <f t="array" ref="S204">SQRT(SUM((K204:Q204-K$1:Q$1)^2))</f>
        <v>2.5465538853802209E-2</v>
      </c>
      <c r="T204" cm="1">
        <f t="array" ref="T204">SQRT(SUM((K204:Q204-K$2:Q$2)^2))</f>
        <v>2.9453440835889393E-2</v>
      </c>
      <c r="U204">
        <f t="shared" si="39"/>
        <v>0.53630713830282362</v>
      </c>
      <c r="V204">
        <f t="shared" si="40"/>
        <v>109</v>
      </c>
    </row>
    <row r="205" spans="1:22" x14ac:dyDescent="0.25">
      <c r="A205" t="str">
        <v>16" Ноутбук ASUS VivoBook Pro 16X OLED M7600RE-L2055W серый [3840x2400, OLED, AMD Ryzen 7 6800H, ядра: 8 х 3.2 ГГц, RAM 16 ГБ, SSD 1000 ГБ, GeForce RTX 3050 Ti для ноутбуков 4 ГБ, Windows 11 Home Single Language]</v>
      </c>
      <c r="B205">
        <v>749990</v>
      </c>
      <c r="C205">
        <v>16</v>
      </c>
      <c r="D205">
        <v>16</v>
      </c>
      <c r="E205">
        <v>1000</v>
      </c>
      <c r="F205">
        <v>5</v>
      </c>
      <c r="G205">
        <v>6</v>
      </c>
      <c r="H205">
        <v>3840</v>
      </c>
      <c r="K205">
        <f t="shared" si="32"/>
        <v>1.4138162563309773E-2</v>
      </c>
      <c r="L205">
        <f t="shared" si="33"/>
        <v>1.0264456706200589E-2</v>
      </c>
      <c r="M205">
        <f t="shared" si="34"/>
        <v>1.3640283315036819E-2</v>
      </c>
      <c r="N205">
        <f t="shared" si="35"/>
        <v>1.8219122591460753E-2</v>
      </c>
      <c r="O205">
        <f t="shared" si="36"/>
        <v>6.1088004606885691E-3</v>
      </c>
      <c r="P205">
        <f t="shared" si="37"/>
        <v>5.3855125579158171E-3</v>
      </c>
      <c r="Q205">
        <f t="shared" si="38"/>
        <v>1.8594707928206739E-2</v>
      </c>
      <c r="S205" cm="1">
        <f t="array" ref="S205">SQRT(SUM((K205:Q205-K$1:Q$1)^2))</f>
        <v>1.925257540874448E-2</v>
      </c>
      <c r="T205" cm="1">
        <f t="array" ref="T205">SQRT(SUM((K205:Q205-K$2:Q$2)^2))</f>
        <v>3.4726515119896231E-2</v>
      </c>
      <c r="U205">
        <f t="shared" si="39"/>
        <v>0.64333271975878747</v>
      </c>
      <c r="V205">
        <f t="shared" si="40"/>
        <v>4</v>
      </c>
    </row>
    <row r="206" spans="1:22" x14ac:dyDescent="0.25">
      <c r="A206" t="str">
        <v>13.6" Ноутбук Apple MacBook Air золотистый [2560x1664, IPS, Apple M2, ядра: 4 + 4, RAM 8 ГБ, SSD 256 ГБ, Apple M2 8-core , macOS]</v>
      </c>
      <c r="B206">
        <v>779990</v>
      </c>
      <c r="C206">
        <v>13.6</v>
      </c>
      <c r="D206">
        <v>8</v>
      </c>
      <c r="E206">
        <v>256</v>
      </c>
      <c r="F206">
        <v>4</v>
      </c>
      <c r="G206">
        <v>6</v>
      </c>
      <c r="H206">
        <v>2560</v>
      </c>
      <c r="K206">
        <f t="shared" si="32"/>
        <v>1.4703696606296071E-2</v>
      </c>
      <c r="L206">
        <f t="shared" si="33"/>
        <v>8.7247882002705005E-3</v>
      </c>
      <c r="M206">
        <f t="shared" si="34"/>
        <v>6.8201416575184096E-3</v>
      </c>
      <c r="N206">
        <f t="shared" si="35"/>
        <v>4.6640953834139517E-3</v>
      </c>
      <c r="O206">
        <f t="shared" si="36"/>
        <v>4.8870403685508544E-3</v>
      </c>
      <c r="P206">
        <f t="shared" si="37"/>
        <v>5.3855125579158171E-3</v>
      </c>
      <c r="Q206">
        <f t="shared" si="38"/>
        <v>1.2396471952137826E-2</v>
      </c>
      <c r="S206" cm="1">
        <f t="array" ref="S206">SQRT(SUM((K206:Q206-K$1:Q$1)^2))</f>
        <v>2.9135864826148713E-2</v>
      </c>
      <c r="T206" cm="1">
        <f t="array" ref="T206">SQRT(SUM((K206:Q206-K$2:Q$2)^2))</f>
        <v>2.7421334831777541E-2</v>
      </c>
      <c r="U206">
        <f t="shared" si="39"/>
        <v>0.4848425133781275</v>
      </c>
      <c r="V206">
        <f t="shared" si="40"/>
        <v>206</v>
      </c>
    </row>
    <row r="207" spans="1:22" x14ac:dyDescent="0.25">
      <c r="A207" t="str">
        <v>15.6" Ноутбук ASUS TUF Dash F15 FX517ZR-HN014 черный [Full HD (1920x1080), IPS, Intel Core i7-12650H, ядра: 6 + 4 х 2.3 ГГц, RAM 16 ГБ, SSD 1000 ГБ, GeForce RTX 3070 для ноутбуков 8 ГБ, без ОС]</v>
      </c>
      <c r="B207">
        <v>849790</v>
      </c>
      <c r="C207">
        <v>15.6</v>
      </c>
      <c r="D207">
        <v>16</v>
      </c>
      <c r="E207">
        <v>1000</v>
      </c>
      <c r="F207">
        <v>3</v>
      </c>
      <c r="G207">
        <v>4</v>
      </c>
      <c r="H207">
        <v>1920</v>
      </c>
      <c r="K207">
        <f t="shared" si="32"/>
        <v>1.6019505812977525E-2</v>
      </c>
      <c r="L207">
        <f t="shared" si="33"/>
        <v>1.0007845288545572E-2</v>
      </c>
      <c r="M207">
        <f t="shared" si="34"/>
        <v>1.3640283315036819E-2</v>
      </c>
      <c r="N207">
        <f t="shared" si="35"/>
        <v>1.8219122591460753E-2</v>
      </c>
      <c r="O207">
        <f t="shared" si="36"/>
        <v>3.665280276413141E-3</v>
      </c>
      <c r="P207">
        <f t="shared" si="37"/>
        <v>3.590341705277212E-3</v>
      </c>
      <c r="Q207">
        <f t="shared" si="38"/>
        <v>9.2973539641033696E-3</v>
      </c>
      <c r="S207" cm="1">
        <f t="array" ref="S207">SQRT(SUM((K207:Q207-K$1:Q$1)^2))</f>
        <v>2.1963804998554548E-2</v>
      </c>
      <c r="T207" cm="1">
        <f t="array" ref="T207">SQRT(SUM((K207:Q207-K$2:Q$2)^2))</f>
        <v>3.265578175975499E-2</v>
      </c>
      <c r="U207">
        <f t="shared" si="39"/>
        <v>0.59787676359134867</v>
      </c>
      <c r="V207">
        <f t="shared" si="40"/>
        <v>35</v>
      </c>
    </row>
    <row r="208" spans="1:22" x14ac:dyDescent="0.25">
      <c r="A208" t="str">
        <v>15.6" Ноутбук Acer Nitro 5 AN515-58 черный [Full HD (1920x1080), IPS, Intel Core i7-12700H, ядра: 6 + 8, RAM 16 ГБ, SSD 1000 ГБ, GeForce RTX 3060 для ноутбуков 6 ГБ, без ОС]</v>
      </c>
      <c r="B208">
        <v>849990</v>
      </c>
      <c r="C208">
        <v>15.6</v>
      </c>
      <c r="D208">
        <v>16</v>
      </c>
      <c r="E208">
        <v>1000</v>
      </c>
      <c r="F208">
        <v>3</v>
      </c>
      <c r="G208">
        <v>5</v>
      </c>
      <c r="H208">
        <v>1920</v>
      </c>
      <c r="K208">
        <f t="shared" si="32"/>
        <v>1.6023276039930767E-2</v>
      </c>
      <c r="L208">
        <f t="shared" si="33"/>
        <v>1.0007845288545572E-2</v>
      </c>
      <c r="M208">
        <f t="shared" si="34"/>
        <v>1.3640283315036819E-2</v>
      </c>
      <c r="N208">
        <f t="shared" si="35"/>
        <v>1.8219122591460753E-2</v>
      </c>
      <c r="O208">
        <f t="shared" si="36"/>
        <v>3.665280276413141E-3</v>
      </c>
      <c r="P208">
        <f t="shared" si="37"/>
        <v>4.487927131596515E-3</v>
      </c>
      <c r="Q208">
        <f t="shared" si="38"/>
        <v>9.2973539641033696E-3</v>
      </c>
      <c r="S208" cm="1">
        <f t="array" ref="S208">SQRT(SUM((K208:Q208-K$1:Q$1)^2))</f>
        <v>2.2094228716280102E-2</v>
      </c>
      <c r="T208" cm="1">
        <f t="array" ref="T208">SQRT(SUM((K208:Q208-K$2:Q$2)^2))</f>
        <v>3.2418036148772984E-2</v>
      </c>
      <c r="U208">
        <f t="shared" si="39"/>
        <v>0.59469251972973247</v>
      </c>
      <c r="V208">
        <f t="shared" si="40"/>
        <v>37</v>
      </c>
    </row>
    <row r="209" spans="1:22" x14ac:dyDescent="0.25">
      <c r="A209" t="str">
        <v>13.3" Ноутбук Apple MacBook Pro серый [2560x1600, IPS, Apple M2, ядра: 4 + 4 х 3.5 ГГц, RAM 8 ГБ, SSD 512 ГБ, Apple M2 10-core , macOS]</v>
      </c>
      <c r="B209">
        <v>899890</v>
      </c>
      <c r="C209">
        <v>13.3</v>
      </c>
      <c r="D209">
        <v>8</v>
      </c>
      <c r="E209">
        <v>512</v>
      </c>
      <c r="F209">
        <v>4</v>
      </c>
      <c r="G209">
        <v>6</v>
      </c>
      <c r="H209">
        <v>2560</v>
      </c>
      <c r="K209">
        <f t="shared" si="32"/>
        <v>1.6963947664764639E-2</v>
      </c>
      <c r="L209">
        <f t="shared" si="33"/>
        <v>8.5323296370292401E-3</v>
      </c>
      <c r="M209">
        <f t="shared" si="34"/>
        <v>6.8201416575184096E-3</v>
      </c>
      <c r="N209">
        <f t="shared" si="35"/>
        <v>9.3281907668279034E-3</v>
      </c>
      <c r="O209">
        <f t="shared" si="36"/>
        <v>4.8870403685508544E-3</v>
      </c>
      <c r="P209">
        <f t="shared" si="37"/>
        <v>5.3855125579158171E-3</v>
      </c>
      <c r="Q209">
        <f t="shared" si="38"/>
        <v>1.2396471952137826E-2</v>
      </c>
      <c r="S209" cm="1">
        <f t="array" ref="S209">SQRT(SUM((K209:Q209-K$1:Q$1)^2))</f>
        <v>2.835729907137274E-2</v>
      </c>
      <c r="T209" cm="1">
        <f t="array" ref="T209">SQRT(SUM((K209:Q209-K$2:Q$2)^2))</f>
        <v>2.6392131868479985E-2</v>
      </c>
      <c r="U209">
        <f t="shared" si="39"/>
        <v>0.48205308101693634</v>
      </c>
      <c r="V209">
        <f t="shared" si="40"/>
        <v>207</v>
      </c>
    </row>
    <row r="210" spans="1:22" x14ac:dyDescent="0.25">
      <c r="A210" t="str">
        <v>13.3" Ноутбук Apple MacBook Pro серебристый [2560x1600, IPS, Apple M2, ядра: 4 + 4 х 3.5 ГГц, RAM 8 ГБ, SSD 512 ГБ, Apple M2 10-core , macOS]</v>
      </c>
      <c r="B210">
        <v>917990</v>
      </c>
      <c r="C210">
        <v>13.3</v>
      </c>
      <c r="D210">
        <v>8</v>
      </c>
      <c r="E210">
        <v>512</v>
      </c>
      <c r="F210">
        <v>4</v>
      </c>
      <c r="G210">
        <v>6</v>
      </c>
      <c r="H210">
        <v>2560</v>
      </c>
      <c r="K210">
        <f t="shared" si="32"/>
        <v>1.7305153204033037E-2</v>
      </c>
      <c r="L210">
        <f t="shared" si="33"/>
        <v>8.5323296370292401E-3</v>
      </c>
      <c r="M210">
        <f t="shared" si="34"/>
        <v>6.8201416575184096E-3</v>
      </c>
      <c r="N210">
        <f t="shared" si="35"/>
        <v>9.3281907668279034E-3</v>
      </c>
      <c r="O210">
        <f t="shared" si="36"/>
        <v>4.8870403685508544E-3</v>
      </c>
      <c r="P210">
        <f t="shared" si="37"/>
        <v>5.3855125579158171E-3</v>
      </c>
      <c r="Q210">
        <f t="shared" si="38"/>
        <v>1.2396471952137826E-2</v>
      </c>
      <c r="S210" cm="1">
        <f t="array" ref="S210">SQRT(SUM((K210:Q210-K$1:Q$1)^2))</f>
        <v>2.854019838730883E-2</v>
      </c>
      <c r="T210" cm="1">
        <f t="array" ref="T210">SQRT(SUM((K210:Q210-K$2:Q$2)^2))</f>
        <v>2.6124875384061576E-2</v>
      </c>
      <c r="U210">
        <f t="shared" si="39"/>
        <v>0.47790798734353651</v>
      </c>
      <c r="V210">
        <f t="shared" si="40"/>
        <v>208</v>
      </c>
    </row>
    <row r="211" spans="1:22" x14ac:dyDescent="0.25">
      <c r="A211" t="str">
        <v>14.2" Ноутбук Apple MacBook Pro серый [3024x1964, mini-LED, Apple M1 Pro, ядра: 6 + 2, RAM 16 ГБ, SSD 512 ГБ, Apple M1 Pro 14-core , macOS]</v>
      </c>
      <c r="B211">
        <v>965990</v>
      </c>
      <c r="C211">
        <v>14.2</v>
      </c>
      <c r="D211">
        <v>16</v>
      </c>
      <c r="E211">
        <v>512</v>
      </c>
      <c r="F211">
        <v>8</v>
      </c>
      <c r="G211">
        <v>7</v>
      </c>
      <c r="H211">
        <v>3024</v>
      </c>
      <c r="K211">
        <f t="shared" si="32"/>
        <v>1.8210007672811116E-2</v>
      </c>
      <c r="L211">
        <f t="shared" si="33"/>
        <v>9.1097053267530231E-3</v>
      </c>
      <c r="M211">
        <f t="shared" si="34"/>
        <v>1.3640283315036819E-2</v>
      </c>
      <c r="N211">
        <f t="shared" si="35"/>
        <v>9.3281907668279034E-3</v>
      </c>
      <c r="O211">
        <f t="shared" si="36"/>
        <v>9.7740807371017088E-3</v>
      </c>
      <c r="P211">
        <f t="shared" si="37"/>
        <v>6.283097984235121E-3</v>
      </c>
      <c r="Q211">
        <f t="shared" si="38"/>
        <v>1.4643332493462807E-2</v>
      </c>
      <c r="S211" cm="1">
        <f t="array" ref="S211">SQRT(SUM((K211:Q211-K$1:Q$1)^2))</f>
        <v>2.5335550308413637E-2</v>
      </c>
      <c r="T211" cm="1">
        <f t="array" ref="T211">SQRT(SUM((K211:Q211-K$2:Q$2)^2))</f>
        <v>2.598329418035715E-2</v>
      </c>
      <c r="U211">
        <f t="shared" si="39"/>
        <v>0.50631097483191811</v>
      </c>
      <c r="V211">
        <f t="shared" si="40"/>
        <v>195</v>
      </c>
    </row>
    <row r="212" spans="1:22" x14ac:dyDescent="0.25">
      <c r="A212" t="str">
        <v>15.6" Ноутбук ASUS TUF Gaming F15 FX507ZR-HQ007 серый [Quad HD 2K (2560x1440), IPS, Intel Core i7-12700H, ядра: 6 + 8 х 2.3 ГГц, RAM 16 ГБ, SSD 1000 ГБ, GeForce RTX 3070 для ноутбуков 8 ГБ, без ОС]</v>
      </c>
      <c r="B212">
        <v>999990</v>
      </c>
      <c r="C212">
        <v>15.6</v>
      </c>
      <c r="D212">
        <v>16</v>
      </c>
      <c r="E212">
        <v>1000</v>
      </c>
      <c r="F212">
        <v>3</v>
      </c>
      <c r="G212">
        <v>4</v>
      </c>
      <c r="H212">
        <v>2560</v>
      </c>
      <c r="K212">
        <f t="shared" si="32"/>
        <v>1.8850946254862253E-2</v>
      </c>
      <c r="L212">
        <f t="shared" si="33"/>
        <v>1.0007845288545572E-2</v>
      </c>
      <c r="M212">
        <f t="shared" si="34"/>
        <v>1.3640283315036819E-2</v>
      </c>
      <c r="N212">
        <f t="shared" si="35"/>
        <v>1.8219122591460753E-2</v>
      </c>
      <c r="O212">
        <f t="shared" si="36"/>
        <v>3.665280276413141E-3</v>
      </c>
      <c r="P212">
        <f t="shared" si="37"/>
        <v>3.590341705277212E-3</v>
      </c>
      <c r="Q212">
        <f t="shared" si="38"/>
        <v>1.2396471952137826E-2</v>
      </c>
      <c r="S212" cm="1">
        <f t="array" ref="S212">SQRT(SUM((K212:Q212-K$1:Q$1)^2))</f>
        <v>2.2857068297448699E-2</v>
      </c>
      <c r="T212" cm="1">
        <f t="array" ref="T212">SQRT(SUM((K212:Q212-K$2:Q$2)^2))</f>
        <v>3.1270811878083934E-2</v>
      </c>
      <c r="U212">
        <f t="shared" si="39"/>
        <v>0.57772097811100398</v>
      </c>
      <c r="V212">
        <f t="shared" si="40"/>
        <v>51</v>
      </c>
    </row>
    <row r="213" spans="1:22" x14ac:dyDescent="0.25">
      <c r="A213" t="str">
        <v>16" Ноутбук ASUS ROG Zephyrus M16 GU604VI-N4037W черный [английская раскладка, 2560x1600, IPS, Intel Core i9-13900H, ядра: 6 + 8 х 2.6 ГГц, RAM 16 ГБ, SSD 1000 ГБ, GeForce RTX 4070 для ноутбуков 8 ГБ, Windows 11 Pro]</v>
      </c>
      <c r="B213">
        <v>1199890</v>
      </c>
      <c r="C213">
        <v>16</v>
      </c>
      <c r="D213">
        <v>16</v>
      </c>
      <c r="E213">
        <v>1000</v>
      </c>
      <c r="F213">
        <v>2</v>
      </c>
      <c r="G213">
        <v>2</v>
      </c>
      <c r="H213">
        <v>2560</v>
      </c>
      <c r="K213">
        <f t="shared" si="32"/>
        <v>2.2619288094627613E-2</v>
      </c>
      <c r="L213">
        <f t="shared" si="33"/>
        <v>1.0264456706200589E-2</v>
      </c>
      <c r="M213">
        <f t="shared" si="34"/>
        <v>1.3640283315036819E-2</v>
      </c>
      <c r="N213">
        <f t="shared" si="35"/>
        <v>1.8219122591460753E-2</v>
      </c>
      <c r="O213">
        <f t="shared" si="36"/>
        <v>2.4435201842754272E-3</v>
      </c>
      <c r="P213">
        <f t="shared" si="37"/>
        <v>1.795170852638606E-3</v>
      </c>
      <c r="Q213">
        <f t="shared" si="38"/>
        <v>1.2396471952137826E-2</v>
      </c>
      <c r="S213" cm="1">
        <f t="array" ref="S213">SQRT(SUM((K213:Q213-K$1:Q$1)^2))</f>
        <v>2.5614091082542388E-2</v>
      </c>
      <c r="T213" cm="1">
        <f t="array" ref="T213">SQRT(SUM((K213:Q213-K$2:Q$2)^2))</f>
        <v>3.029204232497278E-2</v>
      </c>
      <c r="U213">
        <f t="shared" si="39"/>
        <v>0.54183754945393481</v>
      </c>
      <c r="V213">
        <f t="shared" si="40"/>
        <v>102</v>
      </c>
    </row>
    <row r="214" spans="1:22" x14ac:dyDescent="0.25">
      <c r="A214" t="str">
        <v>14.2" Ноутбук Apple MacBook Pro серый [3024x1964, mini-LED, Apple M1 Pro, ядра: 6 + 2, RAM 16 ГБ, SSD 512 ГБ, Apple M1 Pro 14-core , macOS]</v>
      </c>
      <c r="B214">
        <v>1244990</v>
      </c>
      <c r="C214">
        <v>14.2</v>
      </c>
      <c r="D214">
        <v>16</v>
      </c>
      <c r="E214">
        <v>512</v>
      </c>
      <c r="F214">
        <v>8</v>
      </c>
      <c r="G214">
        <v>7</v>
      </c>
      <c r="H214">
        <v>3024</v>
      </c>
      <c r="K214">
        <f t="shared" si="32"/>
        <v>2.3469474272583682E-2</v>
      </c>
      <c r="L214">
        <f t="shared" si="33"/>
        <v>9.1097053267530231E-3</v>
      </c>
      <c r="M214">
        <f t="shared" si="34"/>
        <v>1.3640283315036819E-2</v>
      </c>
      <c r="N214">
        <f t="shared" si="35"/>
        <v>9.3281907668279034E-3</v>
      </c>
      <c r="O214">
        <f t="shared" si="36"/>
        <v>9.7740807371017088E-3</v>
      </c>
      <c r="P214">
        <f t="shared" si="37"/>
        <v>6.283097984235121E-3</v>
      </c>
      <c r="Q214">
        <f t="shared" si="38"/>
        <v>1.4643332493462807E-2</v>
      </c>
      <c r="S214" cm="1">
        <f t="array" ref="S214">SQRT(SUM((K214:Q214-K$1:Q$1)^2))</f>
        <v>2.9004733283068143E-2</v>
      </c>
      <c r="T214" cm="1">
        <f t="array" ref="T214">SQRT(SUM((K214:Q214-K$2:Q$2)^2))</f>
        <v>2.2310485156224483E-2</v>
      </c>
      <c r="U214">
        <f t="shared" si="39"/>
        <v>0.43477326677695871</v>
      </c>
      <c r="V214">
        <f t="shared" si="40"/>
        <v>210</v>
      </c>
    </row>
    <row r="215" spans="1:22" x14ac:dyDescent="0.25">
      <c r="A215" t="str">
        <v>15.6" Ноутбук ASUS ROG Strix G15 G513RS-HQ040W черный [Quad HD 2K (2560x1440), IPS, AMD Ryzen 7 6800H, ядра: 8 х 3.2 ГГц, RAM 16 ГБ, SSD 1000 ГБ, GeForce RTX 3080 для ноутбуков 8 ГБ, Windows 11 Home Single Language]</v>
      </c>
      <c r="B215">
        <v>1299990</v>
      </c>
      <c r="C215">
        <v>15.6</v>
      </c>
      <c r="D215">
        <v>16</v>
      </c>
      <c r="E215">
        <v>1000</v>
      </c>
      <c r="F215">
        <v>5</v>
      </c>
      <c r="G215">
        <v>3</v>
      </c>
      <c r="H215">
        <v>2560</v>
      </c>
      <c r="K215">
        <f t="shared" si="32"/>
        <v>2.4506286684725227E-2</v>
      </c>
      <c r="L215">
        <f t="shared" si="33"/>
        <v>1.0007845288545572E-2</v>
      </c>
      <c r="M215">
        <f t="shared" si="34"/>
        <v>1.3640283315036819E-2</v>
      </c>
      <c r="N215">
        <f t="shared" si="35"/>
        <v>1.8219122591460753E-2</v>
      </c>
      <c r="O215">
        <f t="shared" si="36"/>
        <v>6.1088004606885691E-3</v>
      </c>
      <c r="P215">
        <f t="shared" si="37"/>
        <v>2.6927562789579086E-3</v>
      </c>
      <c r="Q215">
        <f t="shared" si="38"/>
        <v>1.2396471952137826E-2</v>
      </c>
      <c r="S215" cm="1">
        <f t="array" ref="S215">SQRT(SUM((K215:Q215-K$1:Q$1)^2))</f>
        <v>2.7463411707068595E-2</v>
      </c>
      <c r="T215" cm="1">
        <f t="array" ref="T215">SQRT(SUM((K215:Q215-K$2:Q$2)^2))</f>
        <v>2.756463522772571E-2</v>
      </c>
      <c r="U215">
        <f t="shared" si="39"/>
        <v>0.50091974480556301</v>
      </c>
      <c r="V215">
        <f t="shared" si="40"/>
        <v>200</v>
      </c>
    </row>
    <row r="216" spans="1:22" x14ac:dyDescent="0.25">
      <c r="A216" t="str">
        <v>14.2" Ноутбук Apple MacBook Pro серый [3024x1964, mini-LED, Apple M1 Pro, ядра: 8 + 2, RAM 16 ГБ, SSD 512 ГБ, Apple M1 Pro 14-core , macOS]</v>
      </c>
      <c r="B216">
        <v>1499990</v>
      </c>
      <c r="C216">
        <v>14.2</v>
      </c>
      <c r="D216">
        <v>16</v>
      </c>
      <c r="E216">
        <v>512</v>
      </c>
      <c r="F216">
        <v>8</v>
      </c>
      <c r="G216">
        <v>7</v>
      </c>
      <c r="H216">
        <v>3024</v>
      </c>
      <c r="K216">
        <f t="shared" si="32"/>
        <v>2.827651363796721E-2</v>
      </c>
      <c r="L216">
        <f t="shared" si="33"/>
        <v>9.1097053267530231E-3</v>
      </c>
      <c r="M216">
        <f t="shared" si="34"/>
        <v>1.3640283315036819E-2</v>
      </c>
      <c r="N216">
        <f t="shared" si="35"/>
        <v>9.3281907668279034E-3</v>
      </c>
      <c r="O216">
        <f t="shared" si="36"/>
        <v>9.7740807371017088E-3</v>
      </c>
      <c r="P216">
        <f t="shared" si="37"/>
        <v>6.283097984235121E-3</v>
      </c>
      <c r="Q216">
        <f t="shared" si="38"/>
        <v>1.4643332493462807E-2</v>
      </c>
      <c r="S216" cm="1">
        <f t="array" ref="S216">SQRT(SUM((K216:Q216-K$1:Q$1)^2))</f>
        <v>3.2739849368787162E-2</v>
      </c>
      <c r="T216" cm="1">
        <f t="array" ref="T216">SQRT(SUM((K216:Q216-K$2:Q$2)^2))</f>
        <v>1.9596733746786606E-2</v>
      </c>
      <c r="U216">
        <f t="shared" si="39"/>
        <v>0.37443662883974593</v>
      </c>
      <c r="V216">
        <f t="shared" si="40"/>
        <v>212</v>
      </c>
    </row>
    <row r="217" spans="1:22" x14ac:dyDescent="0.25">
      <c r="A217" t="str">
        <v>14.2" Ноутбук Apple MacBook Pro серебристый [3024x1964, mini-LED, Apple M1 Pro, ядра: 8 + 2, RAM 16 ГБ, SSD 1024 ГБ, Apple M1 Pro 16-core , macOS]</v>
      </c>
      <c r="B217">
        <v>1572990</v>
      </c>
      <c r="C217">
        <v>14.2</v>
      </c>
      <c r="D217">
        <v>16</v>
      </c>
      <c r="E217">
        <v>1024</v>
      </c>
      <c r="F217">
        <v>8</v>
      </c>
      <c r="G217">
        <v>7</v>
      </c>
      <c r="H217">
        <v>3024</v>
      </c>
      <c r="K217">
        <f t="shared" si="32"/>
        <v>2.9652646475900532E-2</v>
      </c>
      <c r="L217">
        <f t="shared" si="33"/>
        <v>9.1097053267530231E-3</v>
      </c>
      <c r="M217">
        <f t="shared" si="34"/>
        <v>1.3640283315036819E-2</v>
      </c>
      <c r="N217">
        <f t="shared" si="35"/>
        <v>1.8656381533655807E-2</v>
      </c>
      <c r="O217">
        <f t="shared" si="36"/>
        <v>9.7740807371017088E-3</v>
      </c>
      <c r="P217">
        <f t="shared" si="37"/>
        <v>6.283097984235121E-3</v>
      </c>
      <c r="Q217">
        <f t="shared" si="38"/>
        <v>1.4643332493462807E-2</v>
      </c>
      <c r="S217" cm="1">
        <f t="array" ref="S217">SQRT(SUM((K217:Q217-K$1:Q$1)^2))</f>
        <v>3.254862514656532E-2</v>
      </c>
      <c r="T217" cm="1">
        <f t="array" ref="T217">SQRT(SUM((K217:Q217-K$2:Q$2)^2))</f>
        <v>2.4031685479837424E-2</v>
      </c>
      <c r="U217">
        <f t="shared" si="39"/>
        <v>0.42473583502426432</v>
      </c>
      <c r="V217">
        <f t="shared" si="40"/>
        <v>211</v>
      </c>
    </row>
    <row r="218" spans="1:22" x14ac:dyDescent="0.25">
      <c r="A218" t="str">
        <v>16.2" Ноутбук Apple MacBook Pro серый [3456x2234, mini-LED, Apple M1 Pro, ядра: 8 + 2, RAM 16 ГБ, SSD 512 ГБ, Apple M1 Pro 16-core , macOS]</v>
      </c>
      <c r="B218">
        <v>1574990</v>
      </c>
      <c r="C218">
        <v>16.2</v>
      </c>
      <c r="D218">
        <v>16</v>
      </c>
      <c r="E218">
        <v>512</v>
      </c>
      <c r="F218">
        <v>8</v>
      </c>
      <c r="G218">
        <v>7</v>
      </c>
      <c r="H218">
        <v>3456</v>
      </c>
      <c r="K218">
        <f t="shared" si="32"/>
        <v>2.9690348745432953E-2</v>
      </c>
      <c r="L218">
        <f t="shared" si="33"/>
        <v>1.0392762415028095E-2</v>
      </c>
      <c r="M218">
        <f t="shared" si="34"/>
        <v>1.3640283315036819E-2</v>
      </c>
      <c r="N218">
        <f t="shared" si="35"/>
        <v>9.3281907668279034E-3</v>
      </c>
      <c r="O218">
        <f t="shared" si="36"/>
        <v>9.7740807371017088E-3</v>
      </c>
      <c r="P218">
        <f t="shared" si="37"/>
        <v>6.283097984235121E-3</v>
      </c>
      <c r="Q218">
        <f t="shared" si="38"/>
        <v>1.6735237135386067E-2</v>
      </c>
      <c r="S218" cm="1">
        <f t="array" ref="S218">SQRT(SUM((K218:Q218-K$1:Q$1)^2))</f>
        <v>3.3658736531349591E-2</v>
      </c>
      <c r="T218" cm="1">
        <f t="array" ref="T218">SQRT(SUM((K218:Q218-K$2:Q$2)^2))</f>
        <v>2.00118157745619E-2</v>
      </c>
      <c r="U218">
        <f t="shared" si="39"/>
        <v>0.37286398061451881</v>
      </c>
      <c r="V218">
        <f t="shared" si="40"/>
        <v>213</v>
      </c>
    </row>
    <row r="219" spans="1:22" x14ac:dyDescent="0.25">
      <c r="A219" t="str">
        <v>14.2" Ноутбук Apple MacBook Pro серый [3024x1964, mini-LED, Apple M1 Pro, ядра: 6 + 2, RAM 32 ГБ, SSD 512 ГБ, Apple M1 Pro 14-core , macOS]</v>
      </c>
      <c r="B219">
        <v>1644990</v>
      </c>
      <c r="C219">
        <v>14.2</v>
      </c>
      <c r="D219">
        <v>32</v>
      </c>
      <c r="E219">
        <v>512</v>
      </c>
      <c r="F219">
        <v>8</v>
      </c>
      <c r="G219">
        <v>7</v>
      </c>
      <c r="H219">
        <v>3024</v>
      </c>
      <c r="K219">
        <f t="shared" si="32"/>
        <v>3.1009928179067645E-2</v>
      </c>
      <c r="L219">
        <f t="shared" si="33"/>
        <v>9.1097053267530231E-3</v>
      </c>
      <c r="M219">
        <f t="shared" si="34"/>
        <v>2.7280566630073638E-2</v>
      </c>
      <c r="N219">
        <f t="shared" si="35"/>
        <v>9.3281907668279034E-3</v>
      </c>
      <c r="O219">
        <f t="shared" si="36"/>
        <v>9.7740807371017088E-3</v>
      </c>
      <c r="P219">
        <f t="shared" si="37"/>
        <v>6.283097984235121E-3</v>
      </c>
      <c r="Q219">
        <f t="shared" si="38"/>
        <v>1.4643332493462807E-2</v>
      </c>
      <c r="S219" cm="1">
        <f t="array" ref="S219">SQRT(SUM((K219:Q219-K$1:Q$1)^2))</f>
        <v>3.2211648006757847E-2</v>
      </c>
      <c r="T219" cm="1">
        <f t="array" ref="T219">SQRT(SUM((K219:Q219-K$2:Q$2)^2))</f>
        <v>2.8374616913641702E-2</v>
      </c>
      <c r="U219">
        <f t="shared" si="39"/>
        <v>0.46833415050294502</v>
      </c>
      <c r="V219">
        <f t="shared" si="40"/>
        <v>209</v>
      </c>
    </row>
    <row r="220" spans="1:22" x14ac:dyDescent="0.25">
      <c r="A220" t="str">
        <v>16" Ноутбук ASUS ROG Strix SCAR 16 G634JY-NM034X черный [2560x1600, mini-LED, Intel Core i9-13980HX, ядра: 8 + 16 х 2.2 ГГц, RAM 32 ГБ, SSD 1000 ГБ, GeForce RTX 4090 для ноутбуков 16 ГБ, Windows 11 Pro]</v>
      </c>
      <c r="B220">
        <v>1999990</v>
      </c>
      <c r="C220">
        <v>16</v>
      </c>
      <c r="D220">
        <v>32</v>
      </c>
      <c r="E220">
        <v>1000</v>
      </c>
      <c r="F220">
        <v>2</v>
      </c>
      <c r="G220">
        <v>1</v>
      </c>
      <c r="H220">
        <v>2560</v>
      </c>
      <c r="K220">
        <f t="shared" si="32"/>
        <v>3.7702081021072163E-2</v>
      </c>
      <c r="L220">
        <f t="shared" si="33"/>
        <v>1.0264456706200589E-2</v>
      </c>
      <c r="M220">
        <f t="shared" si="34"/>
        <v>2.7280566630073638E-2</v>
      </c>
      <c r="N220">
        <f t="shared" si="35"/>
        <v>1.8219122591460753E-2</v>
      </c>
      <c r="O220">
        <f t="shared" si="36"/>
        <v>2.4435201842754272E-3</v>
      </c>
      <c r="P220">
        <f t="shared" si="37"/>
        <v>8.97585426319303E-4</v>
      </c>
      <c r="Q220">
        <f t="shared" si="38"/>
        <v>1.2396471952137826E-2</v>
      </c>
      <c r="S220" cm="1">
        <f t="array" ref="S220">SQRT(SUM((K220:Q220-K$1:Q$1)^2))</f>
        <v>3.6361704126983453E-2</v>
      </c>
      <c r="T220" cm="1">
        <f t="array" ref="T220">SQRT(SUM((K220:Q220-K$2:Q$2)^2))</f>
        <v>3.4284136243759096E-2</v>
      </c>
      <c r="U220">
        <f t="shared" si="39"/>
        <v>0.48529589376868132</v>
      </c>
      <c r="V220">
        <f t="shared" si="40"/>
        <v>204</v>
      </c>
    </row>
  </sheetData>
  <mergeCells count="1">
    <mergeCell ref="S4:T4"/>
  </mergeCells>
  <conditionalFormatting sqref="A8:V220">
    <cfRule type="expression" dxfId="0" priority="1">
      <formula>($V8=1)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13B26-9651-44D3-8D14-1CD726B91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Ratings</vt:lpstr>
      <vt:lpstr>Data</vt:lpstr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2023-04-29T14:03:37Z</dcterms:created>
  <dcterms:modified xsi:type="dcterms:W3CDTF">2023-04-29T15:26:28Z</dcterms:modified>
</cp:coreProperties>
</file>