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OneDrive\Documents\"/>
    </mc:Choice>
  </mc:AlternateContent>
  <xr:revisionPtr revIDLastSave="0" documentId="13_ncr:1_{19AAF78C-9C5A-4A23-903B-4F2D99251C15}" xr6:coauthVersionLast="47" xr6:coauthVersionMax="47" xr10:uidLastSave="{00000000-0000-0000-0000-000000000000}"/>
  <bookViews>
    <workbookView xWindow="-108" yWindow="-108" windowWidth="23256" windowHeight="12456" xr2:uid="{DAAB00FD-4330-4B62-A5E3-29BAD781D569}"/>
  </bookViews>
  <sheets>
    <sheet name="Profit and loss sheet" sheetId="2" r:id="rId1"/>
    <sheet name="Balance sheet" sheetId="4" r:id="rId2"/>
    <sheet name="Cash Flow" sheetId="5" r:id="rId3"/>
    <sheet name="Portfolio revenue" sheetId="6" r:id="rId4"/>
    <sheet name="Key financial trends" sheetId="8" r:id="rId5"/>
    <sheet name="Financial Health" sheetId="7" r:id="rId6"/>
    <sheet name="Competitive Analysis" sheetId="9" r:id="rId7"/>
  </sheets>
  <definedNames>
    <definedName name="_xlnm._FilterDatabase" localSheetId="0" hidden="1">'Profit and loss sheet'!$B$1:$B$4</definedName>
    <definedName name="ExternalData_1" localSheetId="0" hidden="1">'Profit and loss sheet'!$C$4:$H$28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G8" i="7"/>
  <c r="H8" i="7"/>
  <c r="I8" i="7"/>
  <c r="J8" i="7"/>
  <c r="K8" i="7"/>
  <c r="J7" i="7"/>
  <c r="I7" i="7"/>
  <c r="H7" i="7"/>
  <c r="G7" i="7"/>
  <c r="E7" i="7"/>
  <c r="J5" i="7"/>
  <c r="I5" i="7"/>
  <c r="H5" i="7"/>
  <c r="G5" i="7"/>
  <c r="F5" i="7"/>
  <c r="E5" i="7"/>
  <c r="F4" i="7"/>
  <c r="G4" i="7"/>
  <c r="H4" i="7"/>
  <c r="I4" i="7"/>
  <c r="J4" i="7"/>
  <c r="K4" i="7"/>
  <c r="D5" i="7"/>
  <c r="K5" i="7"/>
  <c r="D6" i="7"/>
  <c r="E6" i="7"/>
  <c r="F6" i="7"/>
  <c r="G6" i="7"/>
  <c r="H6" i="7"/>
  <c r="I6" i="7"/>
  <c r="J6" i="7"/>
  <c r="K6" i="7"/>
  <c r="D7" i="7"/>
  <c r="F7" i="7"/>
  <c r="K7" i="7"/>
  <c r="F9" i="7"/>
  <c r="G9" i="7"/>
  <c r="H9" i="7"/>
  <c r="I9" i="7"/>
  <c r="J9" i="7"/>
  <c r="K9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D13" i="7" s="1"/>
  <c r="E12" i="7"/>
  <c r="E13" i="7" s="1"/>
  <c r="F12" i="7"/>
  <c r="F13" i="7" s="1"/>
  <c r="G12" i="7"/>
  <c r="G13" i="7" s="1"/>
  <c r="H12" i="7"/>
  <c r="H13" i="7" s="1"/>
  <c r="I12" i="7"/>
  <c r="I13" i="7" s="1"/>
  <c r="J12" i="7"/>
  <c r="J13" i="7" s="1"/>
  <c r="K12" i="7"/>
  <c r="K13" i="7" s="1"/>
  <c r="D14" i="7"/>
  <c r="D15" i="7" s="1"/>
  <c r="E14" i="7"/>
  <c r="E15" i="7" s="1"/>
  <c r="F14" i="7"/>
  <c r="F15" i="7" s="1"/>
  <c r="G14" i="7"/>
  <c r="G15" i="7" s="1"/>
  <c r="H14" i="7"/>
  <c r="H15" i="7" s="1"/>
  <c r="I14" i="7"/>
  <c r="I15" i="7" s="1"/>
  <c r="J14" i="7"/>
  <c r="J15" i="7" s="1"/>
  <c r="K14" i="7"/>
  <c r="K15" i="7" s="1"/>
  <c r="D16" i="7"/>
  <c r="D18" i="7" s="1"/>
  <c r="E16" i="7"/>
  <c r="E17" i="7" s="1"/>
  <c r="F16" i="7"/>
  <c r="F18" i="7" s="1"/>
  <c r="G16" i="7"/>
  <c r="G17" i="7" s="1"/>
  <c r="H16" i="7"/>
  <c r="H18" i="7" s="1"/>
  <c r="I16" i="7"/>
  <c r="I17" i="7" s="1"/>
  <c r="J16" i="7"/>
  <c r="J17" i="7" s="1"/>
  <c r="K16" i="7"/>
  <c r="K17" i="7" s="1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G22" i="7"/>
  <c r="H22" i="7"/>
  <c r="I22" i="7"/>
  <c r="J22" i="7"/>
  <c r="E41" i="5"/>
  <c r="F41" i="5"/>
  <c r="G41" i="5"/>
  <c r="H41" i="5"/>
  <c r="I41" i="5"/>
  <c r="J41" i="5"/>
  <c r="K41" i="5"/>
  <c r="D41" i="5"/>
  <c r="L40" i="5"/>
  <c r="L39" i="5"/>
  <c r="L38" i="5"/>
  <c r="L37" i="5"/>
  <c r="L41" i="5" s="1"/>
  <c r="J18" i="7" l="1"/>
  <c r="H17" i="7"/>
  <c r="G18" i="7"/>
  <c r="E18" i="7"/>
  <c r="F17" i="7"/>
  <c r="K18" i="7"/>
  <c r="I18" i="7"/>
  <c r="D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C1B9D-C36F-40CB-AA2F-00C9917B541D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  <connection id="2" xr16:uid="{42876EDD-A4C7-465E-914B-E142E8C4BB93}" keepAlive="1" name="Query - Table044 (Page 59)" description="Connection to the 'Table044 (Page 59)' query in the workbook." type="5" refreshedVersion="8" background="1" saveData="1">
    <dbPr connection="Provider=Microsoft.Mashup.OleDb.1;Data Source=$Workbook$;Location=&quot;Table044 (Page 59)&quot;;Extended Properties=&quot;&quot;" command="SELECT * FROM [Table044 (Page 59)]"/>
  </connection>
</connections>
</file>

<file path=xl/sharedStrings.xml><?xml version="1.0" encoding="utf-8"?>
<sst xmlns="http://schemas.openxmlformats.org/spreadsheetml/2006/main" count="321" uniqueCount="206">
  <si>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</si>
  <si>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</si>
  <si>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</si>
  <si>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</si>
  <si>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</si>
  <si>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</si>
  <si>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</si>
  <si>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</si>
  <si>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Loss from operations</t>
  </si>
  <si>
    <t>1,312</t>
  </si>
  <si>
    <t>—</t>
  </si>
  <si>
    <t>Discontinued operations</t>
  </si>
  <si>
    <t>Basic and diluted net income (loss) per
common share</t>
  </si>
  <si>
    <t>Diluted</t>
  </si>
  <si>
    <t>2015</t>
  </si>
  <si>
    <t>2016</t>
  </si>
  <si>
    <t>2017</t>
  </si>
  <si>
    <t>2018</t>
  </si>
  <si>
    <t>2019</t>
  </si>
  <si>
    <t>Continuing operations</t>
  </si>
  <si>
    <t>Basic</t>
  </si>
  <si>
    <t>Weighted-average shares used to compute net income (loss) per share attributable to common stockholders:</t>
  </si>
  <si>
    <t>2020</t>
  </si>
  <si>
    <t>2021</t>
  </si>
  <si>
    <t>2022</t>
  </si>
  <si>
    <t>2023</t>
  </si>
  <si>
    <t>Profit and Loss sheet</t>
  </si>
  <si>
    <t>Sr.no</t>
  </si>
  <si>
    <t>Total costs and expenses</t>
  </si>
  <si>
    <t xml:space="preserve">Income (loss) from continuing operations before income taxes and loss from equity method investment </t>
  </si>
  <si>
    <t>Income (loss) from discontinued operations, Net of income taxes</t>
  </si>
  <si>
    <t>CONDENSED CONSOLIDATED STATEMENTS OF OPERATIONS</t>
  </si>
  <si>
    <t>Balance sheet</t>
  </si>
  <si>
    <t>sr.no</t>
  </si>
  <si>
    <t>Parameters</t>
  </si>
  <si>
    <t>Assets</t>
  </si>
  <si>
    <t>Liabilities</t>
  </si>
  <si>
    <t>Equity</t>
  </si>
  <si>
    <t>Retained earnings</t>
  </si>
  <si>
    <t>Cash and equivalents</t>
  </si>
  <si>
    <t>short term investment</t>
  </si>
  <si>
    <t>total cash and short term investment</t>
  </si>
  <si>
    <t>Total current assets</t>
  </si>
  <si>
    <t>Net Property plant and equipment (PPE)</t>
  </si>
  <si>
    <t>Long term investment</t>
  </si>
  <si>
    <t>other intangibles</t>
  </si>
  <si>
    <t>other long-term assets</t>
  </si>
  <si>
    <t>Total assets</t>
  </si>
  <si>
    <t>total accounts receivables</t>
  </si>
  <si>
    <t>loans receivable long term</t>
  </si>
  <si>
    <t>Current portion of lon-term debth</t>
  </si>
  <si>
    <t>Current portion of leases</t>
  </si>
  <si>
    <t>Current income taxes payable</t>
  </si>
  <si>
    <t>Total current liabilities</t>
  </si>
  <si>
    <t>Long-term debt</t>
  </si>
  <si>
    <t>Long-term leases</t>
  </si>
  <si>
    <t>Other non-current liabilities</t>
  </si>
  <si>
    <t>Total liabilities</t>
  </si>
  <si>
    <t>Account payable</t>
  </si>
  <si>
    <t>Accrued expenses</t>
  </si>
  <si>
    <t>Short term borrowings</t>
  </si>
  <si>
    <t>Common Stock</t>
  </si>
  <si>
    <t>Additional paid-in capital</t>
  </si>
  <si>
    <t>Total common equity</t>
  </si>
  <si>
    <t>Minority interest</t>
  </si>
  <si>
    <t>Total equity</t>
  </si>
  <si>
    <t>Total liabilities and equity</t>
  </si>
  <si>
    <t xml:space="preserve">Net income (loss) per share attributable to Uber Technologies, Inc. common stockholders ,                                                Basic and diluted net income (loss) per  </t>
  </si>
  <si>
    <t>Revenue</t>
  </si>
  <si>
    <t>Cash flow</t>
  </si>
  <si>
    <t>Operating Activitiest</t>
  </si>
  <si>
    <t>Net income</t>
  </si>
  <si>
    <t>Depreciation and amortization</t>
  </si>
  <si>
    <t>Total Depreciation and amortization</t>
  </si>
  <si>
    <t>Change in accound receivable</t>
  </si>
  <si>
    <t>Change in accounts payable</t>
  </si>
  <si>
    <t>Change in other net operating assets</t>
  </si>
  <si>
    <t>Cash from operations</t>
  </si>
  <si>
    <t>Investing activities</t>
  </si>
  <si>
    <t>Capital Expenditure</t>
  </si>
  <si>
    <t>Cash acquisition</t>
  </si>
  <si>
    <t>Investment in marketable and equity securities total</t>
  </si>
  <si>
    <t>Cash from investing</t>
  </si>
  <si>
    <t>Financing activities</t>
  </si>
  <si>
    <t>Total debt issued</t>
  </si>
  <si>
    <t>Total debt repaid</t>
  </si>
  <si>
    <t>Issuance of common stock</t>
  </si>
  <si>
    <t>Repurchase of common stock</t>
  </si>
  <si>
    <t>Issuance of preferred stock</t>
  </si>
  <si>
    <t>Other financing activities total</t>
  </si>
  <si>
    <t>Cash from financing</t>
  </si>
  <si>
    <t>Free Cash Flow</t>
  </si>
  <si>
    <t>Net Change in cash</t>
  </si>
  <si>
    <t>Free cash flow</t>
  </si>
  <si>
    <t>Sector</t>
  </si>
  <si>
    <t>Mobility</t>
  </si>
  <si>
    <t>Delivery</t>
  </si>
  <si>
    <t>Freight</t>
  </si>
  <si>
    <t>Total revenue</t>
  </si>
  <si>
    <t>Final revenue from cash flow</t>
  </si>
  <si>
    <t>Parameter</t>
  </si>
  <si>
    <t>Total balance sheet revenue</t>
  </si>
  <si>
    <t>Purchases of property and equipment</t>
  </si>
  <si>
    <t>Total</t>
  </si>
  <si>
    <t>Net cash flow</t>
  </si>
  <si>
    <t>Financial health of uber</t>
  </si>
  <si>
    <t>Sales</t>
  </si>
  <si>
    <t>OPM</t>
  </si>
  <si>
    <t>Cost and expenses</t>
  </si>
  <si>
    <t>Sales and marketing</t>
  </si>
  <si>
    <t>Adjusted EBITDA</t>
  </si>
  <si>
    <t>Net income (loss) attributable to Uber Technologies, Inc</t>
  </si>
  <si>
    <t>Gross Profit</t>
  </si>
  <si>
    <t>Gross Profit Margin</t>
  </si>
  <si>
    <t>Net Profit margin</t>
  </si>
  <si>
    <t>Mobility revenue growth</t>
  </si>
  <si>
    <t>Deliver revenue growth</t>
  </si>
  <si>
    <t>Freight revenue growth</t>
  </si>
  <si>
    <t>Current Ratios</t>
  </si>
  <si>
    <t>Restricted cash and cash equivalents</t>
  </si>
  <si>
    <t>Total quick assets</t>
  </si>
  <si>
    <t>Quick Ratios</t>
  </si>
  <si>
    <t>Total cash assets</t>
  </si>
  <si>
    <t>Cash Ratios</t>
  </si>
  <si>
    <t>Total debt</t>
  </si>
  <si>
    <t>Debt to Asset Ratio</t>
  </si>
  <si>
    <t>Debt to equity Ratio</t>
  </si>
  <si>
    <t>Efficiency Ratio</t>
  </si>
  <si>
    <t>Asset to Equity Ratio</t>
  </si>
  <si>
    <t>ROE</t>
  </si>
  <si>
    <t>ROA</t>
  </si>
  <si>
    <t>LTM</t>
  </si>
  <si>
    <t>Total Adjusted EBITDA</t>
  </si>
  <si>
    <t>Adj. EBITDA as per sector</t>
  </si>
  <si>
    <t>Others</t>
  </si>
  <si>
    <t>Revenue by Geography</t>
  </si>
  <si>
    <t>Geography</t>
  </si>
  <si>
    <t>United States &amp; Canada</t>
  </si>
  <si>
    <t>Latin America</t>
  </si>
  <si>
    <t xml:space="preserve">EMEA </t>
  </si>
  <si>
    <t>Asia Pacific</t>
  </si>
  <si>
    <t>Total Revenue</t>
  </si>
  <si>
    <t>Key Performance Indicators (KPIs)</t>
  </si>
  <si>
    <t>KPI</t>
  </si>
  <si>
    <t>MAPCs</t>
  </si>
  <si>
    <t>Mobility Gross bookings</t>
  </si>
  <si>
    <t>Delivery Gross bookings</t>
  </si>
  <si>
    <t>Freight Gross Bookings</t>
  </si>
  <si>
    <t>Total Gross Bookings</t>
  </si>
  <si>
    <t>Total Trips</t>
  </si>
  <si>
    <t xml:space="preserve">Uber annual Revenue </t>
  </si>
  <si>
    <t>Revenue ($bn)</t>
  </si>
  <si>
    <t>Year</t>
  </si>
  <si>
    <t>Revenue by segment</t>
  </si>
  <si>
    <t>Other</t>
  </si>
  <si>
    <t>Revenue by region</t>
  </si>
  <si>
    <t>US &amp; Canada</t>
  </si>
  <si>
    <t>LATAM</t>
  </si>
  <si>
    <t>EMEA</t>
  </si>
  <si>
    <t>APAC</t>
  </si>
  <si>
    <t>Uber annual profit/loss</t>
  </si>
  <si>
    <t>Profit/loss($ bn)</t>
  </si>
  <si>
    <t>Annual Gross Bookings</t>
  </si>
  <si>
    <t>Gross Bookings ($bn)</t>
  </si>
  <si>
    <t>Uber Users</t>
  </si>
  <si>
    <t>Users ($mm)</t>
  </si>
  <si>
    <t>Uber Trips</t>
  </si>
  <si>
    <t>Trips (bn)</t>
  </si>
  <si>
    <t>Uber Funding</t>
  </si>
  <si>
    <t>Funding ($bn)</t>
  </si>
  <si>
    <t>Portfolio Revenue generation from different bussiness ($mm)</t>
  </si>
  <si>
    <t>UBER</t>
  </si>
  <si>
    <t>DIDIY</t>
  </si>
  <si>
    <t>GRAB</t>
  </si>
  <si>
    <t>LYFT</t>
  </si>
  <si>
    <t>CAR</t>
  </si>
  <si>
    <t>HTZ</t>
  </si>
  <si>
    <t>Company name</t>
  </si>
  <si>
    <t>Origin</t>
  </si>
  <si>
    <t>Market cap</t>
  </si>
  <si>
    <t>Enterprise value</t>
  </si>
  <si>
    <t>Employees</t>
  </si>
  <si>
    <t>Revenue Growth (yoy)</t>
  </si>
  <si>
    <t>EBITDA margin</t>
  </si>
  <si>
    <t>Net Income Margin</t>
  </si>
  <si>
    <t>Return on Equity</t>
  </si>
  <si>
    <t>Return on Assets</t>
  </si>
  <si>
    <t>Asset Turnover</t>
  </si>
  <si>
    <t xml:space="preserve">Revenue </t>
  </si>
  <si>
    <t>Revenue per share</t>
  </si>
  <si>
    <t>Operating Income</t>
  </si>
  <si>
    <t xml:space="preserve">Net Income </t>
  </si>
  <si>
    <t xml:space="preserve">EBITDA  </t>
  </si>
  <si>
    <t xml:space="preserve">Gross Profit  </t>
  </si>
  <si>
    <t>Capital Expenditures</t>
  </si>
  <si>
    <t>Uber Technologies, Inc.</t>
  </si>
  <si>
    <t>DiDi Global Inc.</t>
  </si>
  <si>
    <t>Grab Holdings Limited</t>
  </si>
  <si>
    <t>Lyft,Inc.</t>
  </si>
  <si>
    <t>Avis Budget Group, Inc</t>
  </si>
  <si>
    <t>Hertz Global Holdings, Inc.</t>
  </si>
  <si>
    <t>USA</t>
  </si>
  <si>
    <t>China</t>
  </si>
  <si>
    <t>Malaysia</t>
  </si>
  <si>
    <t>Competitive analysis of uber with other companies ($bn)</t>
  </si>
  <si>
    <t xml:space="preserve">Established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</si>
</sst>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11" fillId="3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3" fontId="0" fillId="8" borderId="1" xfId="0" applyNumberFormat="1" applyFill="1" applyBorder="1"/>
    <xf numFmtId="0" fontId="5" fillId="7" borderId="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4" fontId="0" fillId="0" borderId="1" xfId="0" applyNumberFormat="1" applyBorder="1"/>
    <xf numFmtId="0" fontId="7" fillId="3" borderId="1" xfId="0" applyFont="1" applyFill="1" applyBorder="1"/>
    <xf numFmtId="0" fontId="8" fillId="7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3" fontId="0" fillId="6" borderId="1" xfId="0" applyNumberFormat="1" applyFill="1" applyBorder="1"/>
    <xf numFmtId="0" fontId="6" fillId="0" borderId="1" xfId="0" applyFont="1" applyBorder="1"/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/>
    <xf numFmtId="0" fontId="6" fillId="3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9" borderId="1" xfId="0" applyFill="1" applyBorder="1"/>
    <xf numFmtId="3" fontId="0" fillId="9" borderId="1" xfId="0" applyNumberFormat="1" applyFill="1" applyBorder="1"/>
    <xf numFmtId="0" fontId="1" fillId="0" borderId="1" xfId="0" applyFon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3" fontId="0" fillId="7" borderId="1" xfId="0" applyNumberFormat="1" applyFill="1" applyBorder="1"/>
    <xf numFmtId="10" fontId="0" fillId="0" borderId="0" xfId="0" applyNumberFormat="1"/>
    <xf numFmtId="0" fontId="0" fillId="0" borderId="3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1" fillId="8" borderId="1" xfId="0" applyFont="1" applyFill="1" applyBorder="1" applyAlignment="1">
      <alignment wrapText="1"/>
    </xf>
    <xf numFmtId="3" fontId="1" fillId="8" borderId="1" xfId="0" applyNumberFormat="1" applyFont="1" applyFill="1" applyBorder="1"/>
    <xf numFmtId="3" fontId="1" fillId="0" borderId="1" xfId="0" applyNumberFormat="1" applyFont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8" xfId="0" applyFill="1" applyBorder="1"/>
    <xf numFmtId="0" fontId="0" fillId="11" borderId="1" xfId="0" applyFill="1" applyBorder="1"/>
    <xf numFmtId="0" fontId="0" fillId="10" borderId="1" xfId="0" applyFill="1" applyBorder="1"/>
    <xf numFmtId="0" fontId="6" fillId="3" borderId="1" xfId="0" applyFont="1" applyFill="1" applyBorder="1" applyAlignment="1">
      <alignment horizontal="center"/>
    </xf>
    <xf numFmtId="0" fontId="0" fillId="0" borderId="7" xfId="0" applyBorder="1"/>
    <xf numFmtId="10" fontId="0" fillId="0" borderId="6" xfId="0" applyNumberFormat="1" applyBorder="1"/>
    <xf numFmtId="3" fontId="0" fillId="0" borderId="6" xfId="0" applyNumberFormat="1" applyBorder="1"/>
    <xf numFmtId="2" fontId="0" fillId="0" borderId="6" xfId="0" applyNumberFormat="1" applyBorder="1"/>
    <xf numFmtId="0" fontId="1" fillId="12" borderId="5" xfId="0" applyFont="1" applyFill="1" applyBorder="1"/>
    <xf numFmtId="0" fontId="1" fillId="12" borderId="8" xfId="0" applyFont="1" applyFill="1" applyBorder="1"/>
    <xf numFmtId="0" fontId="1" fillId="12" borderId="4" xfId="0" applyFont="1" applyFill="1" applyBorder="1"/>
    <xf numFmtId="2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6" fillId="0" borderId="0" xfId="0" applyFont="1"/>
    <xf numFmtId="0" fontId="0" fillId="0" borderId="0" xfId="0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3" fontId="0" fillId="0" borderId="0" xfId="0" applyNumberFormat="1" applyBorder="1"/>
    <xf numFmtId="0" fontId="0" fillId="0" borderId="0" xfId="0" applyBorder="1"/>
    <xf numFmtId="0" fontId="6" fillId="0" borderId="0" xfId="0" applyFont="1" applyBorder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470452</xdr:colOff>
      <xdr:row>13</xdr:row>
      <xdr:rowOff>139147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CEE9A9-A55B-000E-B11A-BB2D7BEEFF74}"/>
            </a:ext>
          </a:extLst>
        </xdr:cNvPr>
        <xdr:cNvSpPr txBox="1"/>
      </xdr:nvSpPr>
      <xdr:spPr>
        <a:xfrm>
          <a:off x="7245626" y="27895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 kern="12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BC7F25-4731-4331-B2D2-346B3248D663}" autoFormatId="16" applyNumberFormats="0" applyBorderFormats="0" applyFontFormats="0" applyPatternFormats="0" applyAlignmentFormats="0" applyWidthHeightFormats="0">
  <queryTableRefresh nextId="16" unboundColumnsRight="4">
    <queryTableFields count="10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9" name="Column9" tableColumnId="9"/>
      <queryTableField id="11" name="Column11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5">
      <deletedField name="Column10"/>
      <deletedField name="Column8"/>
      <deletedField name="Column2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2DE94-D58F-46B5-A194-4AE2A2AC7A02}" name="Table044__Page_59" displayName="Table044__Page_59" ref="C4:L28" tableType="queryTable" totalsRowShown="0" headerRowDxfId="19">
  <autoFilter ref="C4:L28" xr:uid="{F4B2DE94-D58F-46B5-A194-4AE2A2AC7A02}"/>
  <tableColumns count="10">
    <tableColumn id="1" xr3:uid="{DFFCDD25-AC01-40B1-ACA3-A287604C61CF}" uniqueName="1" name="CONDENSED CONSOLIDATED STATEMENTS OF OPERATIONS" queryTableFieldId="1" dataDxfId="18"/>
    <tableColumn id="3" xr3:uid="{232ECF0B-AD4E-4650-A5FB-5094AB9C26D3}" uniqueName="3" name="2015" queryTableFieldId="3" dataDxfId="17"/>
    <tableColumn id="5" xr3:uid="{FC1F72B3-CC23-4C3E-BF81-84084E0F0A6C}" uniqueName="5" name="2016" queryTableFieldId="5" dataDxfId="16"/>
    <tableColumn id="7" xr3:uid="{ACECFEFB-3ED9-4B07-B607-BCA0C122DB1B}" uniqueName="7" name="2017" queryTableFieldId="7" dataDxfId="15"/>
    <tableColumn id="9" xr3:uid="{566F7C5B-593D-4456-A551-EA0DE0CB2F1D}" uniqueName="9" name="2018" queryTableFieldId="9" dataDxfId="14"/>
    <tableColumn id="11" xr3:uid="{BBC117EE-BBF8-48A2-B3C6-BB2C47E9D72C}" uniqueName="11" name="2019" queryTableFieldId="11" dataDxfId="13"/>
    <tableColumn id="12" xr3:uid="{D9E10859-13FA-461F-8D40-380C9F3F358A}" uniqueName="12" name="2020" queryTableFieldId="12" dataDxfId="12"/>
    <tableColumn id="13" xr3:uid="{DF07A2E5-4D9F-44D8-AE6A-9C93C158BC02}" uniqueName="13" name="2021" queryTableFieldId="13" dataDxfId="11"/>
    <tableColumn id="14" xr3:uid="{D679A625-25AF-4A27-9F8C-3A628C6F869C}" uniqueName="14" name="2022" queryTableFieldId="14" dataDxfId="10"/>
    <tableColumn id="15" xr3:uid="{08693F58-547F-4C83-8977-549055DA7DF2}" uniqueName="15" name="2023" queryTableFieldId="15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6BB042-5E08-481C-8783-24F9C9BDD9BC}" name="Table8" displayName="Table8" ref="B3:K22" totalsRowShown="0" headerRowDxfId="8" headerRowBorderDxfId="7" tableBorderDxfId="6" totalsRowBorderDxfId="5">
  <autoFilter ref="B3:K22" xr:uid="{296BB042-5E08-481C-8783-24F9C9BDD9BC}"/>
  <tableColumns count="10">
    <tableColumn id="1" xr3:uid="{A85BE9DB-B8C6-453F-A145-4B32724DFA53}" name="sr.no" dataDxfId="4"/>
    <tableColumn id="2" xr3:uid="{73799B82-9452-4E9A-BA67-541F525B5C60}" name="Parameter" dataDxfId="3"/>
    <tableColumn id="3" xr3:uid="{8FEE621A-BF23-439E-9F26-F9897574239E}" name="2016" dataDxfId="2"/>
    <tableColumn id="4" xr3:uid="{82445BF1-FE4F-42D5-B16D-BB2928D1AAB5}" name="2017" dataDxfId="1"/>
    <tableColumn id="5" xr3:uid="{1DF14715-035B-4E01-AC3C-57413043742A}" name="2018" dataDxfId="0"/>
    <tableColumn id="6" xr3:uid="{D066C5A0-7DAB-414B-A670-122C99B81124}" name="2019"/>
    <tableColumn id="7" xr3:uid="{7A5A348D-AD4D-47FF-BA25-4957D626A711}" name="2020"/>
    <tableColumn id="8" xr3:uid="{016AAC42-D96A-4FF6-A4D8-7AB7935F3043}" name="2021"/>
    <tableColumn id="9" xr3:uid="{0C808550-898F-4633-8C9B-B1F9B52742CA}" name="2022"/>
    <tableColumn id="10" xr3:uid="{5ABB9534-5660-497E-B69A-402136DB2E86}" name="20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BA62AB-43CF-4D10-939E-1E2DB29E2955}" name="Table6" displayName="Table6" ref="B3:I24" totalsRowShown="0">
  <autoFilter ref="B3:I24" xr:uid="{46BA62AB-43CF-4D10-939E-1E2DB29E2955}"/>
  <tableColumns count="8">
    <tableColumn id="1" xr3:uid="{ABF29848-C2CF-4C3E-97B4-9E59DF29D18E}" name="Column1"/>
    <tableColumn id="2" xr3:uid="{CCA2C28F-D1A5-4BF1-9028-B2B548961CFB}" name="Column2"/>
    <tableColumn id="3" xr3:uid="{4D41894D-DB49-4AAA-83A0-6ECE7B3C6F8C}" name="Column3"/>
    <tableColumn id="4" xr3:uid="{355C3803-3BBA-4E19-AB95-0F91CAE8B392}" name="Column4"/>
    <tableColumn id="5" xr3:uid="{C3E2A3BA-7982-476C-A7AD-DF4EE010185A}" name="Column5"/>
    <tableColumn id="6" xr3:uid="{059F718E-B117-4347-BF14-44F078B4FC59}" name="Column6"/>
    <tableColumn id="7" xr3:uid="{7405B4E6-E6E2-4BF5-A18B-5A7A58302C19}" name="Column7"/>
    <tableColumn id="8" xr3:uid="{B1EFBEB9-F515-49A5-A8AF-5CD67C3A9D96}" name="Column8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7ECC-83E2-4502-B923-91B52E5F1083}">
  <dimension ref="B1:N30"/>
  <sheetViews>
    <sheetView tabSelected="1" zoomScale="90" workbookViewId="0">
      <selection activeCell="M12" sqref="M12"/>
    </sheetView>
  </sheetViews>
  <sheetFormatPr defaultRowHeight="14.4" x14ac:dyDescent="0.3"/>
  <cols>
    <col min="2" max="2" width="8.88671875" style="2"/>
    <col min="3" max="3" width="94.44140625" customWidth="1"/>
    <col min="4" max="7" width="10.77734375" bestFit="1" customWidth="1"/>
    <col min="8" max="8" width="11.77734375" bestFit="1" customWidth="1"/>
    <col min="9" max="9" width="11.44140625" customWidth="1"/>
    <col min="10" max="10" width="11.21875" customWidth="1"/>
    <col min="11" max="11" width="11.88671875" customWidth="1"/>
    <col min="12" max="12" width="13" customWidth="1"/>
  </cols>
  <sheetData>
    <row r="1" spans="2:14" ht="31.2" customHeight="1" x14ac:dyDescent="0.3">
      <c r="B1" s="62" t="s">
        <v>26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4" ht="1.2" customHeigh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2:14" ht="14.4" hidden="1" customHeight="1" x14ac:dyDescent="0.3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2:14" ht="15.6" x14ac:dyDescent="0.3">
      <c r="B4" s="52" t="s">
        <v>27</v>
      </c>
      <c r="C4" s="26" t="s">
        <v>31</v>
      </c>
      <c r="D4" s="26" t="s">
        <v>14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22</v>
      </c>
      <c r="J4" s="26" t="s">
        <v>23</v>
      </c>
      <c r="K4" s="26" t="s">
        <v>24</v>
      </c>
      <c r="L4" s="26" t="s">
        <v>25</v>
      </c>
    </row>
    <row r="5" spans="2:14" ht="15.6" x14ac:dyDescent="0.3">
      <c r="B5" s="5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4" x14ac:dyDescent="0.3">
      <c r="B6" s="47">
        <v>1</v>
      </c>
      <c r="C6" s="43" t="s">
        <v>68</v>
      </c>
      <c r="D6" s="44">
        <v>1995</v>
      </c>
      <c r="E6" s="44">
        <v>3338</v>
      </c>
      <c r="F6" s="44">
        <v>7402</v>
      </c>
      <c r="G6" s="44">
        <v>10433</v>
      </c>
      <c r="H6" s="44">
        <v>13000</v>
      </c>
      <c r="I6" s="44">
        <v>11139</v>
      </c>
      <c r="J6" s="44">
        <v>17455</v>
      </c>
      <c r="K6" s="44">
        <v>31877</v>
      </c>
      <c r="L6" s="44">
        <v>37281</v>
      </c>
    </row>
    <row r="7" spans="2:14" x14ac:dyDescent="0.3">
      <c r="B7" s="5">
        <v>2</v>
      </c>
      <c r="C7" s="23" t="s">
        <v>108</v>
      </c>
      <c r="D7" s="6"/>
      <c r="E7" s="6"/>
      <c r="F7" s="6"/>
      <c r="G7" s="6"/>
      <c r="H7" s="6"/>
      <c r="I7" s="6"/>
      <c r="J7" s="6"/>
      <c r="K7" s="6"/>
      <c r="L7" s="6"/>
    </row>
    <row r="8" spans="2:14" x14ac:dyDescent="0.3">
      <c r="B8" s="5">
        <v>3</v>
      </c>
      <c r="C8" s="23" t="s">
        <v>109</v>
      </c>
      <c r="D8" s="4" t="s">
        <v>10</v>
      </c>
      <c r="E8" s="4" t="s">
        <v>10</v>
      </c>
      <c r="F8" s="6">
        <v>2524</v>
      </c>
      <c r="G8" s="6">
        <v>3151</v>
      </c>
      <c r="H8" s="6">
        <v>4626</v>
      </c>
      <c r="I8" s="6">
        <v>3583</v>
      </c>
      <c r="J8" s="6">
        <v>4789</v>
      </c>
      <c r="K8" s="6">
        <v>4756</v>
      </c>
      <c r="L8" s="6">
        <v>4356</v>
      </c>
    </row>
    <row r="9" spans="2:14" x14ac:dyDescent="0.3">
      <c r="B9" s="5">
        <v>4</v>
      </c>
      <c r="C9" s="23" t="s">
        <v>72</v>
      </c>
      <c r="D9" s="4" t="s">
        <v>10</v>
      </c>
      <c r="E9" s="4" t="s">
        <v>10</v>
      </c>
      <c r="F9" s="6">
        <v>510</v>
      </c>
      <c r="G9" s="6">
        <v>426</v>
      </c>
      <c r="H9" s="6">
        <v>472</v>
      </c>
      <c r="I9" s="6">
        <v>575</v>
      </c>
      <c r="J9" s="6">
        <v>902</v>
      </c>
      <c r="K9" s="6">
        <v>947</v>
      </c>
      <c r="L9" s="6">
        <v>823</v>
      </c>
    </row>
    <row r="10" spans="2:14" x14ac:dyDescent="0.3">
      <c r="B10" s="5"/>
      <c r="C10" s="23"/>
      <c r="D10" s="6"/>
      <c r="E10" s="6"/>
      <c r="F10" s="6"/>
      <c r="G10" s="6"/>
      <c r="H10" s="6"/>
      <c r="I10" s="6"/>
      <c r="J10" s="6"/>
      <c r="K10" s="6"/>
      <c r="L10" s="6"/>
    </row>
    <row r="11" spans="2:14" x14ac:dyDescent="0.3">
      <c r="B11" s="47">
        <v>5</v>
      </c>
      <c r="C11" s="32" t="s">
        <v>28</v>
      </c>
      <c r="D11" s="32">
        <v>3334</v>
      </c>
      <c r="E11" s="45">
        <v>6361</v>
      </c>
      <c r="F11" s="45">
        <v>11482</v>
      </c>
      <c r="G11" s="45">
        <v>13466</v>
      </c>
      <c r="H11" s="45">
        <v>21596</v>
      </c>
      <c r="I11" s="45">
        <v>16002</v>
      </c>
      <c r="J11" s="45">
        <v>21289</v>
      </c>
      <c r="K11" s="45">
        <v>33709</v>
      </c>
      <c r="L11" s="45">
        <v>36171</v>
      </c>
    </row>
    <row r="12" spans="2:14" x14ac:dyDescent="0.3">
      <c r="B12" s="47">
        <v>6</v>
      </c>
      <c r="C12" s="32" t="s">
        <v>8</v>
      </c>
      <c r="D12" s="32">
        <v>-1339</v>
      </c>
      <c r="E12" s="32">
        <v>-3023</v>
      </c>
      <c r="F12" s="45">
        <v>4080</v>
      </c>
      <c r="G12" s="45">
        <v>3033</v>
      </c>
      <c r="H12" s="45">
        <v>8596</v>
      </c>
      <c r="I12" s="45">
        <v>4863</v>
      </c>
      <c r="J12" s="45">
        <v>3834</v>
      </c>
      <c r="K12" s="45">
        <v>1832</v>
      </c>
      <c r="L12" s="45">
        <v>1110</v>
      </c>
    </row>
    <row r="13" spans="2:14" x14ac:dyDescent="0.3"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N13" s="39"/>
    </row>
    <row r="14" spans="2:14" x14ac:dyDescent="0.3"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4" x14ac:dyDescent="0.3">
      <c r="B15" s="5">
        <v>7</v>
      </c>
      <c r="C15" s="4" t="s">
        <v>29</v>
      </c>
      <c r="D15" s="4">
        <v>-1603</v>
      </c>
      <c r="E15" s="4">
        <v>-3218</v>
      </c>
      <c r="F15" s="6">
        <v>4575</v>
      </c>
      <c r="G15" s="4" t="s">
        <v>9</v>
      </c>
      <c r="H15" s="6">
        <v>8433</v>
      </c>
      <c r="I15" s="6">
        <v>6946</v>
      </c>
      <c r="J15" s="6">
        <v>1025</v>
      </c>
      <c r="K15" s="6">
        <v>9426</v>
      </c>
      <c r="L15" s="6">
        <v>2321</v>
      </c>
    </row>
    <row r="16" spans="2:14" x14ac:dyDescent="0.3"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x14ac:dyDescent="0.3">
      <c r="B17" s="5">
        <v>8</v>
      </c>
      <c r="C17" s="4" t="s">
        <v>30</v>
      </c>
      <c r="D17" s="4">
        <v>-1098</v>
      </c>
      <c r="E17" s="4">
        <v>2876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</row>
    <row r="18" spans="2:12" x14ac:dyDescent="0.3"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3">
      <c r="B19" s="47">
        <v>9</v>
      </c>
      <c r="C19" s="32" t="s">
        <v>112</v>
      </c>
      <c r="D19" s="32" t="s">
        <v>10</v>
      </c>
      <c r="E19" s="45">
        <v>1617</v>
      </c>
      <c r="F19" s="45">
        <v>3772</v>
      </c>
      <c r="G19" s="45">
        <v>5647</v>
      </c>
      <c r="H19" s="45">
        <v>6939</v>
      </c>
      <c r="I19" s="45">
        <v>5985</v>
      </c>
      <c r="J19" s="45">
        <v>8104</v>
      </c>
      <c r="K19" s="45">
        <v>12218</v>
      </c>
      <c r="L19" s="45">
        <v>14824</v>
      </c>
    </row>
    <row r="20" spans="2:12" x14ac:dyDescent="0.3">
      <c r="B20" s="5"/>
      <c r="C20" s="4"/>
      <c r="D20" s="4"/>
      <c r="E20" s="6"/>
      <c r="F20" s="6"/>
      <c r="G20" s="6"/>
      <c r="H20" s="6"/>
      <c r="I20" s="6"/>
      <c r="J20" s="6"/>
      <c r="K20" s="6"/>
      <c r="L20" s="6"/>
    </row>
    <row r="21" spans="2:12" ht="28.8" x14ac:dyDescent="0.3">
      <c r="B21" s="5"/>
      <c r="C21" s="22" t="s">
        <v>67</v>
      </c>
      <c r="D21" s="23"/>
      <c r="E21" s="23"/>
      <c r="F21" s="23"/>
      <c r="G21" s="23"/>
      <c r="H21" s="23"/>
      <c r="I21" s="4"/>
      <c r="J21" s="4"/>
      <c r="K21" s="4"/>
      <c r="L21" s="4"/>
    </row>
    <row r="22" spans="2:12" x14ac:dyDescent="0.3">
      <c r="B22" s="5">
        <v>10</v>
      </c>
      <c r="C22" s="4" t="s">
        <v>19</v>
      </c>
      <c r="D22" s="4">
        <v>-3.89</v>
      </c>
      <c r="E22" s="4">
        <v>-7.89</v>
      </c>
      <c r="F22" s="4">
        <v>9.4600000000000009</v>
      </c>
      <c r="G22" s="4" t="s">
        <v>10</v>
      </c>
      <c r="H22" s="4">
        <v>6.81</v>
      </c>
      <c r="I22" s="4">
        <v>3.86</v>
      </c>
      <c r="J22" s="4">
        <v>0.26</v>
      </c>
      <c r="K22" s="4">
        <v>4.6399999999999997</v>
      </c>
      <c r="L22" s="4">
        <v>0.93</v>
      </c>
    </row>
    <row r="23" spans="2:12" x14ac:dyDescent="0.3">
      <c r="B23" s="24">
        <v>11</v>
      </c>
      <c r="C23" s="4" t="s">
        <v>11</v>
      </c>
      <c r="D23" s="4">
        <v>-2.68</v>
      </c>
      <c r="E23" s="4">
        <v>6.99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</row>
    <row r="24" spans="2:12" x14ac:dyDescent="0.3">
      <c r="B24" s="24">
        <v>12</v>
      </c>
      <c r="C24" s="4" t="s">
        <v>12</v>
      </c>
      <c r="D24" s="4">
        <v>-6.57</v>
      </c>
      <c r="E24" s="4">
        <v>-0.9</v>
      </c>
      <c r="F24" s="4">
        <v>9.4600000000000009</v>
      </c>
      <c r="G24" s="4" t="s">
        <v>10</v>
      </c>
      <c r="H24" s="4">
        <v>6.81</v>
      </c>
      <c r="I24" s="4">
        <v>3.86</v>
      </c>
      <c r="J24" s="4">
        <v>0.28999999999999998</v>
      </c>
      <c r="K24" s="4">
        <v>4.6500000000000004</v>
      </c>
      <c r="L24" s="4">
        <v>0.87</v>
      </c>
    </row>
    <row r="25" spans="2:12" x14ac:dyDescent="0.3">
      <c r="B25" s="2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x14ac:dyDescent="0.3">
      <c r="B26" s="24"/>
      <c r="C26" s="25" t="s">
        <v>21</v>
      </c>
      <c r="D26" s="4"/>
      <c r="E26" s="4"/>
      <c r="F26" s="4"/>
      <c r="G26" s="4"/>
      <c r="H26" s="4"/>
      <c r="I26" s="4"/>
      <c r="J26" s="4"/>
      <c r="K26" s="4"/>
      <c r="L26" s="4"/>
    </row>
    <row r="27" spans="2:12" x14ac:dyDescent="0.3">
      <c r="B27" s="5">
        <v>13</v>
      </c>
      <c r="C27" s="23" t="s">
        <v>20</v>
      </c>
      <c r="D27" s="4">
        <v>408838</v>
      </c>
      <c r="E27" s="4">
        <v>411501</v>
      </c>
      <c r="F27" s="6">
        <v>426360</v>
      </c>
      <c r="G27" s="6">
        <v>443368</v>
      </c>
      <c r="H27" s="6">
        <v>1248353</v>
      </c>
      <c r="I27" s="6">
        <v>1752960</v>
      </c>
      <c r="J27" s="6">
        <v>1892546</v>
      </c>
      <c r="K27" s="6">
        <v>1972131</v>
      </c>
      <c r="L27" s="6">
        <v>2035651</v>
      </c>
    </row>
    <row r="28" spans="2:12" x14ac:dyDescent="0.3">
      <c r="B28" s="5">
        <v>14</v>
      </c>
      <c r="C28" s="4" t="s">
        <v>13</v>
      </c>
      <c r="D28" s="4">
        <v>408838</v>
      </c>
      <c r="E28" s="4">
        <v>411501</v>
      </c>
      <c r="F28" s="6">
        <v>426360</v>
      </c>
      <c r="G28" s="6">
        <v>478999</v>
      </c>
      <c r="H28" s="6">
        <v>1248353</v>
      </c>
      <c r="I28" s="6">
        <v>1752960</v>
      </c>
      <c r="J28" s="6">
        <v>1895519</v>
      </c>
      <c r="K28" s="6">
        <v>1974928</v>
      </c>
      <c r="L28" s="6">
        <v>2091782</v>
      </c>
    </row>
    <row r="29" spans="2:12" ht="13.8" customHeight="1" x14ac:dyDescent="0.3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ht="17.399999999999999" customHeight="1" x14ac:dyDescent="0.3">
      <c r="B30" s="47">
        <v>15</v>
      </c>
      <c r="C30" s="43" t="s">
        <v>111</v>
      </c>
      <c r="D30" s="46">
        <v>-2688</v>
      </c>
      <c r="E30" s="46">
        <v>-370</v>
      </c>
      <c r="F30" s="44">
        <v>4033</v>
      </c>
      <c r="G30" s="46">
        <v>997</v>
      </c>
      <c r="H30" s="44">
        <v>8506</v>
      </c>
      <c r="I30" s="44">
        <v>6768</v>
      </c>
      <c r="J30" s="46">
        <v>496</v>
      </c>
      <c r="K30" s="44">
        <v>9141</v>
      </c>
      <c r="L30" s="44">
        <v>1887</v>
      </c>
    </row>
  </sheetData>
  <autoFilter ref="B1:B4" xr:uid="{B93C7ECC-83E2-4502-B923-91B52E5F1083}"/>
  <mergeCells count="1">
    <mergeCell ref="B1:L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48E6-00F4-4D57-8D9F-EC09C1F3D735}">
  <dimension ref="B1:K47"/>
  <sheetViews>
    <sheetView zoomScale="102" workbookViewId="0">
      <selection activeCell="C43" sqref="C43:K47"/>
    </sheetView>
  </sheetViews>
  <sheetFormatPr defaultRowHeight="14.4" x14ac:dyDescent="0.3"/>
  <cols>
    <col min="2" max="2" width="8.88671875" style="2"/>
    <col min="3" max="3" width="36.21875" customWidth="1"/>
  </cols>
  <sheetData>
    <row r="1" spans="2:11" ht="28.8" x14ac:dyDescent="0.55000000000000004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</row>
    <row r="3" spans="2:11" ht="15.6" x14ac:dyDescent="0.3">
      <c r="B3" s="52" t="s">
        <v>33</v>
      </c>
      <c r="C3" s="26" t="s">
        <v>34</v>
      </c>
      <c r="D3" s="26">
        <v>2016</v>
      </c>
      <c r="E3" s="26">
        <v>2017</v>
      </c>
      <c r="F3" s="26">
        <v>2018</v>
      </c>
      <c r="G3" s="26">
        <v>2019</v>
      </c>
      <c r="H3" s="26">
        <v>2020</v>
      </c>
      <c r="I3" s="26">
        <v>2021</v>
      </c>
      <c r="J3" s="26">
        <v>2022</v>
      </c>
      <c r="K3" s="26">
        <v>2023</v>
      </c>
    </row>
    <row r="4" spans="2:11" ht="15.6" x14ac:dyDescent="0.3">
      <c r="B4" s="5"/>
      <c r="C4" s="16" t="s">
        <v>35</v>
      </c>
      <c r="D4" s="4"/>
      <c r="E4" s="4"/>
      <c r="F4" s="4"/>
      <c r="G4" s="4"/>
      <c r="H4" s="4"/>
      <c r="I4" s="4"/>
      <c r="J4" s="4"/>
      <c r="K4" s="4"/>
    </row>
    <row r="5" spans="2:11" x14ac:dyDescent="0.3">
      <c r="B5" s="5">
        <v>1</v>
      </c>
      <c r="C5" s="4" t="s">
        <v>39</v>
      </c>
      <c r="D5" s="6">
        <v>6241</v>
      </c>
      <c r="E5" s="6">
        <v>4393</v>
      </c>
      <c r="F5" s="6">
        <v>66406</v>
      </c>
      <c r="G5" s="6">
        <v>10873</v>
      </c>
      <c r="H5" s="6">
        <v>5647</v>
      </c>
      <c r="I5" s="6">
        <v>4295</v>
      </c>
      <c r="J5" s="6">
        <v>4208</v>
      </c>
      <c r="K5" s="6">
        <v>4680</v>
      </c>
    </row>
    <row r="6" spans="2:11" x14ac:dyDescent="0.3">
      <c r="B6" s="5">
        <v>2</v>
      </c>
      <c r="C6" s="4" t="s">
        <v>40</v>
      </c>
      <c r="D6" s="4">
        <v>55</v>
      </c>
      <c r="E6" s="4" t="s">
        <v>10</v>
      </c>
      <c r="F6" s="4" t="s">
        <v>10</v>
      </c>
      <c r="G6" s="4">
        <v>440</v>
      </c>
      <c r="H6" s="6">
        <v>1180</v>
      </c>
      <c r="I6" s="4" t="s">
        <v>10</v>
      </c>
      <c r="J6" s="4">
        <v>103</v>
      </c>
      <c r="K6" s="4">
        <v>727</v>
      </c>
    </row>
    <row r="7" spans="2:11" x14ac:dyDescent="0.3">
      <c r="B7" s="5">
        <v>3</v>
      </c>
      <c r="C7" s="4" t="s">
        <v>41</v>
      </c>
      <c r="D7" s="6">
        <v>6296</v>
      </c>
      <c r="E7" s="6">
        <v>4393</v>
      </c>
      <c r="F7" s="6">
        <v>6406</v>
      </c>
      <c r="G7" s="6">
        <v>11313</v>
      </c>
      <c r="H7" s="6">
        <v>6827</v>
      </c>
      <c r="I7" s="6">
        <v>4295</v>
      </c>
      <c r="J7" s="6">
        <v>4311</v>
      </c>
      <c r="K7" s="6">
        <v>5407</v>
      </c>
    </row>
    <row r="8" spans="2:11" x14ac:dyDescent="0.3">
      <c r="B8" s="5"/>
      <c r="C8" s="4" t="s">
        <v>119</v>
      </c>
      <c r="D8" s="6">
        <v>57</v>
      </c>
      <c r="E8" s="6">
        <v>142</v>
      </c>
      <c r="F8" s="6">
        <v>67</v>
      </c>
      <c r="G8" s="6">
        <v>99</v>
      </c>
      <c r="H8" s="6">
        <v>250</v>
      </c>
      <c r="I8" s="6">
        <v>631</v>
      </c>
      <c r="J8" s="6">
        <v>680</v>
      </c>
      <c r="K8" s="6">
        <v>805</v>
      </c>
    </row>
    <row r="9" spans="2:11" x14ac:dyDescent="0.3">
      <c r="B9" s="5">
        <v>4</v>
      </c>
      <c r="C9" s="4" t="s">
        <v>48</v>
      </c>
      <c r="D9" s="4">
        <v>387</v>
      </c>
      <c r="E9" s="4">
        <v>739</v>
      </c>
      <c r="F9" s="4">
        <v>919</v>
      </c>
      <c r="G9" s="6">
        <v>1214</v>
      </c>
      <c r="H9" s="6">
        <v>1073</v>
      </c>
      <c r="I9" s="6">
        <v>2439</v>
      </c>
      <c r="J9" s="6">
        <v>2779</v>
      </c>
      <c r="K9" s="6">
        <v>3404</v>
      </c>
    </row>
    <row r="10" spans="2:11" x14ac:dyDescent="0.3">
      <c r="B10" s="5">
        <v>5</v>
      </c>
      <c r="C10" s="4" t="s">
        <v>42</v>
      </c>
      <c r="D10" s="6">
        <v>7014</v>
      </c>
      <c r="E10" s="6">
        <v>6837</v>
      </c>
      <c r="F10" s="6">
        <v>8658</v>
      </c>
      <c r="G10" s="6">
        <v>13925</v>
      </c>
      <c r="H10" s="6">
        <v>9882</v>
      </c>
      <c r="I10" s="6">
        <v>8819</v>
      </c>
      <c r="J10" s="6">
        <v>9249</v>
      </c>
      <c r="K10" s="6">
        <v>11297</v>
      </c>
    </row>
    <row r="11" spans="2:11" x14ac:dyDescent="0.3">
      <c r="B11" s="5">
        <v>6</v>
      </c>
      <c r="C11" s="4" t="s">
        <v>43</v>
      </c>
      <c r="D11" s="6">
        <v>2077</v>
      </c>
      <c r="E11" s="6">
        <v>1192</v>
      </c>
      <c r="F11" s="6">
        <v>1641</v>
      </c>
      <c r="G11" s="6">
        <v>3325</v>
      </c>
      <c r="H11" s="6">
        <v>3088</v>
      </c>
      <c r="I11" s="6">
        <v>3241</v>
      </c>
      <c r="J11" s="6">
        <v>3531</v>
      </c>
      <c r="K11" s="6">
        <v>3314</v>
      </c>
    </row>
    <row r="12" spans="2:11" x14ac:dyDescent="0.3">
      <c r="B12" s="5">
        <v>7</v>
      </c>
      <c r="C12" s="4" t="s">
        <v>44</v>
      </c>
      <c r="D12" s="6">
        <v>5969</v>
      </c>
      <c r="E12" s="6">
        <v>5969</v>
      </c>
      <c r="F12" s="6">
        <v>11667</v>
      </c>
      <c r="G12" s="6">
        <v>11891</v>
      </c>
      <c r="H12" s="6">
        <v>10131</v>
      </c>
      <c r="I12" s="6">
        <v>12606</v>
      </c>
      <c r="J12" s="6">
        <v>5271</v>
      </c>
      <c r="K12" s="6">
        <v>6454</v>
      </c>
    </row>
    <row r="13" spans="2:11" x14ac:dyDescent="0.3">
      <c r="B13" s="5">
        <v>8</v>
      </c>
      <c r="C13" s="4" t="s">
        <v>45</v>
      </c>
      <c r="D13" s="6">
        <v>51</v>
      </c>
      <c r="E13" s="6">
        <v>54</v>
      </c>
      <c r="F13" s="6">
        <v>82</v>
      </c>
      <c r="G13" s="6">
        <v>71</v>
      </c>
      <c r="H13" s="6">
        <v>1564</v>
      </c>
      <c r="I13" s="6">
        <v>2412</v>
      </c>
      <c r="J13" s="6">
        <v>1874</v>
      </c>
      <c r="K13" s="6">
        <v>1425</v>
      </c>
    </row>
    <row r="14" spans="2:11" x14ac:dyDescent="0.3">
      <c r="B14" s="5">
        <v>9</v>
      </c>
      <c r="C14" s="4" t="s">
        <v>49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  <c r="K14" s="6">
        <v>253</v>
      </c>
    </row>
    <row r="15" spans="2:11" x14ac:dyDescent="0.3">
      <c r="B15" s="5">
        <v>10</v>
      </c>
      <c r="C15" s="4" t="s">
        <v>46</v>
      </c>
      <c r="D15" s="6">
        <v>563</v>
      </c>
      <c r="E15" s="6">
        <v>1335</v>
      </c>
      <c r="F15" s="6">
        <v>1787</v>
      </c>
      <c r="G15" s="6">
        <v>2382</v>
      </c>
      <c r="H15" s="6">
        <v>2478</v>
      </c>
      <c r="I15" s="6">
        <v>3276</v>
      </c>
      <c r="J15" s="6">
        <v>3921</v>
      </c>
      <c r="K15" s="6">
        <v>7805</v>
      </c>
    </row>
    <row r="16" spans="2:11" x14ac:dyDescent="0.3">
      <c r="B16" s="17">
        <v>11</v>
      </c>
      <c r="C16" s="12" t="s">
        <v>47</v>
      </c>
      <c r="D16" s="13">
        <v>15713</v>
      </c>
      <c r="E16" s="13">
        <v>15426</v>
      </c>
      <c r="F16" s="13">
        <v>23988</v>
      </c>
      <c r="G16" s="13">
        <v>31761</v>
      </c>
      <c r="H16" s="13">
        <v>33252</v>
      </c>
      <c r="I16" s="13">
        <v>38774</v>
      </c>
      <c r="J16" s="13">
        <v>32109</v>
      </c>
      <c r="K16" s="13">
        <v>38699</v>
      </c>
    </row>
    <row r="17" spans="2:11" x14ac:dyDescent="0.3">
      <c r="B17" s="5"/>
      <c r="C17" s="4"/>
      <c r="D17" s="4"/>
      <c r="E17" s="4"/>
      <c r="F17" s="4"/>
      <c r="G17" s="4"/>
      <c r="H17" s="4"/>
      <c r="I17" s="4"/>
      <c r="J17" s="4"/>
      <c r="K17" s="4"/>
    </row>
    <row r="18" spans="2:11" ht="15.6" x14ac:dyDescent="0.3">
      <c r="B18" s="5"/>
      <c r="C18" s="16" t="s">
        <v>36</v>
      </c>
      <c r="D18" s="4"/>
      <c r="E18" s="4"/>
      <c r="F18" s="4"/>
      <c r="G18" s="4"/>
      <c r="H18" s="4"/>
      <c r="I18" s="4"/>
      <c r="J18" s="4"/>
      <c r="K18" s="4"/>
    </row>
    <row r="19" spans="2:11" x14ac:dyDescent="0.3">
      <c r="B19" s="5">
        <v>1</v>
      </c>
      <c r="C19" s="4" t="s">
        <v>58</v>
      </c>
      <c r="D19" s="4">
        <v>280</v>
      </c>
      <c r="E19" s="4">
        <v>213</v>
      </c>
      <c r="F19" s="4">
        <v>150</v>
      </c>
      <c r="G19" s="4">
        <v>272</v>
      </c>
      <c r="H19" s="4">
        <v>235</v>
      </c>
      <c r="I19" s="4">
        <v>860</v>
      </c>
      <c r="J19" s="4">
        <v>728</v>
      </c>
      <c r="K19" s="4">
        <v>790</v>
      </c>
    </row>
    <row r="20" spans="2:11" x14ac:dyDescent="0.3">
      <c r="B20" s="5">
        <v>2</v>
      </c>
      <c r="C20" s="4" t="s">
        <v>59</v>
      </c>
      <c r="D20" s="6">
        <v>1227</v>
      </c>
      <c r="E20" s="6">
        <v>2298</v>
      </c>
      <c r="F20" s="6">
        <v>3705</v>
      </c>
      <c r="G20" s="6">
        <v>4514</v>
      </c>
      <c r="H20" s="6">
        <v>3705</v>
      </c>
      <c r="I20" s="6">
        <v>5258</v>
      </c>
      <c r="J20" s="6">
        <v>5445</v>
      </c>
      <c r="K20" s="6">
        <v>5766</v>
      </c>
    </row>
    <row r="21" spans="2:11" x14ac:dyDescent="0.3">
      <c r="B21" s="5">
        <v>3</v>
      </c>
      <c r="C21" s="4" t="s">
        <v>60</v>
      </c>
      <c r="D21" s="4">
        <v>3</v>
      </c>
      <c r="E21" s="4" t="s">
        <v>10</v>
      </c>
      <c r="F21" s="4" t="s">
        <v>10</v>
      </c>
      <c r="G21" s="4" t="s">
        <v>10</v>
      </c>
      <c r="H21" s="4">
        <v>348</v>
      </c>
      <c r="I21" s="4" t="s">
        <v>10</v>
      </c>
      <c r="J21" s="4" t="s">
        <v>10</v>
      </c>
      <c r="K21" s="4" t="s">
        <v>10</v>
      </c>
    </row>
    <row r="22" spans="2:11" x14ac:dyDescent="0.3">
      <c r="B22" s="5">
        <v>4</v>
      </c>
      <c r="C22" s="4" t="s">
        <v>50</v>
      </c>
      <c r="D22" s="4">
        <v>12</v>
      </c>
      <c r="E22" s="4">
        <v>87</v>
      </c>
      <c r="F22" s="4">
        <v>27</v>
      </c>
      <c r="G22" s="4">
        <v>27</v>
      </c>
      <c r="H22" s="4">
        <v>330</v>
      </c>
      <c r="I22" s="4">
        <v>265</v>
      </c>
      <c r="J22" s="4">
        <v>179</v>
      </c>
      <c r="K22" s="4">
        <v>153</v>
      </c>
    </row>
    <row r="23" spans="2:11" x14ac:dyDescent="0.3">
      <c r="B23" s="5">
        <v>5</v>
      </c>
      <c r="C23" s="4" t="s">
        <v>51</v>
      </c>
      <c r="D23" s="4" t="s">
        <v>10</v>
      </c>
      <c r="E23" s="4">
        <v>63</v>
      </c>
      <c r="F23" s="4">
        <v>110</v>
      </c>
      <c r="G23" s="4">
        <v>361</v>
      </c>
      <c r="H23" s="4">
        <v>352</v>
      </c>
      <c r="I23" s="4">
        <v>376</v>
      </c>
      <c r="J23" s="4">
        <v>316</v>
      </c>
      <c r="K23" s="4">
        <v>346</v>
      </c>
    </row>
    <row r="24" spans="2:11" x14ac:dyDescent="0.3">
      <c r="B24" s="5">
        <v>6</v>
      </c>
      <c r="C24" s="4" t="s">
        <v>52</v>
      </c>
      <c r="D24" s="4">
        <v>226</v>
      </c>
      <c r="E24" s="4">
        <v>244</v>
      </c>
      <c r="F24" s="4">
        <v>157</v>
      </c>
      <c r="G24" s="4">
        <v>194</v>
      </c>
      <c r="H24" s="4">
        <v>203</v>
      </c>
      <c r="I24" s="4">
        <v>376</v>
      </c>
      <c r="J24" s="4">
        <v>476</v>
      </c>
      <c r="K24" s="4">
        <v>684</v>
      </c>
    </row>
    <row r="25" spans="2:11" x14ac:dyDescent="0.3">
      <c r="B25" s="5">
        <v>7</v>
      </c>
      <c r="C25" s="4" t="s">
        <v>53</v>
      </c>
      <c r="D25" s="6">
        <v>2425</v>
      </c>
      <c r="E25" s="6">
        <v>3847</v>
      </c>
      <c r="F25" s="6">
        <v>4259</v>
      </c>
      <c r="G25" s="6">
        <v>5639</v>
      </c>
      <c r="H25" s="6">
        <v>6865</v>
      </c>
      <c r="I25" s="6">
        <v>9024</v>
      </c>
      <c r="J25" s="6">
        <v>8853</v>
      </c>
      <c r="K25" s="6">
        <v>9454</v>
      </c>
    </row>
    <row r="26" spans="2:11" x14ac:dyDescent="0.3">
      <c r="B26" s="5">
        <v>8</v>
      </c>
      <c r="C26" s="4" t="s">
        <v>54</v>
      </c>
      <c r="D26" s="6">
        <v>3112</v>
      </c>
      <c r="E26" s="6">
        <v>3338</v>
      </c>
      <c r="F26" s="6">
        <v>7305</v>
      </c>
      <c r="G26" s="6">
        <v>5707</v>
      </c>
      <c r="H26" s="6">
        <v>7560</v>
      </c>
      <c r="I26" s="6">
        <v>9276</v>
      </c>
      <c r="J26" s="6">
        <v>9265</v>
      </c>
      <c r="K26" s="6">
        <v>9459</v>
      </c>
    </row>
    <row r="27" spans="2:11" x14ac:dyDescent="0.3">
      <c r="B27" s="5">
        <v>9</v>
      </c>
      <c r="C27" s="4" t="s">
        <v>55</v>
      </c>
      <c r="D27" s="4" t="s">
        <v>10</v>
      </c>
      <c r="E27" s="4" t="s">
        <v>10</v>
      </c>
      <c r="F27" s="4" t="s">
        <v>10</v>
      </c>
      <c r="G27" s="6">
        <v>1666</v>
      </c>
      <c r="H27" s="6">
        <v>1664</v>
      </c>
      <c r="I27" s="6">
        <v>1687</v>
      </c>
      <c r="J27" s="6">
        <v>1957</v>
      </c>
      <c r="K27" s="6">
        <v>1872</v>
      </c>
    </row>
    <row r="28" spans="2:11" x14ac:dyDescent="0.3">
      <c r="B28" s="5">
        <v>10</v>
      </c>
      <c r="C28" s="4" t="s">
        <v>56</v>
      </c>
      <c r="D28" s="6">
        <v>1593</v>
      </c>
      <c r="E28" s="6">
        <v>3547</v>
      </c>
      <c r="F28" s="6">
        <v>4560</v>
      </c>
      <c r="G28" s="6">
        <v>2539</v>
      </c>
      <c r="H28" s="6">
        <v>2591</v>
      </c>
      <c r="I28" s="6">
        <v>3073</v>
      </c>
      <c r="J28" s="6">
        <v>3503</v>
      </c>
      <c r="K28" s="6">
        <v>5176</v>
      </c>
    </row>
    <row r="29" spans="2:11" x14ac:dyDescent="0.3">
      <c r="B29" s="17">
        <v>11</v>
      </c>
      <c r="C29" s="12" t="s">
        <v>57</v>
      </c>
      <c r="D29" s="13">
        <v>8987</v>
      </c>
      <c r="E29" s="13">
        <v>11773</v>
      </c>
      <c r="F29" s="13">
        <v>17196</v>
      </c>
      <c r="G29" s="13">
        <v>16578</v>
      </c>
      <c r="H29" s="13">
        <v>19498</v>
      </c>
      <c r="I29" s="13">
        <v>23425</v>
      </c>
      <c r="J29" s="13">
        <v>23605</v>
      </c>
      <c r="K29" s="13">
        <v>26017</v>
      </c>
    </row>
    <row r="30" spans="2:11" x14ac:dyDescent="0.3">
      <c r="B30" s="5"/>
      <c r="C30" s="4"/>
      <c r="D30" s="4"/>
      <c r="E30" s="4"/>
      <c r="F30" s="4"/>
      <c r="G30" s="4"/>
      <c r="H30" s="4"/>
      <c r="I30" s="4"/>
      <c r="J30" s="4"/>
      <c r="K30" s="4"/>
    </row>
    <row r="31" spans="2:11" ht="15.6" x14ac:dyDescent="0.3">
      <c r="B31" s="5"/>
      <c r="C31" s="16" t="s">
        <v>37</v>
      </c>
      <c r="D31" s="4"/>
      <c r="E31" s="4"/>
      <c r="F31" s="4"/>
      <c r="G31" s="4"/>
      <c r="H31" s="4"/>
      <c r="I31" s="4"/>
      <c r="J31" s="4"/>
      <c r="K31" s="4"/>
    </row>
    <row r="32" spans="2:11" x14ac:dyDescent="0.3">
      <c r="B32" s="5">
        <v>1</v>
      </c>
      <c r="C32" s="4" t="s">
        <v>61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  <c r="K32" s="4" t="s">
        <v>10</v>
      </c>
    </row>
    <row r="33" spans="2:11" x14ac:dyDescent="0.3">
      <c r="B33" s="5">
        <v>2</v>
      </c>
      <c r="C33" s="4" t="s">
        <v>62</v>
      </c>
      <c r="D33" s="4">
        <v>209</v>
      </c>
      <c r="E33" s="4">
        <v>320</v>
      </c>
      <c r="F33" s="4">
        <v>668</v>
      </c>
      <c r="G33" s="6">
        <v>30739</v>
      </c>
      <c r="H33" s="6">
        <v>35931</v>
      </c>
      <c r="I33" s="6">
        <v>38608</v>
      </c>
      <c r="J33" s="6">
        <v>40550</v>
      </c>
      <c r="K33" s="6">
        <v>42264</v>
      </c>
    </row>
    <row r="34" spans="2:11" x14ac:dyDescent="0.3">
      <c r="B34" s="5">
        <v>3</v>
      </c>
      <c r="C34" s="4" t="s">
        <v>38</v>
      </c>
      <c r="D34" s="6">
        <v>-4806</v>
      </c>
      <c r="E34" s="6">
        <v>-8874</v>
      </c>
      <c r="F34" s="6">
        <v>-7865</v>
      </c>
      <c r="G34" s="6">
        <v>-16362</v>
      </c>
      <c r="H34" s="6">
        <v>-23130</v>
      </c>
      <c r="I34" s="6">
        <v>-23626</v>
      </c>
      <c r="J34" s="6">
        <v>-32767</v>
      </c>
      <c r="K34" s="6">
        <v>-30594</v>
      </c>
    </row>
    <row r="35" spans="2:11" x14ac:dyDescent="0.3">
      <c r="B35" s="5">
        <v>4</v>
      </c>
      <c r="C35" s="4" t="s">
        <v>63</v>
      </c>
      <c r="D35" s="6">
        <v>-4596</v>
      </c>
      <c r="E35" s="6">
        <v>-8557</v>
      </c>
      <c r="F35" s="6">
        <v>-7385</v>
      </c>
      <c r="G35" s="6">
        <v>14190</v>
      </c>
      <c r="H35" s="6">
        <v>12266</v>
      </c>
      <c r="I35" s="6">
        <v>14458</v>
      </c>
      <c r="J35" s="6">
        <v>7340</v>
      </c>
      <c r="K35" s="6">
        <v>11249</v>
      </c>
    </row>
    <row r="36" spans="2:11" x14ac:dyDescent="0.3">
      <c r="B36" s="5">
        <v>5</v>
      </c>
      <c r="C36" s="4" t="s">
        <v>64</v>
      </c>
      <c r="D36" s="4" t="s">
        <v>10</v>
      </c>
      <c r="E36" s="4" t="s">
        <v>10</v>
      </c>
      <c r="F36" s="4" t="s">
        <v>10</v>
      </c>
      <c r="G36" s="6">
        <v>993</v>
      </c>
      <c r="H36" s="6">
        <v>1488</v>
      </c>
      <c r="I36" s="6">
        <v>891</v>
      </c>
      <c r="J36" s="6">
        <v>1164</v>
      </c>
      <c r="K36" s="6">
        <v>1433</v>
      </c>
    </row>
    <row r="37" spans="2:11" x14ac:dyDescent="0.3">
      <c r="B37" s="17">
        <v>6</v>
      </c>
      <c r="C37" s="12" t="s">
        <v>65</v>
      </c>
      <c r="D37" s="13">
        <v>6726</v>
      </c>
      <c r="E37" s="13">
        <v>3653</v>
      </c>
      <c r="F37" s="13">
        <v>6792</v>
      </c>
      <c r="G37" s="13">
        <v>15183</v>
      </c>
      <c r="H37" s="13">
        <v>13754</v>
      </c>
      <c r="I37" s="13">
        <v>15349</v>
      </c>
      <c r="J37" s="13">
        <v>8504</v>
      </c>
      <c r="K37" s="13">
        <v>12682</v>
      </c>
    </row>
    <row r="38" spans="2:11" x14ac:dyDescent="0.3">
      <c r="B38" s="18">
        <v>7</v>
      </c>
      <c r="C38" s="19" t="s">
        <v>66</v>
      </c>
      <c r="D38" s="20">
        <v>15713</v>
      </c>
      <c r="E38" s="20">
        <v>15426</v>
      </c>
      <c r="F38" s="20">
        <v>23988</v>
      </c>
      <c r="G38" s="20">
        <v>31761</v>
      </c>
      <c r="H38" s="20">
        <v>33252</v>
      </c>
      <c r="I38" s="20">
        <v>38774</v>
      </c>
      <c r="J38" s="20">
        <v>32109</v>
      </c>
      <c r="K38" s="20">
        <v>38699</v>
      </c>
    </row>
    <row r="39" spans="2:11" x14ac:dyDescent="0.3">
      <c r="B39" s="5"/>
      <c r="C39" s="4"/>
      <c r="D39" s="4"/>
      <c r="E39" s="4"/>
      <c r="F39" s="4"/>
      <c r="G39" s="4"/>
      <c r="H39" s="4"/>
      <c r="I39" s="4"/>
      <c r="J39" s="4"/>
      <c r="K39" s="4"/>
    </row>
    <row r="42" spans="2:11" ht="17.399999999999999" x14ac:dyDescent="0.35">
      <c r="B42" s="65" t="s">
        <v>101</v>
      </c>
      <c r="C42" s="65"/>
      <c r="D42" s="65"/>
      <c r="E42" s="65"/>
      <c r="F42" s="65"/>
      <c r="G42" s="65"/>
      <c r="H42" s="65"/>
      <c r="I42" s="65"/>
      <c r="J42" s="65"/>
      <c r="K42" s="65"/>
    </row>
    <row r="43" spans="2:11" x14ac:dyDescent="0.3">
      <c r="B43" s="28" t="s">
        <v>33</v>
      </c>
      <c r="C43" s="29" t="s">
        <v>100</v>
      </c>
      <c r="D43" s="29">
        <v>2016</v>
      </c>
      <c r="E43" s="29">
        <v>2017</v>
      </c>
      <c r="F43" s="29">
        <v>2018</v>
      </c>
      <c r="G43" s="29">
        <v>2019</v>
      </c>
      <c r="H43" s="29">
        <v>2020</v>
      </c>
      <c r="I43" s="29">
        <v>2021</v>
      </c>
      <c r="J43" s="29">
        <v>2022</v>
      </c>
      <c r="K43" s="29">
        <v>2023</v>
      </c>
    </row>
    <row r="44" spans="2:11" x14ac:dyDescent="0.3">
      <c r="B44" s="35">
        <v>1</v>
      </c>
      <c r="C44" s="36" t="s">
        <v>47</v>
      </c>
      <c r="D44" s="37">
        <v>15713</v>
      </c>
      <c r="E44" s="37">
        <v>15426</v>
      </c>
      <c r="F44" s="37">
        <v>23988</v>
      </c>
      <c r="G44" s="37">
        <v>31761</v>
      </c>
      <c r="H44" s="37">
        <v>33252</v>
      </c>
      <c r="I44" s="37">
        <v>38774</v>
      </c>
      <c r="J44" s="37">
        <v>32109</v>
      </c>
      <c r="K44" s="37">
        <v>38699</v>
      </c>
    </row>
    <row r="45" spans="2:11" x14ac:dyDescent="0.3">
      <c r="B45" s="5">
        <v>2</v>
      </c>
      <c r="C45" s="4" t="s">
        <v>57</v>
      </c>
      <c r="D45" s="6">
        <v>8987</v>
      </c>
      <c r="E45" s="6">
        <v>11773</v>
      </c>
      <c r="F45" s="6">
        <v>17196</v>
      </c>
      <c r="G45" s="6">
        <v>16578</v>
      </c>
      <c r="H45" s="6">
        <v>19498</v>
      </c>
      <c r="I45" s="6">
        <v>23425</v>
      </c>
      <c r="J45" s="6">
        <v>23605</v>
      </c>
      <c r="K45" s="6">
        <v>26017</v>
      </c>
    </row>
    <row r="46" spans="2:11" x14ac:dyDescent="0.3">
      <c r="B46" s="5">
        <v>3</v>
      </c>
      <c r="C46" s="4" t="s">
        <v>65</v>
      </c>
      <c r="D46" s="6">
        <v>6726</v>
      </c>
      <c r="E46" s="6">
        <v>3653</v>
      </c>
      <c r="F46" s="6">
        <v>6792</v>
      </c>
      <c r="G46" s="6">
        <v>15183</v>
      </c>
      <c r="H46" s="6">
        <v>13754</v>
      </c>
      <c r="I46" s="6">
        <v>15349</v>
      </c>
      <c r="J46" s="6">
        <v>8504</v>
      </c>
      <c r="K46" s="6">
        <v>12682</v>
      </c>
    </row>
    <row r="47" spans="2:11" x14ac:dyDescent="0.3">
      <c r="B47" s="35">
        <v>4</v>
      </c>
      <c r="C47" s="36" t="s">
        <v>66</v>
      </c>
      <c r="D47" s="37">
        <v>15713</v>
      </c>
      <c r="E47" s="37">
        <v>15426</v>
      </c>
      <c r="F47" s="37">
        <v>23988</v>
      </c>
      <c r="G47" s="37">
        <v>31761</v>
      </c>
      <c r="H47" s="37">
        <v>33252</v>
      </c>
      <c r="I47" s="37">
        <v>38774</v>
      </c>
      <c r="J47" s="37">
        <v>32109</v>
      </c>
      <c r="K47" s="37">
        <v>38699</v>
      </c>
    </row>
  </sheetData>
  <mergeCells count="2">
    <mergeCell ref="B1:K1"/>
    <mergeCell ref="B42:K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811A-FE63-4126-BFC8-BC35303AFC61}">
  <dimension ref="B1:M41"/>
  <sheetViews>
    <sheetView topLeftCell="A26" workbookViewId="0">
      <selection activeCell="M30" sqref="M30"/>
    </sheetView>
  </sheetViews>
  <sheetFormatPr defaultRowHeight="14.4" x14ac:dyDescent="0.3"/>
  <cols>
    <col min="3" max="3" width="43.6640625" customWidth="1"/>
  </cols>
  <sheetData>
    <row r="1" spans="2:11" ht="29.4" x14ac:dyDescent="0.55000000000000004">
      <c r="B1" s="66" t="s">
        <v>69</v>
      </c>
      <c r="C1" s="66"/>
      <c r="D1" s="66"/>
      <c r="E1" s="66"/>
      <c r="F1" s="66"/>
      <c r="G1" s="66"/>
      <c r="H1" s="66"/>
      <c r="I1" s="66"/>
      <c r="J1" s="66"/>
      <c r="K1" s="66"/>
    </row>
    <row r="2" spans="2:11" ht="17.399999999999999" x14ac:dyDescent="0.35">
      <c r="B2" s="7" t="s">
        <v>27</v>
      </c>
      <c r="C2" s="7" t="s">
        <v>34</v>
      </c>
      <c r="D2" s="7">
        <v>2016</v>
      </c>
      <c r="E2" s="7">
        <v>2017</v>
      </c>
      <c r="F2" s="7">
        <v>2018</v>
      </c>
      <c r="G2" s="7">
        <v>2019</v>
      </c>
      <c r="H2" s="7">
        <v>2020</v>
      </c>
      <c r="I2" s="7">
        <v>2021</v>
      </c>
      <c r="J2" s="7">
        <v>2022</v>
      </c>
      <c r="K2" s="7">
        <v>2023</v>
      </c>
    </row>
    <row r="3" spans="2:11" ht="15.6" x14ac:dyDescent="0.3">
      <c r="B3" s="4"/>
      <c r="C3" s="11" t="s">
        <v>70</v>
      </c>
      <c r="D3" s="4"/>
      <c r="E3" s="4"/>
      <c r="F3" s="4"/>
      <c r="G3" s="4"/>
      <c r="H3" s="4"/>
      <c r="I3" s="4"/>
      <c r="J3" s="4"/>
      <c r="K3" s="4"/>
    </row>
    <row r="4" spans="2:11" x14ac:dyDescent="0.3">
      <c r="B4" s="30">
        <v>1</v>
      </c>
      <c r="C4" s="30" t="s">
        <v>71</v>
      </c>
      <c r="D4" s="30">
        <v>-370</v>
      </c>
      <c r="E4" s="31">
        <v>-4033</v>
      </c>
      <c r="F4" s="30">
        <v>997</v>
      </c>
      <c r="G4" s="31">
        <v>-8506</v>
      </c>
      <c r="H4" s="31">
        <v>-6768</v>
      </c>
      <c r="I4" s="31">
        <v>-496</v>
      </c>
      <c r="J4" s="31">
        <v>-9141</v>
      </c>
      <c r="K4" s="31">
        <v>1887</v>
      </c>
    </row>
    <row r="5" spans="2:11" x14ac:dyDescent="0.3">
      <c r="B5" s="4">
        <v>2</v>
      </c>
      <c r="C5" s="4" t="s">
        <v>73</v>
      </c>
      <c r="D5" s="4">
        <v>302</v>
      </c>
      <c r="E5" s="4">
        <v>496</v>
      </c>
      <c r="F5" s="4">
        <v>414</v>
      </c>
      <c r="G5" s="4">
        <v>450</v>
      </c>
      <c r="H5" s="4">
        <v>575</v>
      </c>
      <c r="I5" s="4">
        <v>902</v>
      </c>
      <c r="J5" s="4">
        <v>947</v>
      </c>
      <c r="K5" s="4">
        <v>823</v>
      </c>
    </row>
    <row r="6" spans="2:11" x14ac:dyDescent="0.3">
      <c r="B6" s="4">
        <v>3</v>
      </c>
      <c r="C6" s="4" t="s">
        <v>74</v>
      </c>
      <c r="D6" s="4">
        <v>-348</v>
      </c>
      <c r="E6" s="4">
        <v>-442</v>
      </c>
      <c r="F6" s="4">
        <v>-279</v>
      </c>
      <c r="G6" s="4">
        <v>-407</v>
      </c>
      <c r="H6" s="4">
        <v>142</v>
      </c>
      <c r="I6" s="4">
        <v>-597</v>
      </c>
      <c r="J6" s="4">
        <v>-542</v>
      </c>
      <c r="K6" s="4">
        <v>-758</v>
      </c>
    </row>
    <row r="7" spans="2:11" x14ac:dyDescent="0.3">
      <c r="B7" s="4">
        <v>4</v>
      </c>
      <c r="C7" s="4" t="s">
        <v>75</v>
      </c>
      <c r="D7" s="4">
        <v>228</v>
      </c>
      <c r="E7" s="4">
        <v>-79</v>
      </c>
      <c r="F7" s="4">
        <v>-39</v>
      </c>
      <c r="G7" s="4">
        <v>95</v>
      </c>
      <c r="H7" s="4">
        <v>-133</v>
      </c>
      <c r="I7" s="4">
        <v>90</v>
      </c>
      <c r="J7" s="4">
        <v>-133</v>
      </c>
      <c r="K7" s="4">
        <v>64</v>
      </c>
    </row>
    <row r="8" spans="2:11" x14ac:dyDescent="0.3">
      <c r="B8" s="4">
        <v>5</v>
      </c>
      <c r="C8" s="4" t="s">
        <v>76</v>
      </c>
      <c r="D8" s="6">
        <v>1192</v>
      </c>
      <c r="E8" s="6">
        <v>2431</v>
      </c>
      <c r="F8" s="6">
        <v>1208</v>
      </c>
      <c r="G8" s="6">
        <v>-188</v>
      </c>
      <c r="H8" s="6">
        <v>723</v>
      </c>
      <c r="I8" s="6">
        <v>2189</v>
      </c>
      <c r="J8" s="6">
        <v>1010</v>
      </c>
      <c r="K8" s="6">
        <v>859</v>
      </c>
    </row>
    <row r="9" spans="2:11" x14ac:dyDescent="0.3">
      <c r="B9" s="12">
        <v>6</v>
      </c>
      <c r="C9" s="12" t="s">
        <v>77</v>
      </c>
      <c r="D9" s="13">
        <v>-2913</v>
      </c>
      <c r="E9" s="13">
        <v>-1418</v>
      </c>
      <c r="F9" s="13">
        <v>-1541</v>
      </c>
      <c r="G9" s="13">
        <v>-4321</v>
      </c>
      <c r="H9" s="13">
        <v>-2745</v>
      </c>
      <c r="I9" s="13">
        <v>-445</v>
      </c>
      <c r="J9" s="13">
        <v>642</v>
      </c>
      <c r="K9" s="13">
        <v>3585</v>
      </c>
    </row>
    <row r="10" spans="2:1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2:11" ht="15.6" x14ac:dyDescent="0.3">
      <c r="B11" s="4"/>
      <c r="C11" s="11" t="s">
        <v>78</v>
      </c>
      <c r="D11" s="6"/>
      <c r="E11" s="4"/>
      <c r="F11" s="4"/>
      <c r="G11" s="4"/>
      <c r="H11" s="4"/>
      <c r="I11" s="4"/>
      <c r="J11" s="4"/>
      <c r="K11" s="4"/>
    </row>
    <row r="12" spans="2:11" x14ac:dyDescent="0.3">
      <c r="B12" s="4">
        <v>1</v>
      </c>
      <c r="C12" s="4" t="s">
        <v>79</v>
      </c>
      <c r="D12" s="6">
        <v>-1629</v>
      </c>
      <c r="E12" s="4">
        <v>-821</v>
      </c>
      <c r="F12" s="4">
        <v>-558</v>
      </c>
      <c r="G12" s="4">
        <v>-588</v>
      </c>
      <c r="H12" s="4">
        <v>-616</v>
      </c>
      <c r="I12" s="4">
        <v>-298</v>
      </c>
      <c r="J12" s="4">
        <v>-252</v>
      </c>
      <c r="K12" s="4">
        <v>-223</v>
      </c>
    </row>
    <row r="13" spans="2:11" x14ac:dyDescent="0.3">
      <c r="B13" s="4">
        <v>2</v>
      </c>
      <c r="C13" s="4" t="s">
        <v>80</v>
      </c>
      <c r="D13" s="4">
        <v>-22</v>
      </c>
      <c r="E13" s="4" t="s">
        <v>10</v>
      </c>
      <c r="F13" s="4">
        <v>-64</v>
      </c>
      <c r="G13" s="4">
        <v>-7</v>
      </c>
      <c r="H13" s="6">
        <v>-1471</v>
      </c>
      <c r="I13" s="6">
        <v>-2314</v>
      </c>
      <c r="J13" s="4">
        <v>-59</v>
      </c>
      <c r="K13" s="4" t="s">
        <v>10</v>
      </c>
    </row>
    <row r="14" spans="2:11" x14ac:dyDescent="0.3">
      <c r="B14" s="4">
        <v>3</v>
      </c>
      <c r="C14" s="4" t="s">
        <v>81</v>
      </c>
      <c r="D14" s="4" t="s">
        <v>10</v>
      </c>
      <c r="E14" s="4" t="s">
        <v>10</v>
      </c>
      <c r="F14" s="4">
        <v>-412</v>
      </c>
      <c r="G14" s="4">
        <v>-539</v>
      </c>
      <c r="H14" s="4">
        <v>-660</v>
      </c>
      <c r="I14" s="6">
        <v>1696</v>
      </c>
      <c r="J14" s="6">
        <v>-1346</v>
      </c>
      <c r="K14" s="4">
        <v>-3036</v>
      </c>
    </row>
    <row r="15" spans="2:11" x14ac:dyDescent="0.3">
      <c r="B15" s="12">
        <v>4</v>
      </c>
      <c r="C15" s="12" t="s">
        <v>82</v>
      </c>
      <c r="D15" s="13">
        <v>-1858</v>
      </c>
      <c r="E15" s="12">
        <v>-487</v>
      </c>
      <c r="F15" s="12">
        <v>-695</v>
      </c>
      <c r="G15" s="12">
        <v>-790</v>
      </c>
      <c r="H15" s="13">
        <v>-2869</v>
      </c>
      <c r="I15" s="13">
        <v>-1201</v>
      </c>
      <c r="J15" s="13">
        <v>-1637</v>
      </c>
      <c r="K15" s="13">
        <v>-3226</v>
      </c>
    </row>
    <row r="16" spans="2:11" x14ac:dyDescent="0.3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2" ht="15.6" x14ac:dyDescent="0.3">
      <c r="B17" s="4"/>
      <c r="C17" s="11" t="s">
        <v>83</v>
      </c>
      <c r="D17" s="4"/>
      <c r="E17" s="4"/>
      <c r="F17" s="4"/>
      <c r="G17" s="4"/>
      <c r="H17" s="4"/>
      <c r="I17" s="4"/>
      <c r="J17" s="4"/>
      <c r="K17" s="4"/>
    </row>
    <row r="18" spans="2:12" x14ac:dyDescent="0.3">
      <c r="B18" s="4">
        <v>1</v>
      </c>
      <c r="C18" s="4" t="s">
        <v>84</v>
      </c>
      <c r="D18" s="6">
        <v>1460</v>
      </c>
      <c r="E18" s="4">
        <v>202</v>
      </c>
      <c r="F18" s="6">
        <v>3466</v>
      </c>
      <c r="G18" s="6">
        <v>1189</v>
      </c>
      <c r="H18" s="6">
        <v>2628</v>
      </c>
      <c r="I18" s="6">
        <v>1766</v>
      </c>
      <c r="J18" s="4" t="s">
        <v>10</v>
      </c>
      <c r="K18" s="6">
        <v>2824</v>
      </c>
    </row>
    <row r="19" spans="2:12" x14ac:dyDescent="0.3">
      <c r="B19" s="4">
        <v>2</v>
      </c>
      <c r="C19" s="4" t="s">
        <v>85</v>
      </c>
      <c r="D19" s="4">
        <v>-31</v>
      </c>
      <c r="E19" s="4">
        <v>-88</v>
      </c>
      <c r="F19" s="4">
        <v>-599</v>
      </c>
      <c r="G19" s="4">
        <v>-165</v>
      </c>
      <c r="H19" s="6">
        <v>-1642</v>
      </c>
      <c r="I19" s="4">
        <v>-842</v>
      </c>
      <c r="J19" s="4">
        <v>-264</v>
      </c>
      <c r="K19" s="6">
        <v>-2871</v>
      </c>
    </row>
    <row r="20" spans="2:12" x14ac:dyDescent="0.3">
      <c r="B20" s="4">
        <v>3</v>
      </c>
      <c r="C20" s="4" t="s">
        <v>86</v>
      </c>
      <c r="D20" s="4">
        <v>17</v>
      </c>
      <c r="E20" s="4">
        <v>3</v>
      </c>
      <c r="F20" s="4" t="s">
        <v>10</v>
      </c>
      <c r="G20" s="6">
        <v>8522</v>
      </c>
      <c r="H20" s="4">
        <v>125</v>
      </c>
      <c r="I20" s="4">
        <v>107</v>
      </c>
      <c r="J20" s="4">
        <v>92</v>
      </c>
      <c r="K20" s="4">
        <v>130</v>
      </c>
    </row>
    <row r="21" spans="2:12" x14ac:dyDescent="0.3">
      <c r="B21" s="4">
        <v>4</v>
      </c>
      <c r="C21" s="4" t="s">
        <v>87</v>
      </c>
      <c r="D21" s="4">
        <v>-90</v>
      </c>
      <c r="E21" s="4">
        <v>-131</v>
      </c>
      <c r="F21" s="4" t="s">
        <v>10</v>
      </c>
      <c r="G21" s="6">
        <v>-1573</v>
      </c>
      <c r="H21" s="4" t="s">
        <v>10</v>
      </c>
      <c r="I21" s="4" t="s">
        <v>10</v>
      </c>
      <c r="J21" s="4" t="s">
        <v>10</v>
      </c>
      <c r="K21" s="4" t="s">
        <v>10</v>
      </c>
    </row>
    <row r="22" spans="2:12" x14ac:dyDescent="0.3">
      <c r="B22" s="4">
        <v>5</v>
      </c>
      <c r="C22" s="4" t="s">
        <v>88</v>
      </c>
      <c r="D22" s="6">
        <v>4846</v>
      </c>
      <c r="E22" s="6">
        <v>1008</v>
      </c>
      <c r="F22" s="6">
        <v>1750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</row>
    <row r="23" spans="2:12" x14ac:dyDescent="0.3">
      <c r="B23" s="4">
        <v>6</v>
      </c>
      <c r="C23" s="4" t="s">
        <v>89</v>
      </c>
      <c r="D23" s="4">
        <v>-8</v>
      </c>
      <c r="E23" s="4">
        <v>21</v>
      </c>
      <c r="F23" s="4">
        <v>23</v>
      </c>
      <c r="G23" s="6">
        <v>966</v>
      </c>
      <c r="H23" s="4">
        <v>268</v>
      </c>
      <c r="I23" s="4">
        <v>749</v>
      </c>
      <c r="J23" s="4">
        <v>187</v>
      </c>
      <c r="K23" s="4">
        <v>-178</v>
      </c>
    </row>
    <row r="24" spans="2:12" x14ac:dyDescent="0.3">
      <c r="B24" s="12">
        <v>7</v>
      </c>
      <c r="C24" s="12" t="s">
        <v>90</v>
      </c>
      <c r="D24" s="13">
        <v>6194</v>
      </c>
      <c r="E24" s="13">
        <v>1015</v>
      </c>
      <c r="F24" s="13">
        <v>4640</v>
      </c>
      <c r="G24" s="13">
        <v>8939</v>
      </c>
      <c r="H24" s="13">
        <v>1379</v>
      </c>
      <c r="I24" s="13">
        <v>1780</v>
      </c>
      <c r="J24" s="13">
        <v>15</v>
      </c>
      <c r="K24" s="13">
        <v>-95</v>
      </c>
    </row>
    <row r="25" spans="2:12" x14ac:dyDescent="0.3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2:12" ht="15.6" x14ac:dyDescent="0.3">
      <c r="B26" s="4"/>
      <c r="C26" s="11" t="s">
        <v>91</v>
      </c>
      <c r="D26" s="4"/>
      <c r="E26" s="4"/>
      <c r="F26" s="4"/>
      <c r="G26" s="4"/>
      <c r="H26" s="4"/>
      <c r="I26" s="4"/>
      <c r="J26" s="4"/>
      <c r="K26" s="4"/>
    </row>
    <row r="27" spans="2:12" x14ac:dyDescent="0.3">
      <c r="B27" s="4">
        <v>1</v>
      </c>
      <c r="C27" s="4" t="s">
        <v>92</v>
      </c>
      <c r="D27" s="6">
        <v>1398</v>
      </c>
      <c r="E27" s="4">
        <v>-998</v>
      </c>
      <c r="F27" s="6">
        <v>2381</v>
      </c>
      <c r="G27" s="6">
        <v>3858</v>
      </c>
      <c r="H27" s="6">
        <v>-4676</v>
      </c>
      <c r="I27" s="6">
        <v>414</v>
      </c>
      <c r="J27" s="6">
        <v>-1128</v>
      </c>
      <c r="K27" s="6">
        <v>327</v>
      </c>
    </row>
    <row r="28" spans="2:12" x14ac:dyDescent="0.3">
      <c r="B28" s="4">
        <v>2</v>
      </c>
      <c r="C28" t="s">
        <v>102</v>
      </c>
      <c r="D28" s="14"/>
      <c r="E28" s="14"/>
      <c r="F28">
        <v>-558</v>
      </c>
      <c r="G28" s="6">
        <v>-588</v>
      </c>
      <c r="H28" s="14">
        <v>-616</v>
      </c>
      <c r="I28" s="14">
        <v>-298</v>
      </c>
      <c r="J28" s="14">
        <v>-252</v>
      </c>
      <c r="K28" s="14">
        <v>-223</v>
      </c>
    </row>
    <row r="29" spans="2:12" x14ac:dyDescent="0.3">
      <c r="B29" s="12">
        <v>3</v>
      </c>
      <c r="C29" s="12" t="s">
        <v>93</v>
      </c>
      <c r="D29" s="13">
        <v>-4542</v>
      </c>
      <c r="E29" s="13">
        <v>-2239</v>
      </c>
      <c r="F29" s="13">
        <v>-2099</v>
      </c>
      <c r="G29" s="13">
        <v>-4909</v>
      </c>
      <c r="H29" s="13">
        <v>-3361</v>
      </c>
      <c r="I29" s="13">
        <v>-743</v>
      </c>
      <c r="J29" s="13">
        <v>390</v>
      </c>
      <c r="K29" s="13">
        <v>3362</v>
      </c>
      <c r="L29" s="38"/>
    </row>
    <row r="30" spans="2:12" x14ac:dyDescent="0.3">
      <c r="B30" s="4"/>
      <c r="C30" s="4"/>
      <c r="D30" s="4"/>
      <c r="E30" s="4"/>
      <c r="F30" s="4"/>
      <c r="G30" s="4"/>
      <c r="H30" s="4"/>
      <c r="I30" s="4"/>
      <c r="J30" s="4"/>
      <c r="K30" s="4"/>
    </row>
    <row r="34" spans="2:13" ht="21" x14ac:dyDescent="0.4">
      <c r="B34" s="67" t="s">
        <v>99</v>
      </c>
      <c r="C34" s="67"/>
      <c r="D34" s="67"/>
      <c r="E34" s="67"/>
      <c r="F34" s="67"/>
      <c r="G34" s="67"/>
      <c r="H34" s="67"/>
      <c r="I34" s="67"/>
      <c r="J34" s="67"/>
      <c r="K34" s="67"/>
    </row>
    <row r="36" spans="2:13" ht="15.6" x14ac:dyDescent="0.3">
      <c r="B36" s="26" t="s">
        <v>33</v>
      </c>
      <c r="C36" s="26" t="s">
        <v>100</v>
      </c>
      <c r="D36" s="26">
        <v>2016</v>
      </c>
      <c r="E36" s="26">
        <v>2017</v>
      </c>
      <c r="F36" s="26">
        <v>2018</v>
      </c>
      <c r="G36" s="26">
        <v>2019</v>
      </c>
      <c r="H36" s="26">
        <v>2020</v>
      </c>
      <c r="I36" s="26">
        <v>2021</v>
      </c>
      <c r="J36" s="26">
        <v>2022</v>
      </c>
      <c r="K36" s="26">
        <v>2023</v>
      </c>
      <c r="L36" s="26" t="s">
        <v>103</v>
      </c>
    </row>
    <row r="37" spans="2:13" x14ac:dyDescent="0.3">
      <c r="B37" s="4">
        <v>1</v>
      </c>
      <c r="C37" s="4" t="s">
        <v>77</v>
      </c>
      <c r="D37" s="6">
        <v>-2913</v>
      </c>
      <c r="E37" s="6">
        <v>-1418</v>
      </c>
      <c r="F37" s="6">
        <v>-1541</v>
      </c>
      <c r="G37" s="6">
        <v>-4321</v>
      </c>
      <c r="H37" s="6">
        <v>-2745</v>
      </c>
      <c r="I37" s="6">
        <v>-445</v>
      </c>
      <c r="J37" s="6">
        <v>642</v>
      </c>
      <c r="K37" s="6">
        <v>3585</v>
      </c>
      <c r="L37" s="6">
        <f>SUM(D37:K37)</f>
        <v>-9156</v>
      </c>
      <c r="M37" s="3"/>
    </row>
    <row r="38" spans="2:13" x14ac:dyDescent="0.3">
      <c r="B38" s="4">
        <v>2</v>
      </c>
      <c r="C38" s="4" t="s">
        <v>82</v>
      </c>
      <c r="D38" s="6">
        <v>-1858</v>
      </c>
      <c r="E38" s="4">
        <v>-487</v>
      </c>
      <c r="F38" s="4">
        <v>-695</v>
      </c>
      <c r="G38" s="4">
        <v>-790</v>
      </c>
      <c r="H38" s="6">
        <v>-2869</v>
      </c>
      <c r="I38" s="6">
        <v>-1201</v>
      </c>
      <c r="J38" s="6">
        <v>-1637</v>
      </c>
      <c r="K38" s="6">
        <v>-3226</v>
      </c>
      <c r="L38" s="6">
        <f>SUM(D38:K38)</f>
        <v>-12763</v>
      </c>
    </row>
    <row r="39" spans="2:13" x14ac:dyDescent="0.3">
      <c r="B39" s="4">
        <v>3</v>
      </c>
      <c r="C39" s="4" t="s">
        <v>90</v>
      </c>
      <c r="D39" s="6">
        <v>6194</v>
      </c>
      <c r="E39" s="6">
        <v>1015</v>
      </c>
      <c r="F39" s="6">
        <v>4640</v>
      </c>
      <c r="G39" s="6">
        <v>8939</v>
      </c>
      <c r="H39" s="6">
        <v>1379</v>
      </c>
      <c r="I39" s="6">
        <v>1780</v>
      </c>
      <c r="J39" s="6">
        <v>15</v>
      </c>
      <c r="K39" s="6">
        <v>-95</v>
      </c>
      <c r="L39" s="6">
        <f>SUM(D39:K39)</f>
        <v>23867</v>
      </c>
    </row>
    <row r="40" spans="2:13" x14ac:dyDescent="0.3">
      <c r="B40" s="4">
        <v>4</v>
      </c>
      <c r="C40" s="4" t="s">
        <v>93</v>
      </c>
      <c r="D40" s="6">
        <v>-4542</v>
      </c>
      <c r="E40" s="6">
        <v>-2239</v>
      </c>
      <c r="F40" s="6">
        <v>-2099</v>
      </c>
      <c r="G40" s="6">
        <v>-4909</v>
      </c>
      <c r="H40" s="6">
        <v>-3361</v>
      </c>
      <c r="I40" s="6">
        <v>-743</v>
      </c>
      <c r="J40" s="6">
        <v>390</v>
      </c>
      <c r="K40" s="6">
        <v>3362</v>
      </c>
      <c r="L40" s="6">
        <f>SUM(D40:K40)</f>
        <v>-14141</v>
      </c>
    </row>
    <row r="41" spans="2:13" x14ac:dyDescent="0.3">
      <c r="B41" s="33">
        <v>5</v>
      </c>
      <c r="C41" s="33" t="s">
        <v>104</v>
      </c>
      <c r="D41" s="34">
        <f>SUM(D37+D38+D39)</f>
        <v>1423</v>
      </c>
      <c r="E41" s="34">
        <f t="shared" ref="E41:K41" si="0">SUM(E37+E38+E39)</f>
        <v>-890</v>
      </c>
      <c r="F41" s="34">
        <f t="shared" si="0"/>
        <v>2404</v>
      </c>
      <c r="G41" s="34">
        <f t="shared" si="0"/>
        <v>3828</v>
      </c>
      <c r="H41" s="34">
        <f t="shared" si="0"/>
        <v>-4235</v>
      </c>
      <c r="I41" s="34">
        <f t="shared" si="0"/>
        <v>134</v>
      </c>
      <c r="J41" s="34">
        <f t="shared" si="0"/>
        <v>-980</v>
      </c>
      <c r="K41" s="34">
        <f t="shared" si="0"/>
        <v>264</v>
      </c>
      <c r="L41" s="34">
        <f>SUM(L37+L38+L39)</f>
        <v>1948</v>
      </c>
    </row>
  </sheetData>
  <mergeCells count="2">
    <mergeCell ref="B1:K1"/>
    <mergeCell ref="B34:K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01B8-8809-40F6-8854-FE989D7A8485}">
  <dimension ref="B1:Y49"/>
  <sheetViews>
    <sheetView zoomScale="75" workbookViewId="0">
      <selection activeCell="O17" sqref="O17:P17"/>
    </sheetView>
  </sheetViews>
  <sheetFormatPr defaultRowHeight="14.4" x14ac:dyDescent="0.3"/>
  <cols>
    <col min="2" max="2" width="15.6640625" customWidth="1"/>
    <col min="3" max="3" width="21.6640625" customWidth="1"/>
    <col min="4" max="4" width="11.44140625" customWidth="1"/>
    <col min="5" max="5" width="12.77734375" customWidth="1"/>
    <col min="6" max="6" width="13" customWidth="1"/>
    <col min="7" max="8" width="12.77734375" customWidth="1"/>
    <col min="9" max="9" width="12.109375" customWidth="1"/>
    <col min="10" max="10" width="11.88671875" customWidth="1"/>
    <col min="11" max="11" width="11.6640625" customWidth="1"/>
  </cols>
  <sheetData>
    <row r="1" spans="2:11" ht="28.8" x14ac:dyDescent="0.55000000000000004">
      <c r="B1" s="64" t="s">
        <v>170</v>
      </c>
      <c r="C1" s="64"/>
      <c r="D1" s="64"/>
      <c r="E1" s="64"/>
      <c r="F1" s="64"/>
      <c r="G1" s="64"/>
      <c r="H1" s="64"/>
      <c r="I1" s="64"/>
      <c r="J1" s="64"/>
    </row>
    <row r="3" spans="2:11" ht="18" x14ac:dyDescent="0.35">
      <c r="B3" s="7" t="s">
        <v>27</v>
      </c>
      <c r="C3" s="7" t="s">
        <v>94</v>
      </c>
      <c r="D3" s="7">
        <v>2017</v>
      </c>
      <c r="E3" s="7">
        <v>2018</v>
      </c>
      <c r="F3" s="7">
        <v>2019</v>
      </c>
      <c r="G3" s="7">
        <v>2020</v>
      </c>
      <c r="H3" s="7">
        <v>2021</v>
      </c>
      <c r="I3" s="7">
        <v>2022</v>
      </c>
      <c r="J3" s="7">
        <v>2023</v>
      </c>
      <c r="K3" s="15" t="s">
        <v>131</v>
      </c>
    </row>
    <row r="4" spans="2:11" x14ac:dyDescent="0.3">
      <c r="B4" s="4"/>
      <c r="C4" s="4"/>
      <c r="D4" s="4"/>
      <c r="E4" s="4"/>
      <c r="F4" s="4"/>
      <c r="G4" s="4"/>
      <c r="H4" s="4"/>
      <c r="I4" s="4"/>
      <c r="J4" s="4"/>
      <c r="K4" s="4"/>
    </row>
    <row r="5" spans="2:11" x14ac:dyDescent="0.3">
      <c r="B5" s="5">
        <v>1</v>
      </c>
      <c r="C5" s="4" t="s">
        <v>95</v>
      </c>
      <c r="D5" s="6">
        <v>7278</v>
      </c>
      <c r="E5" s="6">
        <v>9437</v>
      </c>
      <c r="F5" s="6">
        <v>10745</v>
      </c>
      <c r="G5" s="6">
        <v>6089</v>
      </c>
      <c r="H5" s="6">
        <v>6953</v>
      </c>
      <c r="I5" s="6">
        <v>14029</v>
      </c>
      <c r="J5" s="6">
        <v>19600</v>
      </c>
      <c r="K5" s="6">
        <v>23713</v>
      </c>
    </row>
    <row r="6" spans="2:11" x14ac:dyDescent="0.3">
      <c r="B6" s="5">
        <v>2</v>
      </c>
      <c r="C6" s="4" t="s">
        <v>96</v>
      </c>
      <c r="D6" s="4">
        <v>587</v>
      </c>
      <c r="E6" s="6">
        <v>1460</v>
      </c>
      <c r="F6" s="6">
        <v>2510</v>
      </c>
      <c r="G6" s="6">
        <v>3904</v>
      </c>
      <c r="H6" s="6">
        <v>8362</v>
      </c>
      <c r="I6" s="6">
        <v>10901</v>
      </c>
      <c r="J6" s="6">
        <v>12100</v>
      </c>
      <c r="K6" s="6">
        <v>13096</v>
      </c>
    </row>
    <row r="7" spans="2:11" x14ac:dyDescent="0.3">
      <c r="B7" s="5">
        <v>3</v>
      </c>
      <c r="C7" s="4" t="s">
        <v>97</v>
      </c>
      <c r="D7" s="4">
        <v>67</v>
      </c>
      <c r="E7" s="4">
        <v>356</v>
      </c>
      <c r="F7" s="4">
        <v>731</v>
      </c>
      <c r="G7" s="6">
        <v>1011</v>
      </c>
      <c r="H7" s="6">
        <v>2132</v>
      </c>
      <c r="I7" s="6">
        <v>6947</v>
      </c>
      <c r="J7" s="6">
        <v>1300</v>
      </c>
      <c r="K7" s="6">
        <v>5146</v>
      </c>
    </row>
    <row r="8" spans="2:11" x14ac:dyDescent="0.3">
      <c r="B8" s="5"/>
      <c r="C8" s="4"/>
      <c r="D8" s="4"/>
      <c r="E8" s="4"/>
      <c r="F8" s="4"/>
      <c r="G8" s="4"/>
      <c r="H8" s="4"/>
      <c r="I8" s="4"/>
      <c r="J8" s="4"/>
      <c r="K8" s="4"/>
    </row>
    <row r="9" spans="2:11" x14ac:dyDescent="0.3">
      <c r="B9" s="8">
        <v>4</v>
      </c>
      <c r="C9" s="9" t="s">
        <v>98</v>
      </c>
      <c r="D9" s="10">
        <v>7402</v>
      </c>
      <c r="E9" s="10">
        <v>10433</v>
      </c>
      <c r="F9" s="10">
        <v>13000</v>
      </c>
      <c r="G9" s="10">
        <v>11139</v>
      </c>
      <c r="H9" s="10">
        <v>17455</v>
      </c>
      <c r="I9" s="10">
        <v>31877</v>
      </c>
      <c r="J9" s="10">
        <v>37281</v>
      </c>
      <c r="K9" s="10">
        <v>41955</v>
      </c>
    </row>
    <row r="12" spans="2:11" ht="17.399999999999999" x14ac:dyDescent="0.35">
      <c r="B12" s="68" t="s">
        <v>110</v>
      </c>
      <c r="C12" s="68"/>
      <c r="D12" s="68"/>
      <c r="E12" s="68"/>
      <c r="F12" s="68"/>
      <c r="G12" s="68"/>
      <c r="H12" s="68"/>
      <c r="I12" s="68"/>
      <c r="J12" s="68"/>
      <c r="K12" s="68"/>
    </row>
    <row r="14" spans="2:11" x14ac:dyDescent="0.3">
      <c r="B14" s="29" t="s">
        <v>33</v>
      </c>
      <c r="C14" s="29" t="s">
        <v>133</v>
      </c>
      <c r="D14" s="29">
        <v>2017</v>
      </c>
      <c r="E14" s="29">
        <v>2018</v>
      </c>
      <c r="F14" s="29">
        <v>2019</v>
      </c>
      <c r="G14" s="29">
        <v>2020</v>
      </c>
      <c r="H14" s="29">
        <v>2021</v>
      </c>
      <c r="I14" s="29">
        <v>2022</v>
      </c>
      <c r="J14" s="29">
        <v>2023</v>
      </c>
      <c r="K14" s="29" t="s">
        <v>131</v>
      </c>
    </row>
    <row r="15" spans="2:11" x14ac:dyDescent="0.3">
      <c r="B15" s="4">
        <v>1</v>
      </c>
      <c r="C15" s="4" t="s">
        <v>95</v>
      </c>
      <c r="D15" s="4">
        <v>388</v>
      </c>
      <c r="E15" s="6">
        <v>1541</v>
      </c>
      <c r="F15" s="6">
        <v>2071</v>
      </c>
      <c r="G15" s="6">
        <v>1169</v>
      </c>
      <c r="H15" s="6">
        <v>1596</v>
      </c>
      <c r="I15" s="6">
        <v>3299</v>
      </c>
      <c r="J15" s="6">
        <v>4963</v>
      </c>
      <c r="K15" s="6">
        <v>6174</v>
      </c>
    </row>
    <row r="16" spans="2:11" x14ac:dyDescent="0.3">
      <c r="B16" s="4">
        <v>2</v>
      </c>
      <c r="C16" s="4" t="s">
        <v>96</v>
      </c>
      <c r="D16" s="4">
        <v>-355</v>
      </c>
      <c r="E16" s="4">
        <v>-601</v>
      </c>
      <c r="F16" s="6">
        <v>-1372</v>
      </c>
      <c r="G16" s="4">
        <v>-873</v>
      </c>
      <c r="H16" s="4">
        <v>-348</v>
      </c>
      <c r="I16" s="4">
        <v>551</v>
      </c>
      <c r="J16" s="6">
        <v>1506</v>
      </c>
      <c r="K16" s="6">
        <v>2220</v>
      </c>
    </row>
    <row r="17" spans="2:25" x14ac:dyDescent="0.3">
      <c r="B17" s="4">
        <v>3</v>
      </c>
      <c r="C17" s="4" t="s">
        <v>97</v>
      </c>
      <c r="D17" s="4">
        <v>-39</v>
      </c>
      <c r="E17" s="4">
        <v>-102</v>
      </c>
      <c r="F17" s="4">
        <v>-217</v>
      </c>
      <c r="G17" s="4">
        <v>-227</v>
      </c>
      <c r="H17" s="4">
        <v>-130</v>
      </c>
      <c r="I17" s="4">
        <v>0</v>
      </c>
      <c r="J17" s="4">
        <v>-64</v>
      </c>
      <c r="K17" s="4">
        <v>-66</v>
      </c>
      <c r="O17" s="82"/>
      <c r="P17" s="82"/>
      <c r="R17" s="48"/>
      <c r="S17" s="48"/>
      <c r="T17" s="48"/>
      <c r="U17" s="48"/>
      <c r="V17" s="48"/>
      <c r="W17" s="48"/>
      <c r="X17" s="48"/>
      <c r="Y17" s="48"/>
    </row>
    <row r="18" spans="2:25" x14ac:dyDescent="0.3">
      <c r="B18" s="4">
        <v>4</v>
      </c>
      <c r="C18" s="4" t="s">
        <v>134</v>
      </c>
      <c r="D18" s="6">
        <v>-2636</v>
      </c>
      <c r="E18" s="6">
        <v>-2685</v>
      </c>
      <c r="F18" s="6">
        <v>-3207</v>
      </c>
      <c r="G18" s="6">
        <v>-2597</v>
      </c>
      <c r="H18" s="6">
        <v>-1892</v>
      </c>
      <c r="I18" s="6">
        <v>-2137</v>
      </c>
      <c r="J18" s="6">
        <v>-2353</v>
      </c>
      <c r="K18" s="6">
        <v>-2403</v>
      </c>
      <c r="N18" s="80"/>
      <c r="O18" s="81"/>
      <c r="P18" s="82"/>
      <c r="Q18" s="82"/>
      <c r="R18" s="80"/>
      <c r="S18" s="80"/>
      <c r="T18" s="80"/>
      <c r="U18" s="80"/>
      <c r="V18" s="80"/>
      <c r="W18" s="80"/>
      <c r="X18" s="80"/>
      <c r="Y18" s="80"/>
    </row>
    <row r="19" spans="2:25" x14ac:dyDescent="0.3">
      <c r="B19" s="12">
        <v>5</v>
      </c>
      <c r="C19" s="12" t="s">
        <v>132</v>
      </c>
      <c r="D19" s="13">
        <v>2642</v>
      </c>
      <c r="E19" s="13">
        <v>1847</v>
      </c>
      <c r="F19" s="13">
        <v>2725</v>
      </c>
      <c r="G19" s="13">
        <v>2528</v>
      </c>
      <c r="H19" s="13">
        <v>774</v>
      </c>
      <c r="I19" s="13">
        <v>1713</v>
      </c>
      <c r="J19" s="13">
        <v>4052</v>
      </c>
      <c r="K19" s="13">
        <v>5925</v>
      </c>
      <c r="N19" s="80"/>
      <c r="O19" s="81"/>
      <c r="P19" s="82"/>
      <c r="Q19" s="82"/>
      <c r="R19" s="80"/>
      <c r="S19" s="80"/>
      <c r="T19" s="80"/>
      <c r="U19" s="80"/>
      <c r="V19" s="80"/>
      <c r="W19" s="80"/>
      <c r="X19" s="80"/>
      <c r="Y19" s="80"/>
    </row>
    <row r="20" spans="2:25" x14ac:dyDescent="0.3">
      <c r="N20" s="80"/>
      <c r="O20" s="81"/>
      <c r="P20" s="82"/>
      <c r="Q20" s="82"/>
      <c r="R20" s="80"/>
      <c r="S20" s="80"/>
      <c r="T20" s="80"/>
      <c r="U20" s="80"/>
      <c r="V20" s="80"/>
      <c r="W20" s="80"/>
      <c r="X20" s="80"/>
      <c r="Y20" s="80"/>
    </row>
    <row r="21" spans="2:25" x14ac:dyDescent="0.3">
      <c r="N21" s="80"/>
      <c r="O21" s="81"/>
      <c r="P21" s="82"/>
      <c r="Q21" s="82"/>
      <c r="R21" s="80"/>
      <c r="S21" s="80"/>
      <c r="T21" s="80"/>
      <c r="U21" s="80"/>
      <c r="V21" s="80"/>
      <c r="W21" s="80"/>
      <c r="X21" s="80"/>
      <c r="Y21" s="80"/>
    </row>
    <row r="22" spans="2:25" ht="15.6" x14ac:dyDescent="0.3">
      <c r="B22" s="69" t="s">
        <v>135</v>
      </c>
      <c r="C22" s="70"/>
      <c r="D22" s="70"/>
      <c r="E22" s="70"/>
      <c r="F22" s="70"/>
      <c r="G22" s="70"/>
      <c r="H22" s="70"/>
      <c r="I22" s="70"/>
      <c r="J22" s="70"/>
      <c r="K22" s="70"/>
      <c r="N22" s="80"/>
      <c r="O22" s="81"/>
      <c r="P22" s="82"/>
      <c r="Q22" s="82"/>
      <c r="R22" s="80"/>
      <c r="S22" s="80"/>
      <c r="T22" s="80"/>
      <c r="U22" s="80"/>
      <c r="V22" s="80"/>
      <c r="W22" s="80"/>
      <c r="X22" s="80"/>
      <c r="Y22" s="80"/>
    </row>
    <row r="23" spans="2:25" x14ac:dyDescent="0.3">
      <c r="N23" s="80"/>
      <c r="O23" s="81"/>
      <c r="P23" s="82"/>
      <c r="Q23" s="82"/>
      <c r="R23" s="80"/>
      <c r="S23" s="80"/>
      <c r="T23" s="80"/>
      <c r="U23" s="80"/>
      <c r="V23" s="80"/>
      <c r="W23" s="80"/>
      <c r="X23" s="80"/>
      <c r="Y23" s="80"/>
    </row>
    <row r="24" spans="2:25" x14ac:dyDescent="0.3">
      <c r="B24" s="29" t="s">
        <v>33</v>
      </c>
      <c r="C24" s="29" t="s">
        <v>136</v>
      </c>
      <c r="D24" s="29">
        <v>2017</v>
      </c>
      <c r="E24" s="29">
        <v>2018</v>
      </c>
      <c r="F24" s="29">
        <v>2019</v>
      </c>
      <c r="G24" s="29">
        <v>2020</v>
      </c>
      <c r="H24" s="29">
        <v>2021</v>
      </c>
      <c r="I24" s="29">
        <v>2022</v>
      </c>
      <c r="J24" s="29">
        <v>2023</v>
      </c>
      <c r="K24" s="29" t="s">
        <v>131</v>
      </c>
      <c r="N24" s="80"/>
      <c r="O24" s="81"/>
      <c r="P24" s="82"/>
      <c r="Q24" s="82"/>
      <c r="R24" s="80"/>
      <c r="S24" s="80"/>
      <c r="T24" s="80"/>
      <c r="U24" s="80"/>
      <c r="V24" s="80"/>
      <c r="W24" s="80"/>
      <c r="X24" s="80"/>
      <c r="Y24" s="80"/>
    </row>
    <row r="25" spans="2:25" x14ac:dyDescent="0.3">
      <c r="B25" s="4">
        <v>1</v>
      </c>
      <c r="C25" s="4" t="s">
        <v>137</v>
      </c>
      <c r="D25" s="6">
        <v>4367</v>
      </c>
      <c r="E25" s="6">
        <v>6226</v>
      </c>
      <c r="F25" s="6">
        <v>8465</v>
      </c>
      <c r="G25" s="6">
        <v>6611</v>
      </c>
      <c r="H25" s="6">
        <v>10094</v>
      </c>
      <c r="I25" s="6">
        <v>19474</v>
      </c>
      <c r="J25" s="6">
        <v>20436</v>
      </c>
      <c r="K25" s="6">
        <v>22539</v>
      </c>
      <c r="N25" s="80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2:25" x14ac:dyDescent="0.3">
      <c r="B26" s="4">
        <v>2</v>
      </c>
      <c r="C26" s="4" t="s">
        <v>138</v>
      </c>
      <c r="D26" s="6">
        <v>1645</v>
      </c>
      <c r="E26" s="6">
        <v>1963</v>
      </c>
      <c r="F26" s="6">
        <v>1862</v>
      </c>
      <c r="G26" s="6">
        <v>1295</v>
      </c>
      <c r="H26" s="6">
        <v>1417</v>
      </c>
      <c r="I26" s="6">
        <v>1978</v>
      </c>
      <c r="J26" s="6">
        <v>2512</v>
      </c>
      <c r="K26" s="6">
        <v>2746</v>
      </c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2:25" x14ac:dyDescent="0.3">
      <c r="B27" s="4">
        <v>3</v>
      </c>
      <c r="C27" s="4" t="s">
        <v>139</v>
      </c>
      <c r="D27" s="6">
        <v>1157</v>
      </c>
      <c r="E27" s="6">
        <v>1495</v>
      </c>
      <c r="F27" s="6">
        <v>1852</v>
      </c>
      <c r="G27" s="6">
        <v>2086</v>
      </c>
      <c r="H27" s="6">
        <v>3213</v>
      </c>
      <c r="I27" s="6">
        <v>6944</v>
      </c>
      <c r="J27" s="6">
        <v>9904</v>
      </c>
      <c r="K27" s="6">
        <v>11777</v>
      </c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2:25" x14ac:dyDescent="0.3">
      <c r="B28" s="4">
        <v>4</v>
      </c>
      <c r="C28" s="4" t="s">
        <v>140</v>
      </c>
      <c r="D28" s="6">
        <v>763</v>
      </c>
      <c r="E28" s="6">
        <v>749</v>
      </c>
      <c r="F28" s="6">
        <v>821</v>
      </c>
      <c r="G28" s="6">
        <v>1147</v>
      </c>
      <c r="H28" s="6">
        <v>2731</v>
      </c>
      <c r="I28" s="6">
        <v>3481</v>
      </c>
      <c r="J28" s="6">
        <v>4429</v>
      </c>
      <c r="K28" s="6">
        <v>4893</v>
      </c>
      <c r="N28" s="82"/>
      <c r="O28" s="82"/>
      <c r="P28" s="82"/>
      <c r="Q28" s="82"/>
      <c r="R28" s="80"/>
      <c r="S28" s="82"/>
      <c r="T28" s="82"/>
      <c r="U28" s="82"/>
      <c r="V28" s="82"/>
      <c r="W28" s="82"/>
      <c r="X28" s="82"/>
      <c r="Y28" s="82"/>
    </row>
    <row r="29" spans="2:25" x14ac:dyDescent="0.3">
      <c r="B29" s="12">
        <v>5</v>
      </c>
      <c r="C29" s="12" t="s">
        <v>141</v>
      </c>
      <c r="D29" s="13">
        <v>7932</v>
      </c>
      <c r="E29" s="13">
        <v>10433</v>
      </c>
      <c r="F29" s="13">
        <v>130000</v>
      </c>
      <c r="G29" s="13">
        <v>11139</v>
      </c>
      <c r="H29" s="13">
        <v>17455</v>
      </c>
      <c r="I29" s="13">
        <v>31877</v>
      </c>
      <c r="J29" s="13">
        <v>37281</v>
      </c>
      <c r="K29" s="13">
        <v>41955</v>
      </c>
      <c r="N29" s="82"/>
      <c r="O29" s="82"/>
      <c r="P29" s="82"/>
      <c r="Q29" s="82"/>
      <c r="R29" s="80"/>
      <c r="S29" s="81"/>
      <c r="T29" s="81"/>
      <c r="U29" s="81"/>
      <c r="V29" s="81"/>
      <c r="W29" s="82"/>
      <c r="X29" s="82"/>
      <c r="Y29" s="82"/>
    </row>
    <row r="30" spans="2:25" x14ac:dyDescent="0.3">
      <c r="N30" s="82"/>
      <c r="O30" s="82"/>
      <c r="P30" s="82"/>
      <c r="Q30" s="82"/>
      <c r="R30" s="80"/>
      <c r="S30" s="81"/>
      <c r="T30" s="81"/>
      <c r="U30" s="81"/>
      <c r="V30" s="81"/>
      <c r="W30" s="82"/>
      <c r="X30" s="82"/>
      <c r="Y30" s="82"/>
    </row>
    <row r="31" spans="2:25" x14ac:dyDescent="0.3">
      <c r="N31" s="82"/>
      <c r="O31" s="82"/>
      <c r="P31" s="82"/>
      <c r="Q31" s="82"/>
      <c r="R31" s="80"/>
      <c r="S31" s="81"/>
      <c r="T31" s="81"/>
      <c r="U31" s="81"/>
      <c r="V31" s="81"/>
      <c r="W31" s="82"/>
      <c r="X31" s="82"/>
      <c r="Y31" s="82"/>
    </row>
    <row r="32" spans="2:25" ht="15.6" x14ac:dyDescent="0.3">
      <c r="B32" s="69" t="s">
        <v>142</v>
      </c>
      <c r="C32" s="69"/>
      <c r="D32" s="69"/>
      <c r="E32" s="69"/>
      <c r="F32" s="69"/>
      <c r="G32" s="69"/>
      <c r="H32" s="69"/>
      <c r="I32" s="69"/>
      <c r="J32" s="69"/>
      <c r="K32" s="69"/>
      <c r="N32" s="82"/>
      <c r="O32" s="82"/>
      <c r="P32" s="82"/>
      <c r="Q32" s="82"/>
      <c r="R32" s="80"/>
      <c r="S32" s="81"/>
      <c r="T32" s="81"/>
      <c r="U32" s="81"/>
      <c r="V32" s="81"/>
      <c r="W32" s="82"/>
      <c r="X32" s="82"/>
      <c r="Y32" s="82"/>
    </row>
    <row r="33" spans="2:25" x14ac:dyDescent="0.3">
      <c r="N33" s="82"/>
      <c r="O33" s="82"/>
      <c r="P33" s="82"/>
      <c r="Q33" s="82"/>
      <c r="R33" s="80"/>
      <c r="S33" s="81"/>
      <c r="T33" s="81"/>
      <c r="U33" s="81"/>
      <c r="V33" s="81"/>
      <c r="W33" s="82"/>
      <c r="X33" s="82"/>
      <c r="Y33" s="82"/>
    </row>
    <row r="34" spans="2:25" x14ac:dyDescent="0.3">
      <c r="B34" s="29" t="s">
        <v>33</v>
      </c>
      <c r="C34" s="29" t="s">
        <v>143</v>
      </c>
      <c r="D34" s="29">
        <v>2017</v>
      </c>
      <c r="E34" s="29">
        <v>2018</v>
      </c>
      <c r="F34" s="29">
        <v>2019</v>
      </c>
      <c r="G34" s="29">
        <v>2020</v>
      </c>
      <c r="H34" s="29">
        <v>2021</v>
      </c>
      <c r="I34" s="29">
        <v>2022</v>
      </c>
      <c r="J34" s="29">
        <v>2023</v>
      </c>
      <c r="K34" s="29" t="s">
        <v>131</v>
      </c>
      <c r="N34" s="82"/>
      <c r="O34" s="82"/>
      <c r="P34" s="82"/>
      <c r="Q34" s="82"/>
      <c r="R34" s="80"/>
      <c r="S34" s="81"/>
      <c r="T34" s="81"/>
      <c r="U34" s="81"/>
      <c r="V34" s="81"/>
      <c r="W34" s="82"/>
      <c r="X34" s="82"/>
      <c r="Y34" s="82"/>
    </row>
    <row r="35" spans="2:25" x14ac:dyDescent="0.3">
      <c r="B35" s="36">
        <v>1</v>
      </c>
      <c r="C35" s="36" t="s">
        <v>144</v>
      </c>
      <c r="D35" s="36">
        <v>68</v>
      </c>
      <c r="E35" s="36">
        <v>91</v>
      </c>
      <c r="F35" s="36">
        <v>111</v>
      </c>
      <c r="G35" s="36">
        <v>93</v>
      </c>
      <c r="H35" s="36">
        <v>118</v>
      </c>
      <c r="I35" s="36">
        <v>131</v>
      </c>
      <c r="J35" s="36">
        <v>150</v>
      </c>
      <c r="K35" s="36">
        <v>161</v>
      </c>
      <c r="N35" s="82"/>
      <c r="O35" s="82"/>
      <c r="P35" s="82"/>
      <c r="Q35" s="82"/>
      <c r="R35" s="80"/>
      <c r="S35" s="81"/>
      <c r="T35" s="81"/>
      <c r="U35" s="81"/>
      <c r="V35" s="81"/>
      <c r="W35" s="82"/>
      <c r="X35" s="82"/>
      <c r="Y35" s="82"/>
    </row>
    <row r="36" spans="2:25" x14ac:dyDescent="0.3">
      <c r="B36" s="36">
        <v>2</v>
      </c>
      <c r="C36" s="36" t="s">
        <v>149</v>
      </c>
      <c r="D36" s="37">
        <v>3736</v>
      </c>
      <c r="E36" s="37">
        <v>5220</v>
      </c>
      <c r="F36" s="37">
        <v>6904</v>
      </c>
      <c r="G36" s="37">
        <v>5025</v>
      </c>
      <c r="H36" s="37">
        <v>6368</v>
      </c>
      <c r="I36" s="37">
        <v>7642</v>
      </c>
      <c r="J36" s="37">
        <v>9448</v>
      </c>
      <c r="K36" s="37">
        <v>10806</v>
      </c>
      <c r="N36" s="82"/>
      <c r="O36" s="82"/>
      <c r="P36" s="82"/>
      <c r="Q36" s="82"/>
      <c r="R36" s="80"/>
      <c r="S36" s="81"/>
      <c r="T36" s="81"/>
      <c r="U36" s="81"/>
      <c r="V36" s="81"/>
      <c r="W36" s="82"/>
      <c r="X36" s="82"/>
      <c r="Y36" s="82"/>
    </row>
    <row r="37" spans="2:25" x14ac:dyDescent="0.3">
      <c r="B37" s="4">
        <v>3</v>
      </c>
      <c r="C37" s="4" t="s">
        <v>145</v>
      </c>
      <c r="D37" s="4">
        <v>0</v>
      </c>
      <c r="E37" s="6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6">
        <v>79511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2:25" x14ac:dyDescent="0.3">
      <c r="B38" s="4">
        <v>4</v>
      </c>
      <c r="C38" s="4" t="s">
        <v>146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6">
        <v>71499</v>
      </c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2:25" x14ac:dyDescent="0.3">
      <c r="B39" s="4">
        <v>5</v>
      </c>
      <c r="C39" s="4" t="s">
        <v>147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6">
        <v>5141</v>
      </c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2:25" ht="15.6" x14ac:dyDescent="0.3">
      <c r="B40" s="12">
        <v>6</v>
      </c>
      <c r="C40" s="12" t="s">
        <v>148</v>
      </c>
      <c r="D40" s="13">
        <v>34409</v>
      </c>
      <c r="E40" s="13">
        <v>49799</v>
      </c>
      <c r="F40" s="13">
        <v>65001</v>
      </c>
      <c r="G40" s="13">
        <v>57897</v>
      </c>
      <c r="H40" s="13">
        <v>90415</v>
      </c>
      <c r="I40" s="13">
        <v>115395</v>
      </c>
      <c r="J40" s="13">
        <v>137865</v>
      </c>
      <c r="K40" s="13">
        <v>156151</v>
      </c>
      <c r="N40" s="83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2:25" ht="15.6" x14ac:dyDescent="0.3">
      <c r="N41" s="83"/>
      <c r="O41" s="81"/>
      <c r="P41" s="81"/>
      <c r="Q41" s="81"/>
      <c r="R41" s="81"/>
      <c r="S41" s="81"/>
      <c r="T41" s="82"/>
      <c r="U41" s="82"/>
      <c r="V41" s="82"/>
      <c r="W41" s="82"/>
      <c r="X41" s="82"/>
      <c r="Y41" s="82"/>
    </row>
    <row r="42" spans="2:25" ht="15.6" x14ac:dyDescent="0.3">
      <c r="K42" s="81"/>
      <c r="N42" s="83"/>
      <c r="O42" s="81"/>
      <c r="P42" s="82"/>
      <c r="Q42" s="81"/>
      <c r="R42" s="81"/>
      <c r="S42" s="81"/>
      <c r="T42" s="82"/>
      <c r="U42" s="82"/>
      <c r="V42" s="82"/>
      <c r="W42" s="82"/>
      <c r="X42" s="82"/>
      <c r="Y42" s="82"/>
    </row>
    <row r="43" spans="2:25" ht="15.6" x14ac:dyDescent="0.3">
      <c r="N43" s="83"/>
      <c r="O43" s="81"/>
      <c r="P43" s="82"/>
      <c r="Q43" s="81"/>
      <c r="R43" s="81"/>
      <c r="S43" s="81"/>
      <c r="T43" s="82"/>
      <c r="U43" s="82"/>
      <c r="V43" s="82"/>
      <c r="W43" s="82"/>
      <c r="X43" s="82"/>
      <c r="Y43" s="82"/>
    </row>
    <row r="44" spans="2:25" ht="15.6" x14ac:dyDescent="0.3">
      <c r="N44" s="83"/>
      <c r="O44" s="81"/>
      <c r="P44" s="82"/>
      <c r="Q44" s="81"/>
      <c r="R44" s="81"/>
      <c r="S44" s="81"/>
      <c r="T44" s="82"/>
      <c r="U44" s="82"/>
      <c r="V44" s="82"/>
      <c r="W44" s="82"/>
      <c r="X44" s="82"/>
      <c r="Y44" s="82"/>
    </row>
    <row r="45" spans="2:25" ht="15.6" x14ac:dyDescent="0.3">
      <c r="N45" s="83"/>
      <c r="O45" s="81"/>
      <c r="P45" s="81"/>
      <c r="Q45" s="81"/>
      <c r="R45" s="81"/>
      <c r="S45" s="81"/>
      <c r="T45" s="82"/>
      <c r="U45" s="82"/>
      <c r="V45" s="82"/>
      <c r="W45" s="82"/>
      <c r="X45" s="82"/>
      <c r="Y45" s="82"/>
    </row>
    <row r="46" spans="2:25" ht="15.6" x14ac:dyDescent="0.3">
      <c r="N46" s="83"/>
      <c r="O46" s="81"/>
      <c r="P46" s="81"/>
      <c r="Q46" s="81"/>
      <c r="R46" s="81"/>
      <c r="S46" s="81"/>
      <c r="T46" s="82"/>
      <c r="U46" s="82"/>
      <c r="V46" s="82"/>
      <c r="W46" s="82"/>
      <c r="X46" s="82"/>
      <c r="Y46" s="82"/>
    </row>
    <row r="47" spans="2:25" ht="15.6" x14ac:dyDescent="0.3">
      <c r="N47" s="83"/>
      <c r="O47" s="81"/>
      <c r="P47" s="81"/>
      <c r="Q47" s="81"/>
      <c r="R47" s="81"/>
      <c r="S47" s="81"/>
      <c r="T47" s="82"/>
      <c r="U47" s="82"/>
      <c r="V47" s="82"/>
      <c r="W47" s="82"/>
      <c r="X47" s="82"/>
      <c r="Y47" s="82"/>
    </row>
    <row r="48" spans="2:25" ht="15.6" x14ac:dyDescent="0.3">
      <c r="N48" s="83"/>
      <c r="O48" s="81"/>
      <c r="P48" s="81"/>
      <c r="Q48" s="81"/>
      <c r="R48" s="81"/>
      <c r="S48" s="81"/>
      <c r="T48" s="82"/>
      <c r="U48" s="82"/>
      <c r="V48" s="82"/>
      <c r="W48" s="82"/>
      <c r="X48" s="82"/>
      <c r="Y48" s="82"/>
    </row>
    <row r="49" spans="14:25" ht="15.6" x14ac:dyDescent="0.3">
      <c r="N49" s="83"/>
      <c r="O49" s="81"/>
      <c r="P49" s="81"/>
      <c r="Q49" s="81"/>
      <c r="R49" s="81"/>
      <c r="S49" s="81"/>
      <c r="T49" s="82"/>
      <c r="U49" s="82"/>
      <c r="V49" s="82"/>
      <c r="W49" s="82"/>
      <c r="X49" s="82"/>
      <c r="Y49" s="82"/>
    </row>
  </sheetData>
  <mergeCells count="4">
    <mergeCell ref="B1:J1"/>
    <mergeCell ref="B12:K12"/>
    <mergeCell ref="B22:K22"/>
    <mergeCell ref="B32:K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92AA-FB46-4B71-80D1-06B70D82092F}">
  <dimension ref="B3:AE46"/>
  <sheetViews>
    <sheetView topLeftCell="A29" zoomScale="98" workbookViewId="0">
      <selection activeCell="O17" sqref="O17:O24"/>
    </sheetView>
  </sheetViews>
  <sheetFormatPr defaultRowHeight="14.4" x14ac:dyDescent="0.3"/>
  <cols>
    <col min="2" max="2" width="12.88671875" customWidth="1"/>
  </cols>
  <sheetData>
    <row r="3" spans="2:31" x14ac:dyDescent="0.3">
      <c r="B3" s="71" t="s">
        <v>150</v>
      </c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2:31" x14ac:dyDescent="0.3">
      <c r="B4" s="49" t="s">
        <v>152</v>
      </c>
      <c r="C4" s="49">
        <v>2014</v>
      </c>
      <c r="D4" s="49">
        <v>2015</v>
      </c>
      <c r="E4" s="49">
        <v>2016</v>
      </c>
      <c r="F4" s="49">
        <v>2017</v>
      </c>
      <c r="G4" s="49">
        <v>2018</v>
      </c>
      <c r="H4" s="49">
        <v>2019</v>
      </c>
      <c r="I4" s="49">
        <v>2020</v>
      </c>
      <c r="J4" s="49">
        <v>2021</v>
      </c>
      <c r="K4" s="49">
        <v>2022</v>
      </c>
      <c r="L4" s="49">
        <v>2023</v>
      </c>
    </row>
    <row r="5" spans="2:31" x14ac:dyDescent="0.3">
      <c r="B5" s="4" t="s">
        <v>151</v>
      </c>
      <c r="C5" s="4">
        <v>0.4</v>
      </c>
      <c r="D5" s="4">
        <v>1.7</v>
      </c>
      <c r="E5" s="4">
        <v>5</v>
      </c>
      <c r="F5" s="4">
        <v>7.9</v>
      </c>
      <c r="G5" s="4">
        <v>11.3</v>
      </c>
      <c r="H5" s="4">
        <v>14.1</v>
      </c>
      <c r="I5" s="4">
        <v>11.1</v>
      </c>
      <c r="J5" s="4">
        <v>17.399999999999999</v>
      </c>
      <c r="K5" s="4">
        <v>31.8</v>
      </c>
      <c r="L5" s="4">
        <v>37.200000000000003</v>
      </c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</row>
    <row r="6" spans="2:31" x14ac:dyDescent="0.3"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</row>
    <row r="7" spans="2:31" x14ac:dyDescent="0.3"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</row>
    <row r="8" spans="2:31" x14ac:dyDescent="0.3">
      <c r="B8" s="74" t="s">
        <v>153</v>
      </c>
      <c r="C8" s="75"/>
      <c r="D8" s="75"/>
      <c r="E8" s="75"/>
      <c r="F8" s="75"/>
      <c r="G8" s="75"/>
      <c r="H8" s="76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</row>
    <row r="9" spans="2:31" x14ac:dyDescent="0.3">
      <c r="B9" s="51"/>
      <c r="C9" s="51">
        <v>2018</v>
      </c>
      <c r="D9" s="51">
        <v>2019</v>
      </c>
      <c r="E9" s="51">
        <v>2020</v>
      </c>
      <c r="F9" s="51">
        <v>2021</v>
      </c>
      <c r="G9" s="51">
        <v>2022</v>
      </c>
      <c r="H9" s="51">
        <v>2023</v>
      </c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</row>
    <row r="10" spans="2:31" x14ac:dyDescent="0.3">
      <c r="B10" s="4" t="s">
        <v>95</v>
      </c>
      <c r="C10" s="4">
        <v>8.9</v>
      </c>
      <c r="D10" s="4">
        <v>10.4</v>
      </c>
      <c r="E10" s="4">
        <v>7.9</v>
      </c>
      <c r="F10" s="4">
        <v>7.5</v>
      </c>
      <c r="G10" s="4">
        <v>14</v>
      </c>
      <c r="H10" s="4">
        <v>19.600000000000001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</row>
    <row r="11" spans="2:31" x14ac:dyDescent="0.3">
      <c r="B11" s="4" t="s">
        <v>96</v>
      </c>
      <c r="C11" s="4">
        <v>0.7</v>
      </c>
      <c r="D11" s="4">
        <v>1.3</v>
      </c>
      <c r="E11" s="4">
        <v>4.8</v>
      </c>
      <c r="F11" s="4">
        <v>8.3000000000000007</v>
      </c>
      <c r="G11" s="4">
        <v>10.9</v>
      </c>
      <c r="H11" s="4">
        <v>12.1</v>
      </c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</row>
    <row r="12" spans="2:31" x14ac:dyDescent="0.3">
      <c r="B12" s="4" t="s">
        <v>97</v>
      </c>
      <c r="C12" s="4">
        <v>0.3</v>
      </c>
      <c r="D12" s="4">
        <v>0.7</v>
      </c>
      <c r="E12" s="4">
        <v>0.9</v>
      </c>
      <c r="F12" s="4">
        <v>2.1</v>
      </c>
      <c r="G12" s="4">
        <v>6.9</v>
      </c>
      <c r="H12" s="4">
        <v>5.2</v>
      </c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</row>
    <row r="13" spans="2:31" x14ac:dyDescent="0.3">
      <c r="B13" s="4" t="s">
        <v>154</v>
      </c>
      <c r="C13" s="4">
        <v>0.1</v>
      </c>
      <c r="D13" s="4">
        <v>1.3</v>
      </c>
      <c r="E13" s="4">
        <v>1.3</v>
      </c>
      <c r="F13" s="4">
        <v>0.4</v>
      </c>
      <c r="G13" s="4">
        <v>0</v>
      </c>
      <c r="H13" s="4">
        <v>0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</row>
    <row r="14" spans="2:31" x14ac:dyDescent="0.3"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</row>
    <row r="15" spans="2:31" x14ac:dyDescent="0.3"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</row>
    <row r="16" spans="2:31" x14ac:dyDescent="0.3">
      <c r="B16" s="74" t="s">
        <v>155</v>
      </c>
      <c r="C16" s="75"/>
      <c r="D16" s="75"/>
      <c r="E16" s="75"/>
      <c r="F16" s="75"/>
      <c r="G16" s="75"/>
      <c r="H16" s="76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</row>
    <row r="17" spans="2:31" x14ac:dyDescent="0.3">
      <c r="B17" s="50"/>
      <c r="C17" s="50">
        <v>2018</v>
      </c>
      <c r="D17" s="50">
        <v>2019</v>
      </c>
      <c r="E17" s="50">
        <v>2020</v>
      </c>
      <c r="F17" s="50">
        <v>2021</v>
      </c>
      <c r="G17" s="50">
        <v>2022</v>
      </c>
      <c r="H17" s="50">
        <v>2023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</row>
    <row r="18" spans="2:31" x14ac:dyDescent="0.3">
      <c r="B18" s="4" t="s">
        <v>156</v>
      </c>
      <c r="C18" s="4">
        <v>6.4</v>
      </c>
      <c r="D18" s="4">
        <v>8.5</v>
      </c>
      <c r="E18" s="4">
        <v>6.8</v>
      </c>
      <c r="F18" s="4">
        <v>10</v>
      </c>
      <c r="G18" s="4">
        <v>19.399999999999999</v>
      </c>
      <c r="H18" s="4">
        <v>22.7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</row>
    <row r="19" spans="2:31" x14ac:dyDescent="0.3">
      <c r="B19" s="4" t="s">
        <v>157</v>
      </c>
      <c r="C19" s="4">
        <v>1.9</v>
      </c>
      <c r="D19" s="4">
        <v>1.9</v>
      </c>
      <c r="E19" s="4">
        <v>1.3</v>
      </c>
      <c r="F19" s="4">
        <v>1.4</v>
      </c>
      <c r="G19" s="4">
        <v>1.9</v>
      </c>
      <c r="H19" s="4">
        <v>2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</row>
    <row r="20" spans="2:31" x14ac:dyDescent="0.3">
      <c r="B20" s="4" t="s">
        <v>158</v>
      </c>
      <c r="C20" s="4">
        <v>1.7</v>
      </c>
      <c r="D20" s="4">
        <v>2.2000000000000002</v>
      </c>
      <c r="E20" s="4">
        <v>1.8</v>
      </c>
      <c r="F20" s="4">
        <v>3.2</v>
      </c>
      <c r="G20" s="4">
        <v>6.9</v>
      </c>
      <c r="H20" s="4">
        <v>8.5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</row>
    <row r="21" spans="2:31" x14ac:dyDescent="0.3">
      <c r="B21" s="4" t="s">
        <v>159</v>
      </c>
      <c r="C21" s="4">
        <v>1</v>
      </c>
      <c r="D21" s="4">
        <v>1.2</v>
      </c>
      <c r="E21" s="4">
        <v>1.5</v>
      </c>
      <c r="F21" s="4">
        <v>2.7</v>
      </c>
      <c r="G21" s="4">
        <v>3.4</v>
      </c>
      <c r="H21" s="4">
        <v>4</v>
      </c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</row>
    <row r="22" spans="2:31" x14ac:dyDescent="0.3"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</row>
    <row r="23" spans="2:31" x14ac:dyDescent="0.3"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</row>
    <row r="24" spans="2:31" x14ac:dyDescent="0.3">
      <c r="B24" s="74" t="s">
        <v>160</v>
      </c>
      <c r="C24" s="75"/>
      <c r="D24" s="75"/>
      <c r="E24" s="75"/>
      <c r="F24" s="75"/>
      <c r="G24" s="75"/>
      <c r="H24" s="75"/>
      <c r="I24" s="75"/>
      <c r="J24" s="75"/>
      <c r="K24" s="75"/>
      <c r="L24" s="76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</row>
    <row r="25" spans="2:31" x14ac:dyDescent="0.3">
      <c r="B25" s="27" t="s">
        <v>152</v>
      </c>
      <c r="C25" s="27">
        <v>2014</v>
      </c>
      <c r="D25" s="27">
        <v>2015</v>
      </c>
      <c r="E25" s="27">
        <v>2016</v>
      </c>
      <c r="F25" s="27">
        <v>2017</v>
      </c>
      <c r="G25" s="27">
        <v>2018</v>
      </c>
      <c r="H25" s="27">
        <v>2019</v>
      </c>
      <c r="I25" s="27">
        <v>2020</v>
      </c>
      <c r="J25" s="27">
        <v>2021</v>
      </c>
      <c r="K25" s="27">
        <v>2022</v>
      </c>
      <c r="L25" s="27">
        <v>2023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</row>
    <row r="26" spans="2:31" ht="28.8" x14ac:dyDescent="0.3">
      <c r="B26" s="23" t="s">
        <v>161</v>
      </c>
      <c r="C26" s="4">
        <v>-0.7</v>
      </c>
      <c r="D26" s="4">
        <v>-1.6</v>
      </c>
      <c r="E26" s="4">
        <v>-3.6</v>
      </c>
      <c r="F26" s="4">
        <v>-4</v>
      </c>
      <c r="G26" s="4">
        <v>1</v>
      </c>
      <c r="H26" s="4">
        <v>-8.5</v>
      </c>
      <c r="I26" s="4">
        <v>-6.7</v>
      </c>
      <c r="J26" s="4">
        <v>-0.4</v>
      </c>
      <c r="K26" s="4">
        <v>-9.1</v>
      </c>
      <c r="L26" s="4">
        <v>1.8</v>
      </c>
    </row>
    <row r="29" spans="2:31" x14ac:dyDescent="0.3">
      <c r="B29" s="77" t="s">
        <v>162</v>
      </c>
      <c r="C29" s="77"/>
      <c r="D29" s="77"/>
      <c r="E29" s="77"/>
      <c r="F29" s="77"/>
      <c r="G29" s="77"/>
      <c r="H29" s="77"/>
      <c r="I29" s="77"/>
      <c r="J29" s="77"/>
    </row>
    <row r="30" spans="2:31" x14ac:dyDescent="0.3">
      <c r="B30" s="12" t="s">
        <v>152</v>
      </c>
      <c r="C30" s="12">
        <v>2016</v>
      </c>
      <c r="D30" s="12">
        <v>2017</v>
      </c>
      <c r="E30" s="12">
        <v>2018</v>
      </c>
      <c r="F30" s="12">
        <v>2019</v>
      </c>
      <c r="G30" s="12">
        <v>2020</v>
      </c>
      <c r="H30" s="12">
        <v>2021</v>
      </c>
      <c r="I30" s="12">
        <v>2022</v>
      </c>
      <c r="J30" s="12">
        <v>2023</v>
      </c>
    </row>
    <row r="31" spans="2:31" x14ac:dyDescent="0.3">
      <c r="B31" s="4" t="s">
        <v>163</v>
      </c>
      <c r="C31" s="4">
        <v>19</v>
      </c>
      <c r="D31" s="4">
        <v>45</v>
      </c>
      <c r="E31" s="4">
        <v>50</v>
      </c>
      <c r="F31" s="4">
        <v>65</v>
      </c>
      <c r="G31" s="4">
        <v>57</v>
      </c>
      <c r="H31" s="4">
        <v>90</v>
      </c>
      <c r="I31" s="4">
        <v>115</v>
      </c>
      <c r="J31" s="4">
        <v>137</v>
      </c>
    </row>
    <row r="34" spans="2:11" x14ac:dyDescent="0.3">
      <c r="B34" s="77" t="s">
        <v>164</v>
      </c>
      <c r="C34" s="77"/>
      <c r="D34" s="77"/>
      <c r="E34" s="77"/>
      <c r="F34" s="77"/>
      <c r="G34" s="77"/>
      <c r="H34" s="77"/>
      <c r="I34" s="77"/>
      <c r="J34" s="77"/>
      <c r="K34" s="77"/>
    </row>
    <row r="35" spans="2:11" x14ac:dyDescent="0.3">
      <c r="B35" s="51" t="s">
        <v>152</v>
      </c>
      <c r="C35" s="51">
        <v>2015</v>
      </c>
      <c r="D35" s="51">
        <v>2016</v>
      </c>
      <c r="E35" s="51">
        <v>2017</v>
      </c>
      <c r="F35" s="51">
        <v>2018</v>
      </c>
      <c r="G35" s="51">
        <v>2019</v>
      </c>
      <c r="H35" s="51">
        <v>2020</v>
      </c>
      <c r="I35" s="51">
        <v>2021</v>
      </c>
      <c r="J35" s="51">
        <v>2022</v>
      </c>
      <c r="K35" s="51">
        <v>2023</v>
      </c>
    </row>
    <row r="36" spans="2:11" x14ac:dyDescent="0.3">
      <c r="B36" s="4" t="s">
        <v>165</v>
      </c>
      <c r="C36" s="4">
        <v>11</v>
      </c>
      <c r="D36" s="4">
        <v>37</v>
      </c>
      <c r="E36" s="4">
        <v>58</v>
      </c>
      <c r="F36" s="4">
        <v>76</v>
      </c>
      <c r="G36" s="4">
        <v>99</v>
      </c>
      <c r="H36" s="4">
        <v>55</v>
      </c>
      <c r="I36" s="4">
        <v>101</v>
      </c>
      <c r="J36" s="4">
        <v>122</v>
      </c>
      <c r="K36" s="4">
        <v>137</v>
      </c>
    </row>
    <row r="39" spans="2:11" x14ac:dyDescent="0.3">
      <c r="B39" s="77" t="s">
        <v>166</v>
      </c>
      <c r="C39" s="77"/>
      <c r="D39" s="77"/>
      <c r="E39" s="77"/>
      <c r="F39" s="77"/>
      <c r="G39" s="77"/>
      <c r="H39" s="77"/>
      <c r="I39" s="77"/>
    </row>
    <row r="40" spans="2:11" x14ac:dyDescent="0.3">
      <c r="B40" s="27" t="s">
        <v>152</v>
      </c>
      <c r="C40" s="27">
        <v>2017</v>
      </c>
      <c r="D40" s="27">
        <v>2018</v>
      </c>
      <c r="E40" s="27">
        <v>2019</v>
      </c>
      <c r="F40" s="27">
        <v>2020</v>
      </c>
      <c r="G40" s="27">
        <v>2021</v>
      </c>
      <c r="H40" s="27">
        <v>2022</v>
      </c>
      <c r="I40" s="27">
        <v>2023</v>
      </c>
    </row>
    <row r="41" spans="2:11" x14ac:dyDescent="0.3">
      <c r="B41" s="4" t="s">
        <v>167</v>
      </c>
      <c r="C41" s="4">
        <v>3.79</v>
      </c>
      <c r="D41" s="4">
        <v>5.21</v>
      </c>
      <c r="E41" s="4">
        <v>6.9</v>
      </c>
      <c r="F41" s="4">
        <v>4.9800000000000004</v>
      </c>
      <c r="G41" s="4">
        <v>6.36</v>
      </c>
      <c r="H41" s="4">
        <v>7.64</v>
      </c>
      <c r="I41" s="4">
        <v>9.44</v>
      </c>
    </row>
    <row r="44" spans="2:11" x14ac:dyDescent="0.3">
      <c r="B44" s="77" t="s">
        <v>168</v>
      </c>
      <c r="C44" s="77"/>
      <c r="D44" s="77"/>
      <c r="E44" s="77"/>
      <c r="F44" s="77"/>
      <c r="G44" s="77"/>
      <c r="H44" s="77"/>
      <c r="I44" s="77"/>
    </row>
    <row r="45" spans="2:11" x14ac:dyDescent="0.3">
      <c r="B45" s="50" t="s">
        <v>152</v>
      </c>
      <c r="C45" s="50">
        <v>2011</v>
      </c>
      <c r="D45" s="50">
        <v>2013</v>
      </c>
      <c r="E45" s="50">
        <v>2014</v>
      </c>
      <c r="F45" s="50">
        <v>2015</v>
      </c>
      <c r="G45" s="50">
        <v>2016</v>
      </c>
      <c r="H45" s="50">
        <v>2018</v>
      </c>
      <c r="I45" s="50">
        <v>2019</v>
      </c>
    </row>
    <row r="46" spans="2:11" x14ac:dyDescent="0.3">
      <c r="B46" s="4" t="s">
        <v>169</v>
      </c>
      <c r="C46" s="4">
        <v>0.06</v>
      </c>
      <c r="D46" s="4">
        <v>0.44</v>
      </c>
      <c r="E46" s="4">
        <v>4.6399999999999997</v>
      </c>
      <c r="F46" s="4">
        <v>5.64</v>
      </c>
      <c r="G46" s="4">
        <v>9.14</v>
      </c>
      <c r="H46" s="4">
        <v>18.899999999999999</v>
      </c>
      <c r="I46" s="4">
        <v>20.9</v>
      </c>
    </row>
  </sheetData>
  <mergeCells count="8">
    <mergeCell ref="B3:L3"/>
    <mergeCell ref="B8:H8"/>
    <mergeCell ref="B16:H16"/>
    <mergeCell ref="B39:I39"/>
    <mergeCell ref="B44:I44"/>
    <mergeCell ref="B34:K34"/>
    <mergeCell ref="B29:J29"/>
    <mergeCell ref="B24:L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4483-B640-4A8A-96CF-20809CF0F44D}">
  <dimension ref="B1:V32"/>
  <sheetViews>
    <sheetView zoomScale="93" workbookViewId="0">
      <selection activeCell="C7" sqref="C7"/>
    </sheetView>
  </sheetViews>
  <sheetFormatPr defaultRowHeight="14.4" x14ac:dyDescent="0.3"/>
  <cols>
    <col min="3" max="3" width="30.6640625" customWidth="1"/>
    <col min="4" max="5" width="12" bestFit="1" customWidth="1"/>
    <col min="6" max="12" width="13.109375" bestFit="1" customWidth="1"/>
  </cols>
  <sheetData>
    <row r="1" spans="2:12" ht="25.8" x14ac:dyDescent="0.5">
      <c r="B1" s="78" t="s">
        <v>105</v>
      </c>
      <c r="C1" s="78"/>
      <c r="D1" s="78"/>
      <c r="E1" s="78"/>
      <c r="F1" s="78"/>
      <c r="G1" s="78"/>
      <c r="H1" s="78"/>
      <c r="I1" s="78"/>
      <c r="J1" s="78"/>
      <c r="K1" s="78"/>
    </row>
    <row r="3" spans="2:12" ht="24.6" customHeight="1" x14ac:dyDescent="0.3">
      <c r="B3" s="57" t="s">
        <v>33</v>
      </c>
      <c r="C3" s="58" t="s">
        <v>100</v>
      </c>
      <c r="D3" s="58" t="s">
        <v>15</v>
      </c>
      <c r="E3" s="58" t="s">
        <v>16</v>
      </c>
      <c r="F3" s="58" t="s">
        <v>17</v>
      </c>
      <c r="G3" s="58" t="s">
        <v>18</v>
      </c>
      <c r="H3" s="58" t="s">
        <v>22</v>
      </c>
      <c r="I3" s="58" t="s">
        <v>23</v>
      </c>
      <c r="J3" s="58" t="s">
        <v>24</v>
      </c>
      <c r="K3" s="59" t="s">
        <v>25</v>
      </c>
    </row>
    <row r="4" spans="2:12" x14ac:dyDescent="0.3">
      <c r="B4" s="53">
        <v>1</v>
      </c>
      <c r="C4" s="32" t="s">
        <v>106</v>
      </c>
      <c r="D4" s="4">
        <v>0</v>
      </c>
      <c r="E4" s="4">
        <v>0</v>
      </c>
      <c r="F4" s="40">
        <f>('Profit and loss sheet'!G8/'Profit and loss sheet'!F8)-1</f>
        <v>0.24841521394611732</v>
      </c>
      <c r="G4" s="40">
        <f>('Profit and loss sheet'!H8/'Profit and loss sheet'!G8)-1</f>
        <v>0.46810536337670583</v>
      </c>
      <c r="H4" s="40">
        <f>('Profit and loss sheet'!I8/'Profit and loss sheet'!H8)-1</f>
        <v>-0.22546476437527019</v>
      </c>
      <c r="I4" s="41">
        <f>('Profit and loss sheet'!J8/'Profit and loss sheet'!I8)-1</f>
        <v>0.33658945018141218</v>
      </c>
      <c r="J4" s="40">
        <f>('Profit and loss sheet'!K8/'Profit and loss sheet'!J8)-1</f>
        <v>-6.8907913969513679E-3</v>
      </c>
      <c r="K4" s="54">
        <f>('Profit and loss sheet'!L8/'Profit and loss sheet'!K8)-1</f>
        <v>-8.4104289318755243E-2</v>
      </c>
    </row>
    <row r="5" spans="2:12" x14ac:dyDescent="0.3">
      <c r="B5" s="53">
        <v>2</v>
      </c>
      <c r="C5" s="32" t="s">
        <v>107</v>
      </c>
      <c r="D5" s="40">
        <f>'Profit and loss sheet'!E12/'Profit and loss sheet'!E6</f>
        <v>-0.90563211503894547</v>
      </c>
      <c r="E5" s="40">
        <f>-'Profit and loss sheet'!F12/'Profit and loss sheet'!F6</f>
        <v>-0.5512023777357471</v>
      </c>
      <c r="F5" s="40">
        <f>-'Profit and loss sheet'!G12/'Profit and loss sheet'!G6</f>
        <v>-0.29071216332790184</v>
      </c>
      <c r="G5" s="40">
        <f>-'Profit and loss sheet'!H12/'Profit and loss sheet'!H6</f>
        <v>-0.66123076923076918</v>
      </c>
      <c r="H5" s="40">
        <f>-'Profit and loss sheet'!I12/'Profit and loss sheet'!I6</f>
        <v>-0.43657419876110959</v>
      </c>
      <c r="I5" s="40">
        <f>-'Profit and loss sheet'!J12/'Profit and loss sheet'!J6</f>
        <v>-0.2196505299341163</v>
      </c>
      <c r="J5" s="40">
        <f>-'Profit and loss sheet'!K12/'Profit and loss sheet'!K6</f>
        <v>-5.7470903786429085E-2</v>
      </c>
      <c r="K5" s="54">
        <f>'Profit and loss sheet'!L12/'Profit and loss sheet'!L6</f>
        <v>2.9773879456023174E-2</v>
      </c>
    </row>
    <row r="6" spans="2:12" x14ac:dyDescent="0.3">
      <c r="B6" s="53">
        <v>3</v>
      </c>
      <c r="C6" s="32" t="s">
        <v>113</v>
      </c>
      <c r="D6" s="40">
        <f>('Profit and loss sheet'!E19/Table044__Page_59[[#This Row],[2016]])</f>
        <v>0.48442180946674657</v>
      </c>
      <c r="E6" s="40">
        <f>('Profit and loss sheet'!F19/Table044__Page_59[[#This Row],[2017]])</f>
        <v>0.50959200216157796</v>
      </c>
      <c r="F6" s="40">
        <f>('Profit and loss sheet'!G19/Table044__Page_59[[#This Row],[2018]])</f>
        <v>0.5412632991469376</v>
      </c>
      <c r="G6" s="40">
        <f>('Profit and loss sheet'!H19/Table044__Page_59[[#This Row],[2019]])</f>
        <v>0.53376923076923077</v>
      </c>
      <c r="H6" s="40">
        <f>('Profit and loss sheet'!I19/Table044__Page_59[[#This Row],[2020]])</f>
        <v>0.5373013735523835</v>
      </c>
      <c r="I6" s="40">
        <f>('Profit and loss sheet'!J19/Table044__Page_59[[#This Row],[2021]])</f>
        <v>0.46427957605270698</v>
      </c>
      <c r="J6" s="40">
        <f>('Profit and loss sheet'!K19/Table044__Page_59[[#This Row],[2022]])</f>
        <v>0.38328575461931802</v>
      </c>
      <c r="K6" s="54">
        <f>('Profit and loss sheet'!L19/Table044__Page_59[[#This Row],[2023]])</f>
        <v>0.39762881896944824</v>
      </c>
    </row>
    <row r="7" spans="2:12" x14ac:dyDescent="0.3">
      <c r="B7" s="53">
        <v>4</v>
      </c>
      <c r="C7" s="32" t="s">
        <v>114</v>
      </c>
      <c r="D7" s="40">
        <f>'Profit and loss sheet'!E30/'Profit and loss sheet'!E6</f>
        <v>-0.11084481725584182</v>
      </c>
      <c r="E7" s="40">
        <f>-'Profit and loss sheet'!F30/'Profit and loss sheet'!F6</f>
        <v>-0.54485274250202653</v>
      </c>
      <c r="F7" s="40">
        <f>'Profit and loss sheet'!G30/'Profit and loss sheet'!G6</f>
        <v>9.5562158535416469E-2</v>
      </c>
      <c r="G7" s="40">
        <f>-'Profit and loss sheet'!H30/'Profit and loss sheet'!H6</f>
        <v>-0.65430769230769226</v>
      </c>
      <c r="H7" s="40">
        <f>-'Profit and loss sheet'!I30/'Profit and loss sheet'!I6</f>
        <v>-0.60759493670886078</v>
      </c>
      <c r="I7" s="40">
        <f>-'Profit and loss sheet'!J30/'Profit and loss sheet'!J6</f>
        <v>-2.8415926668576338E-2</v>
      </c>
      <c r="J7" s="40">
        <f>-'Profit and loss sheet'!K30/'Profit and loss sheet'!K6</f>
        <v>-0.28675847789942593</v>
      </c>
      <c r="K7" s="54">
        <f>'Profit and loss sheet'!L30/'Profit and loss sheet'!L6</f>
        <v>5.0615595075239397E-2</v>
      </c>
    </row>
    <row r="8" spans="2:12" x14ac:dyDescent="0.3">
      <c r="B8" s="53">
        <v>5</v>
      </c>
      <c r="C8" s="4" t="s">
        <v>115</v>
      </c>
      <c r="D8" s="4">
        <v>0</v>
      </c>
      <c r="E8" s="4">
        <v>0</v>
      </c>
      <c r="F8" s="40">
        <f>('Portfolio revenue'!E5-'Portfolio revenue'!D5)/'Portfolio revenue'!D5</f>
        <v>0.29664743061280574</v>
      </c>
      <c r="G8" s="40">
        <f>('Portfolio revenue'!F5-'Portfolio revenue'!E5)/'Portfolio revenue'!E5</f>
        <v>0.1386033697149518</v>
      </c>
      <c r="H8" s="40">
        <f>('Portfolio revenue'!G5-'Portfolio revenue'!F5)/'Portfolio revenue'!F5</f>
        <v>-0.43331782224290366</v>
      </c>
      <c r="I8" s="40">
        <f>('Portfolio revenue'!H5-'Portfolio revenue'!G5)/'Portfolio revenue'!G5</f>
        <v>0.14189522089012974</v>
      </c>
      <c r="J8" s="40">
        <f>('Portfolio revenue'!I5-'Portfolio revenue'!H5)/'Portfolio revenue'!H5</f>
        <v>1.0176902056666188</v>
      </c>
      <c r="K8" s="54">
        <f>('Portfolio revenue'!J5-'Portfolio revenue'!I5)/'Portfolio revenue'!I5</f>
        <v>0.39710599472521207</v>
      </c>
    </row>
    <row r="9" spans="2:12" x14ac:dyDescent="0.3">
      <c r="B9" s="53">
        <v>6</v>
      </c>
      <c r="C9" s="4" t="s">
        <v>116</v>
      </c>
      <c r="D9" s="4">
        <v>0</v>
      </c>
      <c r="E9" s="4">
        <v>0</v>
      </c>
      <c r="F9" s="40">
        <f>('Portfolio revenue'!E6-'Portfolio revenue'!D6)/'Portfolio revenue'!D6</f>
        <v>1.4872231686541737</v>
      </c>
      <c r="G9" s="40">
        <f>('Portfolio revenue'!F6-'Portfolio revenue'!E6)/'Portfolio revenue'!E6</f>
        <v>0.71917808219178081</v>
      </c>
      <c r="H9" s="40">
        <f>('Portfolio revenue'!G6-'Portfolio revenue'!F6)/'Portfolio revenue'!F6</f>
        <v>0.55537848605577689</v>
      </c>
      <c r="I9" s="40">
        <f>('Portfolio revenue'!H6-'Portfolio revenue'!G6)/'Portfolio revenue'!G6</f>
        <v>1.141905737704918</v>
      </c>
      <c r="J9" s="40">
        <f>('Portfolio revenue'!I6-'Portfolio revenue'!H6)/'Portfolio revenue'!H6</f>
        <v>0.3036354939009806</v>
      </c>
      <c r="K9" s="54">
        <f>('Portfolio revenue'!J6-'Portfolio revenue'!I6)/'Portfolio revenue'!I6</f>
        <v>0.1099899091826438</v>
      </c>
    </row>
    <row r="10" spans="2:12" x14ac:dyDescent="0.3">
      <c r="B10" s="53">
        <v>7</v>
      </c>
      <c r="C10" s="4" t="s">
        <v>117</v>
      </c>
      <c r="D10" s="4">
        <v>0</v>
      </c>
      <c r="E10" s="4">
        <v>0</v>
      </c>
      <c r="F10" s="40">
        <f>('Portfolio revenue'!E7-'Portfolio revenue'!D7)/'Portfolio revenue'!D7</f>
        <v>4.3134328358208958</v>
      </c>
      <c r="G10" s="40">
        <f>('Portfolio revenue'!F7-'Portfolio revenue'!E7)/'Portfolio revenue'!E7</f>
        <v>1.053370786516854</v>
      </c>
      <c r="H10" s="40">
        <f>('Portfolio revenue'!G7-'Portfolio revenue'!F7)/'Portfolio revenue'!F7</f>
        <v>0.38303693570451436</v>
      </c>
      <c r="I10" s="40">
        <f>('Portfolio revenue'!H7-'Portfolio revenue'!G7)/'Portfolio revenue'!G7</f>
        <v>1.108803165182987</v>
      </c>
      <c r="J10" s="40">
        <f>('Portfolio revenue'!I7-'Portfolio revenue'!H7)/'Portfolio revenue'!H7</f>
        <v>2.2584427767354596</v>
      </c>
      <c r="K10" s="54">
        <f>('Portfolio revenue'!J7-'Portfolio revenue'!I7)/'Portfolio revenue'!I7</f>
        <v>-0.81286886425795313</v>
      </c>
      <c r="L10" s="38"/>
    </row>
    <row r="11" spans="2:12" x14ac:dyDescent="0.3">
      <c r="B11" s="53">
        <v>8</v>
      </c>
      <c r="C11" s="32" t="s">
        <v>118</v>
      </c>
      <c r="D11" s="41">
        <f>'Balance sheet'!D10/'Balance sheet'!D25</f>
        <v>2.8923711340206184</v>
      </c>
      <c r="E11" s="41">
        <f>'Balance sheet'!E10/'Balance sheet'!E25</f>
        <v>1.777229009617884</v>
      </c>
      <c r="F11" s="41">
        <f>'Balance sheet'!F10/'Balance sheet'!F25</f>
        <v>2.0328715660953276</v>
      </c>
      <c r="G11" s="41">
        <f>'Balance sheet'!G10/'Balance sheet'!G25</f>
        <v>2.4694094697641424</v>
      </c>
      <c r="H11" s="41">
        <f>'Balance sheet'!H10/'Balance sheet'!H25</f>
        <v>1.4394756008739986</v>
      </c>
      <c r="I11" s="41">
        <f>'Balance sheet'!I10/'Balance sheet'!I25</f>
        <v>0.97728280141843971</v>
      </c>
      <c r="J11" s="41">
        <f>'Balance sheet'!J10/'Balance sheet'!J25</f>
        <v>1.0447305997966791</v>
      </c>
      <c r="K11" s="56">
        <f>'Balance sheet'!K10/'Balance sheet'!K25</f>
        <v>1.194943939073408</v>
      </c>
    </row>
    <row r="12" spans="2:12" x14ac:dyDescent="0.3">
      <c r="B12" s="53">
        <v>9</v>
      </c>
      <c r="C12" s="4" t="s">
        <v>120</v>
      </c>
      <c r="D12" s="6">
        <f>'Balance sheet'!D5+'Balance sheet'!D6+'Balance sheet'!D8+'Balance sheet'!D9</f>
        <v>6740</v>
      </c>
      <c r="E12" s="6">
        <f>'Balance sheet'!E5+0+'Balance sheet'!E8+'Balance sheet'!E9</f>
        <v>5274</v>
      </c>
      <c r="F12" s="6">
        <f>'Balance sheet'!F5+0+'Balance sheet'!F8+'Balance sheet'!F9</f>
        <v>67392</v>
      </c>
      <c r="G12" s="6">
        <f>'Balance sheet'!G5+'Balance sheet'!G6+'Balance sheet'!G8+'Balance sheet'!G9</f>
        <v>12626</v>
      </c>
      <c r="H12" s="6">
        <f>'Balance sheet'!H5+'Balance sheet'!H6+'Balance sheet'!H8+'Balance sheet'!H9</f>
        <v>8150</v>
      </c>
      <c r="I12" s="6">
        <f>'Balance sheet'!I5+0+'Balance sheet'!I8+'Balance sheet'!I9</f>
        <v>7365</v>
      </c>
      <c r="J12" s="6">
        <f>'Balance sheet'!J5+'Balance sheet'!J6+'Balance sheet'!J8+'Balance sheet'!J9</f>
        <v>7770</v>
      </c>
      <c r="K12" s="55">
        <f>'Balance sheet'!K5+'Balance sheet'!K6+'Balance sheet'!K8+'Balance sheet'!K9</f>
        <v>9616</v>
      </c>
    </row>
    <row r="13" spans="2:12" x14ac:dyDescent="0.3">
      <c r="B13" s="53">
        <v>10</v>
      </c>
      <c r="C13" s="32" t="s">
        <v>121</v>
      </c>
      <c r="D13" s="41">
        <f>D12/'Balance sheet'!D25</f>
        <v>2.779381443298969</v>
      </c>
      <c r="E13" s="41">
        <f>E12/'Balance sheet'!E25</f>
        <v>1.3709383935534183</v>
      </c>
      <c r="F13" s="41">
        <f>F12/'Balance sheet'!F25</f>
        <v>15.823432730687955</v>
      </c>
      <c r="G13" s="41">
        <f>G12/'Balance sheet'!G25</f>
        <v>2.2390494768575988</v>
      </c>
      <c r="H13" s="41">
        <f>H12/'Balance sheet'!H25</f>
        <v>1.1871813546977421</v>
      </c>
      <c r="I13" s="41">
        <f>I12/'Balance sheet'!I25</f>
        <v>0.81615691489361697</v>
      </c>
      <c r="J13" s="41">
        <f>J12/'Balance sheet'!J25</f>
        <v>0.87766858691968819</v>
      </c>
      <c r="K13" s="56">
        <f>K12/'Balance sheet'!K25</f>
        <v>1.0171356039771526</v>
      </c>
    </row>
    <row r="14" spans="2:12" x14ac:dyDescent="0.3">
      <c r="B14" s="53">
        <v>11</v>
      </c>
      <c r="C14" s="4" t="s">
        <v>122</v>
      </c>
      <c r="D14" s="6">
        <f>'Balance sheet'!D5+'Balance sheet'!D6+'Balance sheet'!D8</f>
        <v>6353</v>
      </c>
      <c r="E14" s="6">
        <f>'Balance sheet'!E5+0+'Balance sheet'!E8</f>
        <v>4535</v>
      </c>
      <c r="F14" s="6">
        <f>'Balance sheet'!F5+0+'Balance sheet'!F8</f>
        <v>66473</v>
      </c>
      <c r="G14" s="6">
        <f>'Balance sheet'!G5+'Balance sheet'!G6+'Balance sheet'!G8</f>
        <v>11412</v>
      </c>
      <c r="H14" s="6">
        <f>'Balance sheet'!H5+'Balance sheet'!H6+'Balance sheet'!H8</f>
        <v>7077</v>
      </c>
      <c r="I14" s="6">
        <f>'Balance sheet'!I5+0+'Balance sheet'!I8</f>
        <v>4926</v>
      </c>
      <c r="J14" s="6">
        <f>'Balance sheet'!J5+'Balance sheet'!J6+'Balance sheet'!J8</f>
        <v>4991</v>
      </c>
      <c r="K14" s="55">
        <f>'Balance sheet'!K5+'Balance sheet'!K6+'Balance sheet'!K8</f>
        <v>6212</v>
      </c>
    </row>
    <row r="15" spans="2:12" x14ac:dyDescent="0.3">
      <c r="B15" s="53">
        <v>12</v>
      </c>
      <c r="C15" s="32" t="s">
        <v>123</v>
      </c>
      <c r="D15" s="41">
        <f>D14/'Balance sheet'!D25</f>
        <v>2.6197938144329895</v>
      </c>
      <c r="E15" s="41">
        <f>E14/'Balance sheet'!E25</f>
        <v>1.1788406550558876</v>
      </c>
      <c r="F15" s="41">
        <f>F14/'Balance sheet'!F25</f>
        <v>15.607654378962197</v>
      </c>
      <c r="G15" s="41">
        <f>G14/'Balance sheet'!G25</f>
        <v>2.0237630785600285</v>
      </c>
      <c r="H15" s="41">
        <f>H14/'Balance sheet'!H25</f>
        <v>1.0308812818645303</v>
      </c>
      <c r="I15" s="41">
        <f>I14/'Balance sheet'!I25</f>
        <v>0.5458776595744681</v>
      </c>
      <c r="J15" s="41">
        <f>J14/'Balance sheet'!J25</f>
        <v>0.56376369592228626</v>
      </c>
      <c r="K15" s="56">
        <f>K14/'Balance sheet'!K25</f>
        <v>0.65707636979056483</v>
      </c>
    </row>
    <row r="16" spans="2:12" x14ac:dyDescent="0.3">
      <c r="B16" s="53">
        <v>13</v>
      </c>
      <c r="C16" s="4" t="s">
        <v>124</v>
      </c>
      <c r="D16" s="6">
        <f>'Balance sheet'!D28+'Balance sheet'!D26+'Balance sheet'!D25+'Balance sheet'!D22</f>
        <v>7142</v>
      </c>
      <c r="E16" s="6">
        <f>'Balance sheet'!E28+'Balance sheet'!E26+'Balance sheet'!E25+'Balance sheet'!E22</f>
        <v>10819</v>
      </c>
      <c r="F16" s="6">
        <f>'Balance sheet'!F28+'Balance sheet'!F26+'Balance sheet'!F25+'Balance sheet'!F22</f>
        <v>16151</v>
      </c>
      <c r="G16" s="6">
        <f>'Balance sheet'!G28+'Balance sheet'!G26+'Balance sheet'!G25+'Balance sheet'!G22</f>
        <v>13912</v>
      </c>
      <c r="H16" s="6">
        <f>'Balance sheet'!H28+'Balance sheet'!H26+'Balance sheet'!H25+'Balance sheet'!H22</f>
        <v>17346</v>
      </c>
      <c r="I16" s="6">
        <f>'Balance sheet'!I28+'Balance sheet'!I26+'Balance sheet'!I25+'Balance sheet'!I22</f>
        <v>21638</v>
      </c>
      <c r="J16" s="6">
        <f>'Balance sheet'!J28+'Balance sheet'!J26+'Balance sheet'!J25+'Balance sheet'!J22</f>
        <v>21800</v>
      </c>
      <c r="K16" s="55">
        <f>'Balance sheet'!K28+'Balance sheet'!K26+'Balance sheet'!K25+'Balance sheet'!K22</f>
        <v>24242</v>
      </c>
    </row>
    <row r="17" spans="2:22" x14ac:dyDescent="0.3">
      <c r="B17" s="53">
        <v>14</v>
      </c>
      <c r="C17" s="4" t="s">
        <v>126</v>
      </c>
      <c r="D17" s="41">
        <f>D16/'Balance sheet'!D35</f>
        <v>-1.5539599651871192</v>
      </c>
      <c r="E17" s="41">
        <f>E16/'Balance sheet'!E35</f>
        <v>-1.2643449807175411</v>
      </c>
      <c r="F17" s="41">
        <f>F16/'Balance sheet'!F35</f>
        <v>-2.1870006770480703</v>
      </c>
      <c r="G17" s="41">
        <f>G16/'Balance sheet'!G35</f>
        <v>0.98040873854827348</v>
      </c>
      <c r="H17" s="41">
        <f>H16/'Balance sheet'!H35</f>
        <v>1.4141529430947335</v>
      </c>
      <c r="I17" s="41">
        <f>I16/'Balance sheet'!I35</f>
        <v>1.4966108728731498</v>
      </c>
      <c r="J17" s="41">
        <f>J16/'Balance sheet'!J35</f>
        <v>2.9700272479564034</v>
      </c>
      <c r="K17" s="56">
        <f>K16/'Balance sheet'!K35</f>
        <v>2.1550360032002844</v>
      </c>
    </row>
    <row r="18" spans="2:22" x14ac:dyDescent="0.3">
      <c r="B18" s="53">
        <v>15</v>
      </c>
      <c r="C18" s="4" t="s">
        <v>125</v>
      </c>
      <c r="D18" s="41">
        <f>D16/'Balance sheet'!D16</f>
        <v>0.45452809775345254</v>
      </c>
      <c r="E18" s="41">
        <f>E16/'Balance sheet'!E16</f>
        <v>0.70134837287696095</v>
      </c>
      <c r="F18" s="41">
        <f>F16/'Balance sheet'!F16</f>
        <v>0.67329498082374517</v>
      </c>
      <c r="G18" s="41">
        <f>G16/'Balance sheet'!G16</f>
        <v>0.43802147287553916</v>
      </c>
      <c r="H18" s="41">
        <f>H16/'Balance sheet'!H16</f>
        <v>0.52165283291230602</v>
      </c>
      <c r="I18" s="41">
        <f>I16/'Balance sheet'!I16</f>
        <v>0.55805436632795169</v>
      </c>
      <c r="J18" s="41">
        <f>J16/'Balance sheet'!J16</f>
        <v>0.67893736958485162</v>
      </c>
      <c r="K18" s="56">
        <f>K16/'Balance sheet'!K16</f>
        <v>0.62642445541228453</v>
      </c>
    </row>
    <row r="19" spans="2:22" x14ac:dyDescent="0.3">
      <c r="B19" s="53">
        <v>16</v>
      </c>
      <c r="C19" s="32" t="s">
        <v>127</v>
      </c>
      <c r="D19" s="41">
        <f>'Profit and loss sheet'!E6/'Balance sheet'!D16</f>
        <v>0.21243556290969262</v>
      </c>
      <c r="E19" s="41">
        <f>'Profit and loss sheet'!F6/'Balance sheet'!E16</f>
        <v>0.47983923246467003</v>
      </c>
      <c r="F19" s="41">
        <f>'Profit and loss sheet'!G6/'Balance sheet'!F16</f>
        <v>0.43492579623144906</v>
      </c>
      <c r="G19" s="41">
        <f>'Profit and loss sheet'!H6/'Balance sheet'!G16</f>
        <v>0.40930701174396272</v>
      </c>
      <c r="H19" s="41">
        <f>'Profit and loss sheet'!I6/'Balance sheet'!H16</f>
        <v>0.33498736918080113</v>
      </c>
      <c r="I19" s="41">
        <f>'Profit and loss sheet'!J6/'Balance sheet'!I16</f>
        <v>0.45017279620364159</v>
      </c>
      <c r="J19" s="41">
        <f>'Profit and loss sheet'!K6/'Balance sheet'!J16</f>
        <v>0.99277461147964741</v>
      </c>
      <c r="K19" s="56">
        <f>'Profit and loss sheet'!L6/'Balance sheet'!K16</f>
        <v>0.9633582263107574</v>
      </c>
    </row>
    <row r="20" spans="2:22" x14ac:dyDescent="0.3">
      <c r="B20" s="53">
        <v>17</v>
      </c>
      <c r="C20" s="4" t="s">
        <v>128</v>
      </c>
      <c r="D20" s="41">
        <f>'Balance sheet'!D16/'Balance sheet'!D37</f>
        <v>2.3361581920903953</v>
      </c>
      <c r="E20" s="41">
        <f>'Balance sheet'!E16/'Balance sheet'!E37</f>
        <v>4.2228305502326853</v>
      </c>
      <c r="F20" s="41">
        <f>'Balance sheet'!F16/'Balance sheet'!F37</f>
        <v>3.5318021201413425</v>
      </c>
      <c r="G20" s="41">
        <f>'Balance sheet'!G16/'Balance sheet'!G37</f>
        <v>2.091879075281565</v>
      </c>
      <c r="H20" s="41">
        <f>'Balance sheet'!H16/'Balance sheet'!H37</f>
        <v>2.4176239639377637</v>
      </c>
      <c r="I20" s="41">
        <f>'Balance sheet'!I16/'Balance sheet'!I37</f>
        <v>2.526158055899407</v>
      </c>
      <c r="J20" s="41">
        <f>'Balance sheet'!J16/'Balance sheet'!J37</f>
        <v>3.7757525870178741</v>
      </c>
      <c r="K20" s="56">
        <f>'Balance sheet'!K16/'Balance sheet'!K37</f>
        <v>3.0514903012143195</v>
      </c>
    </row>
    <row r="21" spans="2:22" x14ac:dyDescent="0.3">
      <c r="B21" s="53">
        <v>18</v>
      </c>
      <c r="C21" s="32" t="s">
        <v>129</v>
      </c>
      <c r="D21" s="4">
        <v>0</v>
      </c>
      <c r="E21" s="4">
        <v>0</v>
      </c>
      <c r="F21" s="4">
        <v>0</v>
      </c>
      <c r="G21" s="40">
        <v>-0.77400000000000002</v>
      </c>
      <c r="H21" s="40">
        <v>-0.46800000000000003</v>
      </c>
      <c r="I21" s="40">
        <v>-3.4000000000000002E-2</v>
      </c>
      <c r="J21" s="40">
        <v>-0.76600000000000001</v>
      </c>
      <c r="K21" s="54">
        <v>0.17799999999999999</v>
      </c>
    </row>
    <row r="22" spans="2:22" x14ac:dyDescent="0.3">
      <c r="B22" s="53">
        <v>19</v>
      </c>
      <c r="C22" s="32" t="s">
        <v>130</v>
      </c>
      <c r="D22" s="4">
        <v>0</v>
      </c>
      <c r="E22" s="4">
        <v>0</v>
      </c>
      <c r="F22" s="4">
        <v>0</v>
      </c>
      <c r="G22" s="42">
        <f>-'Profit and loss sheet'!H30/'Balance sheet'!G16</f>
        <v>-0.26781272629954977</v>
      </c>
      <c r="H22" s="42">
        <f>-'Profit and loss sheet'!I30/'Balance sheet'!H16</f>
        <v>-0.20353662937567665</v>
      </c>
      <c r="I22" s="42">
        <f>-'Profit and loss sheet'!J30/'Balance sheet'!I16</f>
        <v>-1.2792077165110641E-2</v>
      </c>
      <c r="J22" s="42">
        <f>-'Profit and loss sheet'!K30/'Balance sheet'!J16</f>
        <v>-0.28468653648509762</v>
      </c>
      <c r="K22" s="54">
        <v>0.05</v>
      </c>
    </row>
    <row r="25" spans="2:22" x14ac:dyDescent="0.3">
      <c r="E25" s="38"/>
      <c r="F25" s="38"/>
      <c r="G25" s="38"/>
      <c r="L25" s="3"/>
      <c r="N25" s="3"/>
      <c r="P25" s="3"/>
      <c r="R25" s="60"/>
      <c r="T25" s="60"/>
    </row>
    <row r="26" spans="2:22" x14ac:dyDescent="0.3">
      <c r="E26" s="38"/>
      <c r="F26" s="38"/>
      <c r="G26" s="38"/>
      <c r="L26" s="3"/>
      <c r="N26" s="3"/>
      <c r="P26" s="3"/>
    </row>
    <row r="27" spans="2:22" x14ac:dyDescent="0.3">
      <c r="D27" s="38"/>
      <c r="E27" s="38"/>
      <c r="F27" s="38"/>
      <c r="G27" s="38"/>
      <c r="H27" s="38"/>
      <c r="I27" s="38"/>
      <c r="J27" s="38"/>
      <c r="L27" s="3"/>
      <c r="N27" s="3"/>
      <c r="P27" s="3"/>
    </row>
    <row r="28" spans="2:22" x14ac:dyDescent="0.3">
      <c r="D28" s="38"/>
      <c r="E28" s="38"/>
      <c r="F28" s="38"/>
      <c r="G28" s="38"/>
      <c r="H28" s="38"/>
      <c r="I28" s="38"/>
      <c r="J28" s="38"/>
      <c r="L28" s="3"/>
      <c r="N28" s="3"/>
      <c r="P28" s="3"/>
      <c r="U28" s="38"/>
      <c r="V28" s="38"/>
    </row>
    <row r="29" spans="2:22" x14ac:dyDescent="0.3">
      <c r="D29" s="38"/>
      <c r="E29" s="38"/>
      <c r="F29" s="38"/>
      <c r="G29" s="38"/>
      <c r="H29" s="38"/>
      <c r="I29" s="38"/>
      <c r="J29" s="38"/>
      <c r="L29" s="3"/>
      <c r="N29" s="3"/>
      <c r="P29" s="3"/>
      <c r="U29" s="38"/>
      <c r="V29" s="38"/>
    </row>
    <row r="30" spans="2:22" x14ac:dyDescent="0.3">
      <c r="D30" s="38"/>
      <c r="E30" s="38"/>
      <c r="F30" s="38"/>
      <c r="G30" s="38"/>
      <c r="H30" s="38"/>
      <c r="I30" s="38"/>
      <c r="J30" s="38"/>
      <c r="L30" s="3"/>
      <c r="N30" s="3"/>
      <c r="P30" s="3"/>
      <c r="U30" s="38"/>
      <c r="V30" s="38"/>
    </row>
    <row r="31" spans="2:22" x14ac:dyDescent="0.3">
      <c r="D31" s="38"/>
      <c r="E31" s="38"/>
      <c r="F31" s="38"/>
      <c r="G31" s="38"/>
      <c r="H31" s="38"/>
      <c r="I31" s="38"/>
      <c r="J31" s="38"/>
      <c r="L31" s="3"/>
      <c r="N31" s="3"/>
      <c r="P31" s="3"/>
      <c r="U31" s="38"/>
      <c r="V31" s="38"/>
    </row>
    <row r="32" spans="2:22" x14ac:dyDescent="0.3">
      <c r="D32" s="38"/>
      <c r="E32" s="38"/>
      <c r="F32" s="38"/>
      <c r="G32" s="38"/>
      <c r="H32" s="38"/>
      <c r="I32" s="61"/>
      <c r="J32" s="38"/>
      <c r="L32" s="3"/>
      <c r="N32" s="3"/>
      <c r="P32" s="3"/>
      <c r="U32" s="38"/>
      <c r="V32" s="61"/>
    </row>
  </sheetData>
  <mergeCells count="1">
    <mergeCell ref="B1:K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BCA1-57B8-432D-96FD-6DBFF63AA9F1}">
  <dimension ref="B1:I24"/>
  <sheetViews>
    <sheetView zoomScale="114" workbookViewId="0">
      <selection activeCell="H34" sqref="H34"/>
    </sheetView>
  </sheetViews>
  <sheetFormatPr defaultRowHeight="14.4" x14ac:dyDescent="0.3"/>
  <cols>
    <col min="2" max="2" width="10.109375" customWidth="1"/>
    <col min="3" max="3" width="26.77734375" customWidth="1"/>
    <col min="4" max="4" width="19.44140625" customWidth="1"/>
    <col min="5" max="5" width="18" customWidth="1"/>
    <col min="6" max="6" width="18.21875" customWidth="1"/>
    <col min="7" max="7" width="18.6640625" customWidth="1"/>
    <col min="8" max="8" width="17.33203125" customWidth="1"/>
    <col min="9" max="9" width="17.44140625" customWidth="1"/>
  </cols>
  <sheetData>
    <row r="1" spans="2:9" ht="23.4" x14ac:dyDescent="0.45">
      <c r="B1" s="79" t="s">
        <v>204</v>
      </c>
      <c r="C1" s="79"/>
      <c r="D1" s="79"/>
      <c r="E1" s="79"/>
      <c r="F1" s="79"/>
      <c r="G1" s="79"/>
      <c r="H1" s="79"/>
      <c r="I1" s="79"/>
    </row>
    <row r="3" spans="2: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s="48" t="s">
        <v>27</v>
      </c>
      <c r="C4" s="48" t="s">
        <v>100</v>
      </c>
      <c r="D4" s="48" t="s">
        <v>171</v>
      </c>
      <c r="E4" s="48" t="s">
        <v>172</v>
      </c>
      <c r="F4" s="48" t="s">
        <v>173</v>
      </c>
      <c r="G4" s="48" t="s">
        <v>174</v>
      </c>
      <c r="H4" s="48" t="s">
        <v>175</v>
      </c>
      <c r="I4" s="48" t="s">
        <v>176</v>
      </c>
    </row>
    <row r="5" spans="2:9" ht="28.8" x14ac:dyDescent="0.3">
      <c r="B5">
        <v>1</v>
      </c>
      <c r="C5" t="s">
        <v>177</v>
      </c>
      <c r="D5" s="1" t="s">
        <v>195</v>
      </c>
      <c r="E5" s="1" t="s">
        <v>196</v>
      </c>
      <c r="F5" s="1" t="s">
        <v>197</v>
      </c>
      <c r="G5" s="1" t="s">
        <v>198</v>
      </c>
      <c r="H5" s="1" t="s">
        <v>199</v>
      </c>
      <c r="I5" s="1" t="s">
        <v>200</v>
      </c>
    </row>
    <row r="6" spans="2:9" x14ac:dyDescent="0.3">
      <c r="B6">
        <v>2</v>
      </c>
      <c r="C6" t="s">
        <v>178</v>
      </c>
      <c r="D6" t="s">
        <v>201</v>
      </c>
      <c r="E6" t="s">
        <v>202</v>
      </c>
      <c r="F6" t="s">
        <v>203</v>
      </c>
      <c r="G6" t="s">
        <v>201</v>
      </c>
      <c r="H6" t="s">
        <v>201</v>
      </c>
      <c r="I6" t="s">
        <v>201</v>
      </c>
    </row>
    <row r="7" spans="2:9" x14ac:dyDescent="0.3">
      <c r="B7">
        <v>3</v>
      </c>
      <c r="C7" t="s">
        <v>205</v>
      </c>
      <c r="D7">
        <v>2010</v>
      </c>
      <c r="E7">
        <v>2012</v>
      </c>
      <c r="F7">
        <v>2012</v>
      </c>
      <c r="G7">
        <v>2021</v>
      </c>
      <c r="H7">
        <v>2010</v>
      </c>
      <c r="I7">
        <v>2016</v>
      </c>
    </row>
    <row r="8" spans="2:9" x14ac:dyDescent="0.3">
      <c r="B8">
        <v>4</v>
      </c>
      <c r="C8" t="s">
        <v>179</v>
      </c>
      <c r="D8">
        <v>138.91</v>
      </c>
      <c r="E8">
        <v>21.89</v>
      </c>
      <c r="F8">
        <v>18.079999999999998</v>
      </c>
      <c r="G8">
        <v>5.38</v>
      </c>
      <c r="H8">
        <v>2.97</v>
      </c>
      <c r="I8">
        <v>1.1599999999999999</v>
      </c>
    </row>
    <row r="9" spans="2:9" x14ac:dyDescent="0.3">
      <c r="B9">
        <v>5</v>
      </c>
      <c r="C9" t="s">
        <v>180</v>
      </c>
      <c r="D9">
        <v>140.41999999999999</v>
      </c>
      <c r="E9">
        <v>17.350000000000001</v>
      </c>
      <c r="F9">
        <v>12.66</v>
      </c>
      <c r="G9">
        <v>4.7</v>
      </c>
      <c r="H9">
        <v>29.21</v>
      </c>
      <c r="I9">
        <v>19.63</v>
      </c>
    </row>
    <row r="10" spans="2:9" x14ac:dyDescent="0.3">
      <c r="B10">
        <v>6</v>
      </c>
      <c r="C10" t="s">
        <v>181</v>
      </c>
      <c r="D10" s="3">
        <v>30800</v>
      </c>
      <c r="E10" s="3">
        <v>19328</v>
      </c>
      <c r="F10" s="3">
        <v>10604</v>
      </c>
      <c r="G10" s="3">
        <v>2945</v>
      </c>
      <c r="H10" s="3">
        <v>21250</v>
      </c>
      <c r="I10" s="3">
        <v>27000</v>
      </c>
    </row>
    <row r="11" spans="2:9" x14ac:dyDescent="0.3">
      <c r="B11">
        <v>7</v>
      </c>
      <c r="C11" s="48" t="s">
        <v>188</v>
      </c>
      <c r="D11">
        <v>41.96</v>
      </c>
      <c r="E11">
        <v>28.97</v>
      </c>
      <c r="F11">
        <v>2.69</v>
      </c>
      <c r="G11">
        <v>5.46</v>
      </c>
      <c r="H11">
        <v>11.84</v>
      </c>
      <c r="I11">
        <v>9.19</v>
      </c>
    </row>
    <row r="12" spans="2:9" x14ac:dyDescent="0.3">
      <c r="B12">
        <v>8</v>
      </c>
      <c r="C12" t="s">
        <v>189</v>
      </c>
      <c r="D12">
        <v>20.14</v>
      </c>
      <c r="E12">
        <v>5.9</v>
      </c>
      <c r="F12">
        <v>0.68</v>
      </c>
      <c r="G12">
        <v>13.51</v>
      </c>
      <c r="H12">
        <v>331.97</v>
      </c>
      <c r="I12">
        <v>30.02</v>
      </c>
    </row>
    <row r="13" spans="2:9" x14ac:dyDescent="0.3">
      <c r="B13">
        <v>9</v>
      </c>
      <c r="C13" t="s">
        <v>182</v>
      </c>
      <c r="D13" s="38">
        <v>0.16700000000000001</v>
      </c>
      <c r="E13" s="38">
        <v>0.13300000000000001</v>
      </c>
      <c r="F13" s="38">
        <v>0.2165</v>
      </c>
      <c r="G13" s="38">
        <v>0.25409999999999999</v>
      </c>
      <c r="H13" s="38">
        <v>-1.43E-2</v>
      </c>
      <c r="I13" s="38">
        <v>-3.0999999999999999E-3</v>
      </c>
    </row>
    <row r="14" spans="2:9" x14ac:dyDescent="0.3">
      <c r="B14">
        <v>10</v>
      </c>
      <c r="C14" t="s">
        <v>193</v>
      </c>
      <c r="D14">
        <v>13.7</v>
      </c>
      <c r="E14">
        <v>4</v>
      </c>
      <c r="F14">
        <v>1.1200000000000001</v>
      </c>
      <c r="G14">
        <v>1.85</v>
      </c>
      <c r="H14">
        <v>3.45</v>
      </c>
      <c r="I14">
        <v>-299</v>
      </c>
    </row>
    <row r="15" spans="2:9" x14ac:dyDescent="0.3">
      <c r="B15">
        <v>11</v>
      </c>
      <c r="C15" s="48" t="s">
        <v>113</v>
      </c>
      <c r="D15" s="38">
        <v>0.3271</v>
      </c>
      <c r="E15" s="38">
        <v>0.13819999999999999</v>
      </c>
      <c r="F15" s="38">
        <v>0.41620000000000001</v>
      </c>
      <c r="G15" s="38">
        <v>0.33879999999999999</v>
      </c>
      <c r="H15" s="38">
        <v>0.29110000000000003</v>
      </c>
      <c r="I15" s="38">
        <v>-2.4899999999999999E-2</v>
      </c>
    </row>
    <row r="16" spans="2:9" x14ac:dyDescent="0.3">
      <c r="B16">
        <v>12</v>
      </c>
      <c r="C16" t="s">
        <v>192</v>
      </c>
      <c r="D16">
        <v>3.44</v>
      </c>
      <c r="E16">
        <v>0.441</v>
      </c>
      <c r="F16">
        <v>-7.0000000000000007E-2</v>
      </c>
      <c r="G16">
        <v>-1.2E-2</v>
      </c>
      <c r="H16">
        <v>1.84</v>
      </c>
      <c r="I16">
        <v>-1.0900000000000001</v>
      </c>
    </row>
    <row r="17" spans="2:9" x14ac:dyDescent="0.3">
      <c r="B17">
        <v>13</v>
      </c>
      <c r="C17" s="48" t="s">
        <v>183</v>
      </c>
      <c r="D17" s="38">
        <v>8.2100000000000006E-2</v>
      </c>
      <c r="E17" s="38">
        <v>1.52E-2</v>
      </c>
      <c r="F17" s="38">
        <v>-2.6100000000000002E-2</v>
      </c>
      <c r="G17" s="38">
        <v>-2.3E-3</v>
      </c>
      <c r="H17" s="38">
        <v>0.1555</v>
      </c>
      <c r="I17" s="38">
        <v>-0.1187</v>
      </c>
    </row>
    <row r="18" spans="2:9" x14ac:dyDescent="0.3">
      <c r="B18">
        <v>14</v>
      </c>
      <c r="C18" t="s">
        <v>191</v>
      </c>
      <c r="D18">
        <v>4.4000000000000004</v>
      </c>
      <c r="E18">
        <v>1.1299999999999999</v>
      </c>
      <c r="F18">
        <v>-9.6000000000000002E-2</v>
      </c>
      <c r="G18">
        <v>-6.5000000000000002E-2</v>
      </c>
      <c r="H18">
        <v>0.39600000000000002</v>
      </c>
      <c r="I18">
        <v>-2.73</v>
      </c>
    </row>
    <row r="19" spans="2:9" x14ac:dyDescent="0.3">
      <c r="B19">
        <v>15</v>
      </c>
      <c r="C19" s="48" t="s">
        <v>184</v>
      </c>
      <c r="D19" s="38">
        <v>0.10489999999999999</v>
      </c>
      <c r="E19" s="38">
        <v>3.9E-2</v>
      </c>
      <c r="F19" s="38">
        <v>-3.5700000000000003E-2</v>
      </c>
      <c r="G19" s="38">
        <v>-1.2E-2</v>
      </c>
      <c r="H19" s="38">
        <v>3.3399999999999999E-2</v>
      </c>
      <c r="I19" s="38">
        <v>-0.29709999999999998</v>
      </c>
    </row>
    <row r="20" spans="2:9" x14ac:dyDescent="0.3">
      <c r="B20">
        <v>16</v>
      </c>
      <c r="C20" t="s">
        <v>190</v>
      </c>
      <c r="D20">
        <v>2.68</v>
      </c>
      <c r="E20">
        <v>-6.8000000000000005E-2</v>
      </c>
      <c r="F20">
        <v>-0.217</v>
      </c>
      <c r="G20">
        <v>-0.158</v>
      </c>
      <c r="H20">
        <v>1.71</v>
      </c>
      <c r="I20">
        <v>-1.25</v>
      </c>
    </row>
    <row r="21" spans="2:9" x14ac:dyDescent="0.3">
      <c r="B21">
        <v>17</v>
      </c>
      <c r="C21" s="48" t="s">
        <v>185</v>
      </c>
      <c r="D21" s="38">
        <v>0.34329999999999999</v>
      </c>
      <c r="E21" s="38">
        <v>6.0400000000000002E-2</v>
      </c>
      <c r="F21" s="38">
        <v>-2.4799999999999999E-2</v>
      </c>
      <c r="G21" s="38">
        <v>-0.11609999999999999</v>
      </c>
      <c r="H21" s="4" t="s">
        <v>10</v>
      </c>
      <c r="I21" s="38">
        <v>-1.3416999999999999</v>
      </c>
    </row>
    <row r="22" spans="2:9" x14ac:dyDescent="0.3">
      <c r="B22">
        <v>18</v>
      </c>
      <c r="C22" s="48" t="s">
        <v>186</v>
      </c>
      <c r="D22" s="38">
        <v>7.7200000000000005E-2</v>
      </c>
      <c r="E22" s="38">
        <v>-6.4999999999999997E-3</v>
      </c>
      <c r="F22" s="38">
        <v>-1.2699999999999999E-2</v>
      </c>
      <c r="G22" s="38">
        <v>-3.4000000000000002E-2</v>
      </c>
      <c r="H22" s="38">
        <v>4.9099999999999998E-2</v>
      </c>
      <c r="I22" s="38">
        <v>-1.2699999999999999E-2</v>
      </c>
    </row>
    <row r="23" spans="2:9" x14ac:dyDescent="0.3">
      <c r="B23">
        <v>19</v>
      </c>
      <c r="C23" t="s">
        <v>187</v>
      </c>
      <c r="D23">
        <v>1.01</v>
      </c>
      <c r="E23">
        <v>1.44</v>
      </c>
      <c r="F23">
        <v>0.3</v>
      </c>
      <c r="G23">
        <v>1.1200000000000001</v>
      </c>
      <c r="H23">
        <v>0.36</v>
      </c>
      <c r="I23">
        <v>0.38</v>
      </c>
    </row>
    <row r="24" spans="2:9" x14ac:dyDescent="0.3">
      <c r="B24">
        <v>20</v>
      </c>
      <c r="C24" t="s">
        <v>194</v>
      </c>
      <c r="D24">
        <v>-0.253</v>
      </c>
      <c r="E24">
        <v>-0.33300000000000002</v>
      </c>
      <c r="F24">
        <v>-7.5999999999999998E-2</v>
      </c>
      <c r="G24">
        <v>-0.98</v>
      </c>
      <c r="H24">
        <v>-3.2</v>
      </c>
      <c r="I24">
        <v>-3.2</v>
      </c>
    </row>
  </sheetData>
  <mergeCells count="1">
    <mergeCell ref="B1:I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L j Y s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L j Y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4 2 L F q t 1 m 7 7 d w E A A I Y F A A A T A B w A R m 9 y b X V s Y X M v U 2 V j d G l v b j E u b S C i G A A o o B Q A A A A A A A A A A A A A A A A A A A A A A A A A A A D N k 0 t r w k A U h f e C / 2 E Y N w p J y E R t a 4 s L i Q h C K V L j y r g Y k 6 s G k p m Q m f S B + N + b x A d W e m l p X X Q 2 g X M f n C 9 z R k G g I y n I d P 9 l D / V a v a Y 2 P I O Q N K j H l z H Y n Q 5 p T v g a S L f X o q R P Y t D 1 G i n O V O Z Z A I U y C V d W 1 a u a o y g G y 5 V C g 9 C q S d 1 7 f 6 Y g U / 4 L j 9 T G H 8 p X E U s e K n + 2 h M z 0 I N g I G c t 1 B M o c i 8 B 0 b N Y z B 0 L k P D a f I Z W Z t t J w R V s G m Y + T N I a k 2 M p L o 3 3 K r D Z d t I y 9 k 5 P R / s H U d j 4 O + y f / d L G b D 7 n m i 0 N 7 g 7 o b L t Y F o / e e Q s l U d V p e x o V a y S x x Z Z w n o i y q 5 n G J s d 3 S v c 6 o Q X R R I x r e 9 M 4 g R 9 1 B 9 P Z R F 3 l S Y J 9 V O s h E F 5 2 4 Q S Z u E f 0 O 0 X u I z m y s 8 J l 6 1 6 r X I v H l 7 z z P U J k b 2 2 b X S s 1 o / D R 4 N K t 7 A f 2 b o J R + 2 E V K D h 7 / F J J q 7 x U S c q F / m 4 8 L / b + k 4 6 y A I T O M m W H Q D K N m G D b D u B k G z j B y B y N 3 0 L t 2 f v x g P g B Q S w E C L Q A U A A I A C A A u N i x a A b + 6 L a Q A A A D 2 A A A A E g A A A A A A A A A A A A A A A A A A A A A A Q 2 9 u Z m l n L 1 B h Y 2 t h Z 2 U u e G 1 s U E s B A i 0 A F A A C A A g A L j Y s W g / K 6 a u k A A A A 6 Q A A A B M A A A A A A A A A A A A A A A A A 8 A A A A F t D b 2 5 0 Z W 5 0 X 1 R 5 c G V z X S 5 4 b W x Q S w E C L Q A U A A I A C A A u N i x a r d Z u + 3 c B A A C G B Q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I w A A A A A A A O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N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V i Z D g w Z W M t Z W I 1 M i 0 0 Y T F k L T g 3 N D I t M z B m Z D N j O D Y 1 N W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0 N F 9 f U G F n Z V 8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x N j o w O T o y O S 4 x O T U x O D Y w W i I g L z 4 8 R W 5 0 c n k g V H l w Z T 0 i R m l s b E N v b H V t b l R 5 c G V z I i B W Y W x 1 Z T 0 i c 0 J n W U Z C Z 1 V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Q g K F B h Z 2 U g N T k p L 0 F 1 d G 9 S Z W 1 v d m V k Q 2 9 s d W 1 u c z E u e 0 N v b H V t b j E s M H 0 m c X V v d D s s J n F 1 b 3 Q 7 U 2 V j d G l v b j E v V G F i b G U w N D Q g K F B h Z 2 U g N T k p L 0 F 1 d G 9 S Z W 1 v d m V k Q 2 9 s d W 1 u c z E u e 0 N v b H V t b j I s M X 0 m c X V v d D s s J n F 1 b 3 Q 7 U 2 V j d G l v b j E v V G F i b G U w N D Q g K F B h Z 2 U g N T k p L 0 F 1 d G 9 S Z W 1 v d m V k Q 2 9 s d W 1 u c z E u e 0 N v b H V t b j M s M n 0 m c X V v d D s s J n F 1 b 3 Q 7 U 2 V j d G l v b j E v V G F i b G U w N D Q g K F B h Z 2 U g N T k p L 0 F 1 d G 9 S Z W 1 v d m V k Q 2 9 s d W 1 u c z E u e 0 N v b H V t b j Q s M 3 0 m c X V v d D s s J n F 1 b 3 Q 7 U 2 V j d G l v b j E v V G F i b G U w N D Q g K F B h Z 2 U g N T k p L 0 F 1 d G 9 S Z W 1 v d m V k Q 2 9 s d W 1 u c z E u e 0 N v b H V t b j U s N H 0 m c X V v d D s s J n F 1 b 3 Q 7 U 2 V j d G l v b j E v V G F i b G U w N D Q g K F B h Z 2 U g N T k p L 0 F 1 d G 9 S Z W 1 v d m V k Q 2 9 s d W 1 u c z E u e 0 N v b H V t b j Y s N X 0 m c X V v d D s s J n F 1 b 3 Q 7 U 2 V j d G l v b j E v V G F i b G U w N D Q g K F B h Z 2 U g N T k p L 0 F 1 d G 9 S Z W 1 v d m V k Q 2 9 s d W 1 u c z E u e 0 N v b H V t b j c s N n 0 m c X V v d D s s J n F 1 b 3 Q 7 U 2 V j d G l v b j E v V G F i b G U w N D Q g K F B h Z 2 U g N T k p L 0 F 1 d G 9 S Z W 1 v d m V k Q 2 9 s d W 1 u c z E u e 0 N v b H V t b j g s N 3 0 m c X V v d D s s J n F 1 b 3 Q 7 U 2 V j d G l v b j E v V G F i b G U w N D Q g K F B h Z 2 U g N T k p L 0 F 1 d G 9 S Z W 1 v d m V k Q 2 9 s d W 1 u c z E u e 0 N v b H V t b j k s O H 0 m c X V v d D s s J n F 1 b 3 Q 7 U 2 V j d G l v b j E v V G F i b G U w N D Q g K F B h Z 2 U g N T k p L 0 F 1 d G 9 S Z W 1 v d m V k Q 2 9 s d W 1 u c z E u e 0 N v b H V t b j E w L D l 9 J n F 1 b 3 Q 7 L C Z x d W 9 0 O 1 N l Y 3 R p b 2 4 x L 1 R h Y m x l M D Q 0 I C h Q Y W d l I D U 5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Q 0 I C h Q Y W d l I D U 5 K S 9 B d X R v U m V t b 3 Z l Z E N v b H V t b n M x L n t D b 2 x 1 b W 4 x L D B 9 J n F 1 b 3 Q 7 L C Z x d W 9 0 O 1 N l Y 3 R p b 2 4 x L 1 R h Y m x l M D Q 0 I C h Q Y W d l I D U 5 K S 9 B d X R v U m V t b 3 Z l Z E N v b H V t b n M x L n t D b 2 x 1 b W 4 y L D F 9 J n F 1 b 3 Q 7 L C Z x d W 9 0 O 1 N l Y 3 R p b 2 4 x L 1 R h Y m x l M D Q 0 I C h Q Y W d l I D U 5 K S 9 B d X R v U m V t b 3 Z l Z E N v b H V t b n M x L n t D b 2 x 1 b W 4 z L D J 9 J n F 1 b 3 Q 7 L C Z x d W 9 0 O 1 N l Y 3 R p b 2 4 x L 1 R h Y m x l M D Q 0 I C h Q Y W d l I D U 5 K S 9 B d X R v U m V t b 3 Z l Z E N v b H V t b n M x L n t D b 2 x 1 b W 4 0 L D N 9 J n F 1 b 3 Q 7 L C Z x d W 9 0 O 1 N l Y 3 R p b 2 4 x L 1 R h Y m x l M D Q 0 I C h Q Y W d l I D U 5 K S 9 B d X R v U m V t b 3 Z l Z E N v b H V t b n M x L n t D b 2 x 1 b W 4 1 L D R 9 J n F 1 b 3 Q 7 L C Z x d W 9 0 O 1 N l Y 3 R p b 2 4 x L 1 R h Y m x l M D Q 0 I C h Q Y W d l I D U 5 K S 9 B d X R v U m V t b 3 Z l Z E N v b H V t b n M x L n t D b 2 x 1 b W 4 2 L D V 9 J n F 1 b 3 Q 7 L C Z x d W 9 0 O 1 N l Y 3 R p b 2 4 x L 1 R h Y m x l M D Q 0 I C h Q Y W d l I D U 5 K S 9 B d X R v U m V t b 3 Z l Z E N v b H V t b n M x L n t D b 2 x 1 b W 4 3 L D Z 9 J n F 1 b 3 Q 7 L C Z x d W 9 0 O 1 N l Y 3 R p b 2 4 x L 1 R h Y m x l M D Q 0 I C h Q Y W d l I D U 5 K S 9 B d X R v U m V t b 3 Z l Z E N v b H V t b n M x L n t D b 2 x 1 b W 4 4 L D d 9 J n F 1 b 3 Q 7 L C Z x d W 9 0 O 1 N l Y 3 R p b 2 4 x L 1 R h Y m x l M D Q 0 I C h Q Y W d l I D U 5 K S 9 B d X R v U m V t b 3 Z l Z E N v b H V t b n M x L n t D b 2 x 1 b W 4 5 L D h 9 J n F 1 b 3 Q 7 L C Z x d W 9 0 O 1 N l Y 3 R p b 2 4 x L 1 R h Y m x l M D Q 0 I C h Q Y W d l I D U 5 K S 9 B d X R v U m V t b 3 Z l Z E N v b H V t b n M x L n t D b 2 x 1 b W 4 x M C w 5 f S Z x d W 9 0 O y w m c X V v d D t T Z W N 0 a W 9 u M S 9 U Y W J s Z T A 0 N C A o U G F n Z S A 1 O S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N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1 O S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N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Z G R k O D Y w L W Z l Y z c t N G V l Y y 1 i M W Z h L W N m Y W Y 4 O T M 0 Z W M 0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D E 6 M T k 6 M j E u N j U 0 O D I z M V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y w m c X V v d D t T Z W N 0 a W 9 u M S 9 Q Y W d l M D A x L 0 F 1 d G 9 S Z W 1 v d m V k Q 2 9 s d W 1 u c z E u e 0 N v b H V t b j c s N n 0 m c X V v d D s s J n F 1 b 3 Q 7 U 2 V j d G l v b j E v U G F n Z T A w M S 9 B d X R v U m V t b 3 Z l Z E N v b H V t b n M x L n t D b 2 x 1 b W 4 4 L D d 9 J n F 1 b 3 Q 7 L C Z x d W 9 0 O 1 N l Y 3 R p b 2 4 x L 1 B h Z 2 U w M D E v Q X V 0 b 1 J l b W 9 2 Z W R D b 2 x 1 b W 5 z M S 5 7 Q 2 9 s d W 1 u O S w 4 f S Z x d W 9 0 O y w m c X V v d D t T Z W N 0 a W 9 u M S 9 Q Y W d l M D A x L 0 F 1 d G 9 S Z W 1 v d m V k Q 2 9 s d W 1 u c z E u e 0 N v b H V t b j E w L D l 9 J n F 1 b 3 Q 7 L C Z x d W 9 0 O 1 N l Y 3 R p b 2 4 x L 1 B h Z 2 U w M D E v Q X V 0 b 1 J l b W 9 2 Z W R D b 2 x 1 b W 5 z M S 5 7 Q 2 9 s d W 1 u M T E s M T B 9 J n F 1 b 3 Q 7 L C Z x d W 9 0 O 1 N l Y 3 R p b 2 4 x L 1 B h Z 2 U w M D E v Q X V 0 b 1 J l b W 9 2 Z W R D b 2 x 1 b W 5 z M S 5 7 Q 2 9 s d W 1 u M T I s M T F 9 J n F 1 b 3 Q 7 L C Z x d W 9 0 O 1 N l Y 3 R p b 2 4 x L 1 B h Z 2 U w M D E v Q X V 0 b 1 J l b W 9 2 Z W R D b 2 x 1 b W 5 z M S 5 7 Q 2 9 s d W 1 u M T M s M T J 9 J n F 1 b 3 Q 7 L C Z x d W 9 0 O 1 N l Y 3 R p b 2 4 x L 1 B h Z 2 U w M D E v Q X V 0 b 1 J l b W 9 2 Z W R D b 2 x 1 b W 5 z M S 5 7 Q 2 9 s d W 1 u M T Q s M T N 9 J n F 1 b 3 Q 7 L C Z x d W 9 0 O 1 N l Y 3 R p b 2 4 x L 1 B h Z 2 U w M D E v Q X V 0 b 1 J l b W 9 2 Z W R D b 2 x 1 b W 5 z M S 5 7 Q 2 9 s d W 1 u M T U s M T R 9 J n F 1 b 3 Q 7 L C Z x d W 9 0 O 1 N l Y 3 R p b 2 4 x L 1 B h Z 2 U w M D E v Q X V 0 b 1 J l b W 9 2 Z W R D b 2 x 1 b W 5 z M S 5 7 Q 2 9 s d W 1 u M T Y s M T V 9 J n F 1 b 3 Q 7 L C Z x d W 9 0 O 1 N l Y 3 R p b 2 4 x L 1 B h Z 2 U w M D E v Q X V 0 b 1 J l b W 9 2 Z W R D b 2 x 1 b W 5 z M S 5 7 Q 2 9 s d W 1 u M T c s M T Z 9 J n F 1 b 3 Q 7 L C Z x d W 9 0 O 1 N l Y 3 R p b 2 4 x L 1 B h Z 2 U w M D E v Q X V 0 b 1 J l b W 9 2 Z W R D b 2 x 1 b W 5 z M S 5 7 Q 2 9 s d W 1 u M T g s M T d 9 J n F 1 b 3 Q 7 L C Z x d W 9 0 O 1 N l Y 3 R p b 2 4 x L 1 B h Z 2 U w M D E v Q X V 0 b 1 J l b W 9 2 Z W R D b 2 x 1 b W 5 z M S 5 7 Q 2 9 s d W 1 u M T k s M T h 9 J n F 1 b 3 Q 7 L C Z x d W 9 0 O 1 N l Y 3 R p b 2 4 x L 1 B h Z 2 U w M D E v Q X V 0 b 1 J l b W 9 2 Z W R D b 2 x 1 b W 5 z M S 5 7 Q 2 9 s d W 1 u M j A s M T l 9 J n F 1 b 3 Q 7 L C Z x d W 9 0 O 1 N l Y 3 R p b 2 4 x L 1 B h Z 2 U w M D E v Q X V 0 b 1 J l b W 9 2 Z W R D b 2 x 1 b W 5 z M S 5 7 Q 2 9 s d W 1 u M j E s M j B 9 J n F 1 b 3 Q 7 L C Z x d W 9 0 O 1 N l Y 3 R p b 2 4 x L 1 B h Z 2 U w M D E v Q X V 0 b 1 J l b W 9 2 Z W R D b 2 x 1 b W 5 z M S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y w m c X V v d D t T Z W N 0 a W 9 u M S 9 Q Y W d l M D A x L 0 F 1 d G 9 S Z W 1 v d m V k Q 2 9 s d W 1 u c z E u e 0 N v b H V t b j c s N n 0 m c X V v d D s s J n F 1 b 3 Q 7 U 2 V j d G l v b j E v U G F n Z T A w M S 9 B d X R v U m V t b 3 Z l Z E N v b H V t b n M x L n t D b 2 x 1 b W 4 4 L D d 9 J n F 1 b 3 Q 7 L C Z x d W 9 0 O 1 N l Y 3 R p b 2 4 x L 1 B h Z 2 U w M D E v Q X V 0 b 1 J l b W 9 2 Z W R D b 2 x 1 b W 5 z M S 5 7 Q 2 9 s d W 1 u O S w 4 f S Z x d W 9 0 O y w m c X V v d D t T Z W N 0 a W 9 u M S 9 Q Y W d l M D A x L 0 F 1 d G 9 S Z W 1 v d m V k Q 2 9 s d W 1 u c z E u e 0 N v b H V t b j E w L D l 9 J n F 1 b 3 Q 7 L C Z x d W 9 0 O 1 N l Y 3 R p b 2 4 x L 1 B h Z 2 U w M D E v Q X V 0 b 1 J l b W 9 2 Z W R D b 2 x 1 b W 5 z M S 5 7 Q 2 9 s d W 1 u M T E s M T B 9 J n F 1 b 3 Q 7 L C Z x d W 9 0 O 1 N l Y 3 R p b 2 4 x L 1 B h Z 2 U w M D E v Q X V 0 b 1 J l b W 9 2 Z W R D b 2 x 1 b W 5 z M S 5 7 Q 2 9 s d W 1 u M T I s M T F 9 J n F 1 b 3 Q 7 L C Z x d W 9 0 O 1 N l Y 3 R p b 2 4 x L 1 B h Z 2 U w M D E v Q X V 0 b 1 J l b W 9 2 Z W R D b 2 x 1 b W 5 z M S 5 7 Q 2 9 s d W 1 u M T M s M T J 9 J n F 1 b 3 Q 7 L C Z x d W 9 0 O 1 N l Y 3 R p b 2 4 x L 1 B h Z 2 U w M D E v Q X V 0 b 1 J l b W 9 2 Z W R D b 2 x 1 b W 5 z M S 5 7 Q 2 9 s d W 1 u M T Q s M T N 9 J n F 1 b 3 Q 7 L C Z x d W 9 0 O 1 N l Y 3 R p b 2 4 x L 1 B h Z 2 U w M D E v Q X V 0 b 1 J l b W 9 2 Z W R D b 2 x 1 b W 5 z M S 5 7 Q 2 9 s d W 1 u M T U s M T R 9 J n F 1 b 3 Q 7 L C Z x d W 9 0 O 1 N l Y 3 R p b 2 4 x L 1 B h Z 2 U w M D E v Q X V 0 b 1 J l b W 9 2 Z W R D b 2 x 1 b W 5 z M S 5 7 Q 2 9 s d W 1 u M T Y s M T V 9 J n F 1 b 3 Q 7 L C Z x d W 9 0 O 1 N l Y 3 R p b 2 4 x L 1 B h Z 2 U w M D E v Q X V 0 b 1 J l b W 9 2 Z W R D b 2 x 1 b W 5 z M S 5 7 Q 2 9 s d W 1 u M T c s M T Z 9 J n F 1 b 3 Q 7 L C Z x d W 9 0 O 1 N l Y 3 R p b 2 4 x L 1 B h Z 2 U w M D E v Q X V 0 b 1 J l b W 9 2 Z W R D b 2 x 1 b W 5 z M S 5 7 Q 2 9 s d W 1 u M T g s M T d 9 J n F 1 b 3 Q 7 L C Z x d W 9 0 O 1 N l Y 3 R p b 2 4 x L 1 B h Z 2 U w M D E v Q X V 0 b 1 J l b W 9 2 Z W R D b 2 x 1 b W 5 z M S 5 7 Q 2 9 s d W 1 u M T k s M T h 9 J n F 1 b 3 Q 7 L C Z x d W 9 0 O 1 N l Y 3 R p b 2 4 x L 1 B h Z 2 U w M D E v Q X V 0 b 1 J l b W 9 2 Z W R D b 2 x 1 b W 5 z M S 5 7 Q 2 9 s d W 1 u M j A s M T l 9 J n F 1 b 3 Q 7 L C Z x d W 9 0 O 1 N l Y 3 R p b 2 4 x L 1 B h Z 2 U w M D E v Q X V 0 b 1 J l b W 9 2 Z W R D b 2 x 1 b W 5 z M S 5 7 Q 2 9 s d W 1 u M j E s M j B 9 J n F 1 b 3 Q 7 L C Z x d W 9 0 O 1 N l Y 3 R p b 2 4 x L 1 B h Z 2 U w M D E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F m 4 y j o l p H k X W N k x f / f f 0 A A A A A A g A A A A A A E G Y A A A A B A A A g A A A A z K 4 E b 7 A w a H Y y z i k r P y 6 G j F 8 W j q o i B F U d X j z I H J J O L t w A A A A A D o A A A A A C A A A g A A A A Z S c 2 I 3 z u f v 3 f X s Q Z j v J c 6 T O s a U C h u Z O 3 B 3 / n q U I h c F x Q A A A A 4 z K v o 3 d c q N Q Q p v F 4 i 3 v n 1 I + x g T e c 8 h N 2 s y l g d f S B M C 6 2 w W Y Q u 2 q D A k T G X S J p M P c 8 Z L q L k g 9 P g U 4 X X G m r n u B F W G X J y F 2 7 C l B f m r 3 T C C 2 U y P B A A A A A a / D Y k B 0 K n a y R d c J W + Z T C i l v z 2 p O g N w 4 i 0 1 v z T d z a 2 + 6 d l 6 Q q n G L f U K C + T U / O X 1 R + X + h a W 2 I R F H y r e o 5 t 3 D J E K A = = < / D a t a M a s h u p > 
</file>

<file path=customXml/itemProps1.xml><?xml version="1.0" encoding="utf-8"?>
<ds:datastoreItem xmlns:ds="http://schemas.openxmlformats.org/officeDocument/2006/customXml" ds:itemID="{AD63891B-F64B-4093-AEC8-01B1879E96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Profit and loss sheet</vt:lpstr>
      <vt:lpstr>Balance sheet</vt:lpstr>
      <vt:lpstr>Cash Flow</vt:lpstr>
      <vt:lpstr>Portfolio revenue</vt:lpstr>
      <vt:lpstr>Key financial trends</vt:lpstr>
      <vt:lpstr>Financial Health</vt:lpstr>
      <vt:lpstr>Competitive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Ghyar</dc:creator>
  <cp:lastModifiedBy>Vaishnavi Ghyar</cp:lastModifiedBy>
  <dcterms:created xsi:type="dcterms:W3CDTF">2025-01-11T15:55:47Z</dcterms:created>
  <dcterms:modified xsi:type="dcterms:W3CDTF">2025-01-15T19:00:49Z</dcterms:modified>
</cp:coreProperties>
</file>