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465e9a386967/Desktop/Finance 2022/"/>
    </mc:Choice>
  </mc:AlternateContent>
  <xr:revisionPtr revIDLastSave="499" documentId="8_{F7A0EE69-C787-48ED-9BE8-9DF5658E7F5B}" xr6:coauthVersionLast="47" xr6:coauthVersionMax="47" xr10:uidLastSave="{7D6001DA-A83B-47B1-B591-24F8301F2581}"/>
  <bookViews>
    <workbookView xWindow="12560" yWindow="4470" windowWidth="19200" windowHeight="10220" xr2:uid="{216983EC-57C5-45B1-A289-61642F85B97C}"/>
  </bookViews>
  <sheets>
    <sheet name="P&amp;L Statement" sheetId="6" r:id="rId1"/>
    <sheet name="Database" sheetId="5" r:id="rId2"/>
    <sheet name="1. P&amp;L Extractions --&gt;" sheetId="4" r:id="rId3"/>
    <sheet name="1.1 FY2016" sheetId="1" r:id="rId4"/>
    <sheet name="1.2 FY2017" sheetId="2" r:id="rId5"/>
    <sheet name="1.3 FY2018" sheetId="3" r:id="rId6"/>
  </sheets>
  <definedNames>
    <definedName name="_xlnm._FilterDatabase" localSheetId="3" hidden="1">'1.1 FY2016'!$C$4:$G$61</definedName>
    <definedName name="_xlnm._FilterDatabase" localSheetId="4" hidden="1">'1.2 FY2017'!$C$4:$G$86</definedName>
    <definedName name="_xlnm._FilterDatabase" localSheetId="5" hidden="1">'1.3 FY2018'!$C$4:$G$78</definedName>
    <definedName name="_xlnm._FilterDatabase" localSheetId="1" hidden="1">Database!$B$3:$H$108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6" l="1"/>
  <c r="E28" i="6"/>
  <c r="D29" i="6"/>
  <c r="E29" i="6"/>
  <c r="C29" i="6"/>
  <c r="C28" i="6"/>
  <c r="D27" i="6"/>
  <c r="E27" i="6"/>
  <c r="C27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H4" i="6"/>
  <c r="G4" i="6"/>
  <c r="D18" i="6" l="1"/>
  <c r="D19" i="6" s="1"/>
  <c r="D22" i="6" s="1"/>
  <c r="E18" i="6"/>
  <c r="E19" i="6" s="1"/>
  <c r="E22" i="6" s="1"/>
  <c r="D20" i="6"/>
  <c r="E20" i="6"/>
  <c r="D21" i="6"/>
  <c r="E21" i="6"/>
  <c r="D23" i="6"/>
  <c r="E23" i="6"/>
  <c r="C23" i="6"/>
  <c r="C21" i="6"/>
  <c r="C20" i="6"/>
  <c r="C18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D10" i="6"/>
  <c r="E10" i="6"/>
  <c r="C10" i="6"/>
  <c r="D8" i="6"/>
  <c r="E8" i="6"/>
  <c r="C8" i="6"/>
  <c r="C5" i="6"/>
  <c r="D5" i="6"/>
  <c r="E5" i="6"/>
  <c r="C6" i="6"/>
  <c r="D6" i="6"/>
  <c r="E6" i="6"/>
  <c r="D4" i="6"/>
  <c r="E4" i="6"/>
  <c r="C4" i="6"/>
  <c r="E7" i="6" l="1"/>
  <c r="E9" i="6" s="1"/>
  <c r="E17" i="6" s="1"/>
  <c r="E24" i="6" s="1"/>
  <c r="D7" i="6"/>
  <c r="D9" i="6" s="1"/>
  <c r="D17" i="6" s="1"/>
  <c r="D24" i="6" s="1"/>
  <c r="C7" i="6"/>
  <c r="C9" i="6" s="1"/>
  <c r="C17" i="6" s="1"/>
  <c r="C19" i="6" s="1"/>
  <c r="C22" i="6" s="1"/>
  <c r="C24" i="6" s="1"/>
  <c r="H94" i="5"/>
  <c r="H60" i="5"/>
  <c r="G94" i="5"/>
  <c r="G60" i="5"/>
  <c r="F94" i="5"/>
  <c r="F6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4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E95" i="5"/>
  <c r="D95" i="5"/>
  <c r="C95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E61" i="5"/>
  <c r="D61" i="5"/>
  <c r="C61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E4" i="5"/>
  <c r="D4" i="5"/>
  <c r="C4" i="5"/>
</calcChain>
</file>

<file path=xl/sharedStrings.xml><?xml version="1.0" encoding="utf-8"?>
<sst xmlns="http://schemas.openxmlformats.org/spreadsheetml/2006/main" count="934" uniqueCount="234">
  <si>
    <t>P&amp;L account</t>
  </si>
  <si>
    <t>Partner company</t>
  </si>
  <si>
    <t>Name of partner company</t>
  </si>
  <si>
    <t>Amounts</t>
  </si>
  <si>
    <t>Account number</t>
  </si>
  <si>
    <t>Core business revenues</t>
  </si>
  <si>
    <t>External</t>
  </si>
  <si>
    <t>Other revenues</t>
  </si>
  <si>
    <t>Capitalized costs</t>
  </si>
  <si>
    <t>Green Ventures Ltd</t>
  </si>
  <si>
    <t>Generco Sunshine JSC</t>
  </si>
  <si>
    <t>Greenco Ltd</t>
  </si>
  <si>
    <t>Not assigned</t>
  </si>
  <si>
    <t>Direct costs</t>
  </si>
  <si>
    <t>Freight outbound expenses</t>
  </si>
  <si>
    <t>R&amp;D expenses</t>
  </si>
  <si>
    <t>Generco Ltd</t>
  </si>
  <si>
    <t>Wages and salaries</t>
  </si>
  <si>
    <t>Pension contributions</t>
  </si>
  <si>
    <t>Severance indemnity contribution</t>
  </si>
  <si>
    <t>D&amp;A</t>
  </si>
  <si>
    <t>Corporate recharges</t>
  </si>
  <si>
    <t>1</t>
  </si>
  <si>
    <t>Greeny Ltd</t>
  </si>
  <si>
    <t>Generco Cosmetics Ltd</t>
  </si>
  <si>
    <t>Generco Canada JSC</t>
  </si>
  <si>
    <t>1087</t>
  </si>
  <si>
    <t>Gener Beauty GmbH</t>
  </si>
  <si>
    <t xml:space="preserve">Generco UK </t>
  </si>
  <si>
    <t>Other income</t>
  </si>
  <si>
    <t>Marketing expenses</t>
  </si>
  <si>
    <t>Software&amp;IT</t>
  </si>
  <si>
    <t>Leasings</t>
  </si>
  <si>
    <t>Service expenses</t>
  </si>
  <si>
    <t>43</t>
  </si>
  <si>
    <t>Greeny France SL</t>
  </si>
  <si>
    <t>2240</t>
  </si>
  <si>
    <t>Greeny Germany GmbH</t>
  </si>
  <si>
    <t>Charges and contributions</t>
  </si>
  <si>
    <t>Insurance expenses</t>
  </si>
  <si>
    <t>Travel expenses</t>
  </si>
  <si>
    <t>Utility expenses</t>
  </si>
  <si>
    <t>Legal expenses</t>
  </si>
  <si>
    <t>Misc costs</t>
  </si>
  <si>
    <t>Consulting fees</t>
  </si>
  <si>
    <t>Misc extraordinary expenses</t>
  </si>
  <si>
    <t>Generco Healthcare Ltd</t>
  </si>
  <si>
    <t>Difference from eliminations</t>
  </si>
  <si>
    <t>Interest income</t>
  </si>
  <si>
    <t>Capitalized interest</t>
  </si>
  <si>
    <t>Non-recurring costs</t>
  </si>
  <si>
    <t>Interest expenses</t>
  </si>
  <si>
    <t>Current taxes</t>
  </si>
  <si>
    <t>Regional taxes</t>
  </si>
  <si>
    <t>Deferred taxes</t>
  </si>
  <si>
    <t>Net income/(loss)</t>
  </si>
  <si>
    <t>1086</t>
  </si>
  <si>
    <t>G&amp;Resources Ltd</t>
  </si>
  <si>
    <t>1283</t>
  </si>
  <si>
    <t>Generco Ventures Ltd</t>
  </si>
  <si>
    <t>1924</t>
  </si>
  <si>
    <t>Generco Infrastructure Ltd</t>
  </si>
  <si>
    <t>2486</t>
  </si>
  <si>
    <t>Generco Exloration Ltd</t>
  </si>
  <si>
    <t>1076</t>
  </si>
  <si>
    <t>Generco Trading Ltd</t>
  </si>
  <si>
    <t>Generco Semiconductors Ltd</t>
  </si>
  <si>
    <t>47037</t>
  </si>
  <si>
    <t>G&amp;CR Global Ltd</t>
  </si>
  <si>
    <t>Generco Metals Gm</t>
  </si>
  <si>
    <t>1118</t>
  </si>
  <si>
    <t>Gener Green LLC</t>
  </si>
  <si>
    <t>Generco Mining GmbH</t>
  </si>
  <si>
    <t xml:space="preserve">Utility charges </t>
  </si>
  <si>
    <t>Operating expenses for utilities</t>
  </si>
  <si>
    <t>2185</t>
  </si>
  <si>
    <t>Generco Green Projects GmbH</t>
  </si>
  <si>
    <t>Generco Risk Management Ltd</t>
  </si>
  <si>
    <t>Social security payments</t>
  </si>
  <si>
    <t>Other operative currency differences</t>
  </si>
  <si>
    <t>Reimbursements+compensation for damages</t>
  </si>
  <si>
    <t>Repairs/Maintenance costs</t>
  </si>
  <si>
    <t>Impairment of participation</t>
  </si>
  <si>
    <t>Offset segments (tech.)</t>
  </si>
  <si>
    <t>P&amp;L Extractions --&gt;</t>
  </si>
  <si>
    <t>FY2016</t>
  </si>
  <si>
    <t>FY2017</t>
  </si>
  <si>
    <t>FY2018</t>
  </si>
  <si>
    <t>Code</t>
  </si>
  <si>
    <t>2001110000111111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</si>
  <si>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</si>
  <si>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</si>
  <si>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</si>
  <si>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</si>
  <si>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</si>
  <si>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</si>
  <si>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</si>
  <si>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202409000088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</si>
  <si>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</si>
  <si>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</si>
  <si>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</si>
  <si>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</si>
  <si>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</si>
  <si>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</si>
  <si>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20512100001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</si>
  <si>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</si>
  <si>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</si>
  <si>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</si>
  <si>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</si>
  <si>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</si>
  <si>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</si>
  <si>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</si>
  <si>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</si>
  <si>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</si>
  <si>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</si>
  <si>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</si>
  <si>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</si>
  <si>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</si>
  <si>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</si>
  <si>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</si>
  <si>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</si>
  <si>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</si>
  <si>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</si>
  <si>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</si>
  <si>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</si>
  <si>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</si>
  <si>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</si>
  <si>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</si>
  <si>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</si>
  <si>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</si>
  <si>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</si>
  <si>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</si>
  <si>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</si>
  <si>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</si>
  <si>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</si>
  <si>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</si>
  <si>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</si>
  <si>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</si>
  <si>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</si>
  <si>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</si>
  <si>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</si>
  <si>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</si>
  <si>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</si>
  <si>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</si>
  <si>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</si>
  <si>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</si>
  <si>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Database</t>
  </si>
  <si>
    <t>Utility charges</t>
  </si>
  <si>
    <t>Other personnel expenses</t>
  </si>
  <si>
    <t>Gains from disposal of PP&amp;E</t>
  </si>
  <si>
    <t>Concession fees other</t>
  </si>
  <si>
    <t>Losses fr disposal of PPE</t>
  </si>
  <si>
    <t>Property tax</t>
  </si>
  <si>
    <t>Quarterly changes in current taxes</t>
  </si>
  <si>
    <t>2001110000105</t>
  </si>
  <si>
    <t>20200000001086</t>
  </si>
  <si>
    <t>2021210000111111</t>
  </si>
  <si>
    <t>202409000019</t>
  </si>
  <si>
    <t>20240900001283</t>
  </si>
  <si>
    <t>20240900001924</t>
  </si>
  <si>
    <t>20240900002486</t>
  </si>
  <si>
    <t>2049000000111101</t>
  </si>
  <si>
    <t>2051260000111101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</si>
  <si>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</si>
  <si>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</si>
  <si>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</si>
  <si>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</si>
  <si>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</si>
  <si>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</si>
  <si>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</si>
  <si>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</si>
  <si>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</si>
  <si>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</si>
  <si>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</si>
  <si>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</si>
  <si>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</si>
  <si>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</si>
  <si>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</si>
  <si>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</si>
  <si>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</si>
  <si>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</si>
  <si>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</si>
  <si>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</si>
  <si>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</si>
  <si>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</si>
  <si>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</si>
  <si>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2091900000111101</t>
  </si>
  <si>
    <t>2111111999111101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</si>
  <si>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</si>
  <si>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</si>
  <si>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</si>
  <si>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</si>
  <si>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</si>
  <si>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</si>
  <si>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</si>
  <si>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</si>
  <si>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</si>
  <si>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</si>
  <si>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</si>
  <si>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</si>
  <si>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</si>
  <si>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</si>
  <si>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P&amp;L Account</t>
  </si>
  <si>
    <t>Partner Company</t>
  </si>
  <si>
    <t>Name of Partner Company</t>
  </si>
  <si>
    <t>FY16</t>
  </si>
  <si>
    <t>FY17</t>
  </si>
  <si>
    <t>FY18</t>
  </si>
  <si>
    <t>Mapping</t>
  </si>
  <si>
    <t>Net Sales</t>
  </si>
  <si>
    <t>Recharges</t>
  </si>
  <si>
    <t>Total revenues</t>
  </si>
  <si>
    <t>Gross margin</t>
  </si>
  <si>
    <t>Other operating expenses</t>
  </si>
  <si>
    <t>Personnel expenses</t>
  </si>
  <si>
    <t>Leasing</t>
  </si>
  <si>
    <t>Services</t>
  </si>
  <si>
    <t>Travel costs</t>
  </si>
  <si>
    <t>EBITDA</t>
  </si>
  <si>
    <t>EBIT</t>
  </si>
  <si>
    <t>Financial items</t>
  </si>
  <si>
    <t>Extraordinary items</t>
  </si>
  <si>
    <t>EBT</t>
  </si>
  <si>
    <t>Taxes</t>
  </si>
  <si>
    <t>Net Income</t>
  </si>
  <si>
    <t>Net sales</t>
  </si>
  <si>
    <t>P&amp;L Statement</t>
  </si>
  <si>
    <t>EUR in Millions</t>
  </si>
  <si>
    <t>Var% FY16-FY17</t>
  </si>
  <si>
    <t>Var% FY17-FY18</t>
  </si>
  <si>
    <t>KPIs</t>
  </si>
  <si>
    <t>GM%</t>
  </si>
  <si>
    <t>EBITDA%</t>
  </si>
  <si>
    <t>EBIT%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</si>
</sst>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2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name val="Arial"/>
      <family val="2"/>
    </font>
    <font>
      <sz val="32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1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1" applyNumberFormat="1" applyFont="1" applyFill="1" applyAlignment="1">
      <alignment horizontal="left"/>
    </xf>
    <xf numFmtId="164" fontId="2" fillId="2" borderId="0" xfId="1" applyNumberFormat="1" applyFont="1" applyFill="1" applyAlignment="1"/>
    <xf numFmtId="164" fontId="2" fillId="2" borderId="0" xfId="1" applyNumberFormat="1" applyFont="1" applyFill="1"/>
    <xf numFmtId="0" fontId="4" fillId="2" borderId="0" xfId="0" applyFont="1" applyFill="1"/>
    <xf numFmtId="0" fontId="6" fillId="4" borderId="0" xfId="0" applyFont="1" applyFill="1" applyAlignment="1">
      <alignment horizontal="left" vertical="center" wrapText="1"/>
    </xf>
    <xf numFmtId="164" fontId="2" fillId="2" borderId="0" xfId="0" applyNumberFormat="1" applyFont="1" applyFill="1"/>
    <xf numFmtId="0" fontId="7" fillId="4" borderId="0" xfId="0" applyFont="1" applyFill="1"/>
    <xf numFmtId="0" fontId="2" fillId="2" borderId="1" xfId="0" applyFont="1" applyFill="1" applyBorder="1"/>
    <xf numFmtId="0" fontId="5" fillId="2" borderId="2" xfId="0" applyFont="1" applyFill="1" applyBorder="1"/>
    <xf numFmtId="0" fontId="7" fillId="4" borderId="1" xfId="0" applyFont="1" applyFill="1" applyBorder="1"/>
    <xf numFmtId="0" fontId="5" fillId="2" borderId="1" xfId="0" applyFont="1" applyFill="1" applyBorder="1"/>
    <xf numFmtId="172" fontId="5" fillId="2" borderId="1" xfId="0" applyNumberFormat="1" applyFont="1" applyFill="1" applyBorder="1" applyAlignment="1">
      <alignment horizontal="right"/>
    </xf>
    <xf numFmtId="172" fontId="7" fillId="4" borderId="1" xfId="0" applyNumberFormat="1" applyFont="1" applyFill="1" applyBorder="1" applyAlignment="1">
      <alignment horizontal="right"/>
    </xf>
    <xf numFmtId="172" fontId="2" fillId="2" borderId="1" xfId="0" applyNumberFormat="1" applyFont="1" applyFill="1" applyBorder="1" applyAlignment="1">
      <alignment horizontal="right"/>
    </xf>
    <xf numFmtId="172" fontId="5" fillId="2" borderId="2" xfId="0" applyNumberFormat="1" applyFont="1" applyFill="1" applyBorder="1" applyAlignment="1">
      <alignment horizontal="right"/>
    </xf>
    <xf numFmtId="0" fontId="9" fillId="5" borderId="0" xfId="0" applyFont="1" applyFill="1"/>
    <xf numFmtId="9" fontId="9" fillId="5" borderId="0" xfId="2" applyFont="1" applyFill="1"/>
    <xf numFmtId="0" fontId="2" fillId="4" borderId="3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7" fillId="4" borderId="5" xfId="0" applyFont="1" applyFill="1" applyBorder="1"/>
    <xf numFmtId="0" fontId="2" fillId="2" borderId="0" xfId="0" applyFont="1" applyFill="1" applyBorder="1"/>
    <xf numFmtId="172" fontId="2" fillId="2" borderId="0" xfId="0" applyNumberFormat="1" applyFont="1" applyFill="1" applyBorder="1" applyAlignment="1">
      <alignment horizontal="right"/>
    </xf>
    <xf numFmtId="172" fontId="2" fillId="2" borderId="6" xfId="0" applyNumberFormat="1" applyFont="1" applyFill="1" applyBorder="1" applyAlignment="1">
      <alignment horizontal="right"/>
    </xf>
    <xf numFmtId="172" fontId="5" fillId="2" borderId="4" xfId="0" applyNumberFormat="1" applyFont="1" applyFill="1" applyBorder="1" applyAlignment="1">
      <alignment horizontal="right"/>
    </xf>
    <xf numFmtId="172" fontId="7" fillId="4" borderId="4" xfId="0" applyNumberFormat="1" applyFont="1" applyFill="1" applyBorder="1" applyAlignment="1">
      <alignment horizontal="right"/>
    </xf>
    <xf numFmtId="172" fontId="2" fillId="2" borderId="4" xfId="0" applyNumberFormat="1" applyFont="1" applyFill="1" applyBorder="1" applyAlignment="1">
      <alignment horizontal="right"/>
    </xf>
    <xf numFmtId="0" fontId="6" fillId="4" borderId="3" xfId="0" applyFont="1" applyFill="1" applyBorder="1" applyAlignment="1">
      <alignment horizontal="right" wrapText="1"/>
    </xf>
    <xf numFmtId="0" fontId="6" fillId="4" borderId="4" xfId="0" applyFont="1" applyFill="1" applyBorder="1" applyAlignment="1">
      <alignment horizontal="right" wrapText="1"/>
    </xf>
    <xf numFmtId="9" fontId="9" fillId="2" borderId="5" xfId="0" applyNumberFormat="1" applyFont="1" applyFill="1" applyBorder="1" applyAlignment="1">
      <alignment horizontal="right"/>
    </xf>
    <xf numFmtId="9" fontId="9" fillId="2" borderId="6" xfId="0" applyNumberFormat="1" applyFont="1" applyFill="1" applyBorder="1" applyAlignment="1">
      <alignment horizontal="right"/>
    </xf>
    <xf numFmtId="9" fontId="10" fillId="2" borderId="3" xfId="0" applyNumberFormat="1" applyFont="1" applyFill="1" applyBorder="1" applyAlignment="1">
      <alignment horizontal="right"/>
    </xf>
    <xf numFmtId="9" fontId="10" fillId="2" borderId="4" xfId="0" applyNumberFormat="1" applyFont="1" applyFill="1" applyBorder="1" applyAlignment="1">
      <alignment horizontal="right"/>
    </xf>
    <xf numFmtId="9" fontId="11" fillId="4" borderId="5" xfId="0" applyNumberFormat="1" applyFont="1" applyFill="1" applyBorder="1" applyAlignment="1">
      <alignment horizontal="right"/>
    </xf>
    <xf numFmtId="9" fontId="11" fillId="4" borderId="6" xfId="0" applyNumberFormat="1" applyFont="1" applyFill="1" applyBorder="1" applyAlignment="1">
      <alignment horizontal="right"/>
    </xf>
    <xf numFmtId="9" fontId="9" fillId="2" borderId="3" xfId="0" applyNumberFormat="1" applyFont="1" applyFill="1" applyBorder="1" applyAlignment="1">
      <alignment horizontal="right"/>
    </xf>
    <xf numFmtId="9" fontId="9" fillId="2" borderId="4" xfId="0" applyNumberFormat="1" applyFont="1" applyFill="1" applyBorder="1" applyAlignment="1">
      <alignment horizontal="right"/>
    </xf>
    <xf numFmtId="0" fontId="7" fillId="4" borderId="7" xfId="0" applyFont="1" applyFill="1" applyBorder="1"/>
    <xf numFmtId="172" fontId="5" fillId="2" borderId="8" xfId="0" applyNumberFormat="1" applyFont="1" applyFill="1" applyBorder="1" applyAlignment="1">
      <alignment horizontal="right"/>
    </xf>
    <xf numFmtId="9" fontId="10" fillId="2" borderId="7" xfId="0" applyNumberFormat="1" applyFont="1" applyFill="1" applyBorder="1" applyAlignment="1">
      <alignment horizontal="right"/>
    </xf>
    <xf numFmtId="9" fontId="10" fillId="2" borderId="8" xfId="0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D539-FD22-4DE3-A27B-35CB35AB1B3E}">
  <sheetPr>
    <tabColor rgb="FF002060"/>
  </sheetPr>
  <dimension ref="A1:H29"/>
  <sheetViews>
    <sheetView tabSelected="1" workbookViewId="0">
      <selection activeCell="L12" sqref="L12"/>
    </sheetView>
  </sheetViews>
  <sheetFormatPr defaultRowHeight="11.5" x14ac:dyDescent="0.25"/>
  <cols>
    <col min="1" max="1" width="2.6328125" style="2" bestFit="1" customWidth="1"/>
    <col min="2" max="2" width="19.7265625" style="2" bestFit="1" customWidth="1"/>
    <col min="3" max="5" width="10.6328125" style="2" customWidth="1"/>
    <col min="6" max="6" width="1.90625" style="2" customWidth="1"/>
    <col min="7" max="16384" width="8.7265625" style="2"/>
  </cols>
  <sheetData>
    <row r="1" spans="1:8" ht="15.5" x14ac:dyDescent="0.35">
      <c r="B1" s="3" t="s">
        <v>226</v>
      </c>
    </row>
    <row r="3" spans="1:8" ht="34.5" x14ac:dyDescent="0.25">
      <c r="A3" s="24"/>
      <c r="B3" s="25" t="s">
        <v>227</v>
      </c>
      <c r="C3" s="26" t="s">
        <v>205</v>
      </c>
      <c r="D3" s="26" t="s">
        <v>206</v>
      </c>
      <c r="E3" s="27" t="s">
        <v>207</v>
      </c>
      <c r="G3" s="35" t="s">
        <v>228</v>
      </c>
      <c r="H3" s="36" t="s">
        <v>229</v>
      </c>
    </row>
    <row r="4" spans="1:8" x14ac:dyDescent="0.25">
      <c r="A4" s="28">
        <v>1</v>
      </c>
      <c r="B4" s="29" t="s">
        <v>209</v>
      </c>
      <c r="C4" s="30">
        <f>SUMIF(Database!$J:$J,'P&amp;L Statement'!$B4,Database!F:F)/1000000</f>
        <v>14.500341000000001</v>
      </c>
      <c r="D4" s="30">
        <f>SUMIF(Database!$J:$J,'P&amp;L Statement'!$B4,Database!G:G)/1000000</f>
        <v>16.148295364999999</v>
      </c>
      <c r="E4" s="31">
        <f>SUMIF(Database!$J:$J,'P&amp;L Statement'!$B4,Database!H:H)/1000000</f>
        <v>15.047803019</v>
      </c>
      <c r="G4" s="37">
        <f>+IF(ISERROR((D4/C4)-1),"n.a.",IF(((D4/C4)-1)&gt;1,"&gt;100.0%",IF(((D4/C4)-1)&lt;-1,"&lt;-100.0%",((D4/C4)-1))))</f>
        <v>0.11364935245315944</v>
      </c>
      <c r="H4" s="38">
        <f>+IF(ISERROR((E4/D4)-1),"n.a.",IF(((E4/D4)-1)&gt;1,"&gt;100.0%",IF(((E4/D4)-1)&lt;-1,"&lt;-100.0%",((E4/D4)-1))))</f>
        <v>-6.8149134080444096E-2</v>
      </c>
    </row>
    <row r="5" spans="1:8" x14ac:dyDescent="0.25">
      <c r="A5" s="28">
        <v>2</v>
      </c>
      <c r="B5" s="29" t="s">
        <v>7</v>
      </c>
      <c r="C5" s="30">
        <f>SUMIF(Database!$J:$J,'P&amp;L Statement'!$B5,Database!F:F)/1000000</f>
        <v>4.7948561920000001</v>
      </c>
      <c r="D5" s="30">
        <f>SUMIF(Database!$J:$J,'P&amp;L Statement'!$B5,Database!G:G)/1000000</f>
        <v>6.9602176449999993</v>
      </c>
      <c r="E5" s="31">
        <f>SUMIF(Database!$J:$J,'P&amp;L Statement'!$B5,Database!H:H)/1000000</f>
        <v>6.3736175140000002</v>
      </c>
      <c r="G5" s="37">
        <f t="shared" ref="G5:G24" si="0">+IF(ISERROR((D5/C5)-1),"n.a.",IF(((D5/C5)-1)&gt;1,"&gt;100.0%",IF(((D5/C5)-1)&lt;-1,"&lt;-100.0%",((D5/C5)-1))))</f>
        <v>0.45160091696030569</v>
      </c>
      <c r="H5" s="38">
        <f t="shared" ref="H5:H24" si="1">+IF(ISERROR((E5/D5)-1),"n.a.",IF(((E5/D5)-1)&gt;1,"&gt;100.0%",IF(((E5/D5)-1)&lt;-1,"&lt;-100.0%",((E5/D5)-1))))</f>
        <v>-8.4278992542911935E-2</v>
      </c>
    </row>
    <row r="6" spans="1:8" x14ac:dyDescent="0.25">
      <c r="A6" s="28">
        <v>3</v>
      </c>
      <c r="B6" s="29" t="s">
        <v>210</v>
      </c>
      <c r="C6" s="30">
        <f>SUMIF(Database!$J:$J,'P&amp;L Statement'!$B6,Database!F:F)/1000000</f>
        <v>3.2200542519999997</v>
      </c>
      <c r="D6" s="30">
        <f>SUMIF(Database!$J:$J,'P&amp;L Statement'!$B6,Database!G:G)/1000000</f>
        <v>2.9240919949999999</v>
      </c>
      <c r="E6" s="31">
        <f>SUMIF(Database!$J:$J,'P&amp;L Statement'!$B6,Database!H:H)/1000000</f>
        <v>4.8931777299999997</v>
      </c>
      <c r="G6" s="37">
        <f t="shared" si="0"/>
        <v>-9.1912195832158816E-2</v>
      </c>
      <c r="H6" s="38">
        <f t="shared" si="1"/>
        <v>0.67340074743441836</v>
      </c>
    </row>
    <row r="7" spans="1:8" x14ac:dyDescent="0.25">
      <c r="A7" s="28">
        <v>4</v>
      </c>
      <c r="B7" s="17" t="s">
        <v>211</v>
      </c>
      <c r="C7" s="18">
        <f>SUM(C4:C6)</f>
        <v>22.515251444</v>
      </c>
      <c r="D7" s="18">
        <f t="shared" ref="D7:E7" si="2">SUM(D4:D6)</f>
        <v>26.032605005000001</v>
      </c>
      <c r="E7" s="32">
        <f t="shared" si="2"/>
        <v>26.314598263000001</v>
      </c>
      <c r="G7" s="39">
        <f t="shared" si="0"/>
        <v>0.15622093183140207</v>
      </c>
      <c r="H7" s="40">
        <f t="shared" si="1"/>
        <v>1.0832310402506318E-2</v>
      </c>
    </row>
    <row r="8" spans="1:8" x14ac:dyDescent="0.25">
      <c r="A8" s="28">
        <v>5</v>
      </c>
      <c r="B8" s="29" t="s">
        <v>13</v>
      </c>
      <c r="C8" s="30">
        <f>SUMIF(Database!$J:$J,'P&amp;L Statement'!$B8,Database!F:F)/1000000</f>
        <v>-4.4289117640000004</v>
      </c>
      <c r="D8" s="30">
        <f>SUMIF(Database!$J:$J,'P&amp;L Statement'!$B8,Database!G:G)/1000000</f>
        <v>-5.4631888250000005</v>
      </c>
      <c r="E8" s="31">
        <f>SUMIF(Database!$J:$J,'P&amp;L Statement'!$B8,Database!H:H)/1000000</f>
        <v>-5.6741520669999996</v>
      </c>
      <c r="G8" s="37">
        <f t="shared" si="0"/>
        <v>0.23352848647991253</v>
      </c>
      <c r="H8" s="38">
        <f t="shared" si="1"/>
        <v>3.861540370609462E-2</v>
      </c>
    </row>
    <row r="9" spans="1:8" x14ac:dyDescent="0.25">
      <c r="A9" s="28">
        <v>6</v>
      </c>
      <c r="B9" s="17" t="s">
        <v>212</v>
      </c>
      <c r="C9" s="18">
        <f>SUM(C7:C8)</f>
        <v>18.086339680000002</v>
      </c>
      <c r="D9" s="18">
        <f t="shared" ref="D9:E9" si="3">SUM(D7:D8)</f>
        <v>20.569416180000001</v>
      </c>
      <c r="E9" s="32">
        <f t="shared" si="3"/>
        <v>20.640446195999999</v>
      </c>
      <c r="G9" s="39">
        <f t="shared" si="0"/>
        <v>0.13729016174266606</v>
      </c>
      <c r="H9" s="40">
        <f t="shared" si="1"/>
        <v>3.4531858064625887E-3</v>
      </c>
    </row>
    <row r="10" spans="1:8" x14ac:dyDescent="0.25">
      <c r="A10" s="28">
        <v>7</v>
      </c>
      <c r="B10" s="29" t="s">
        <v>213</v>
      </c>
      <c r="C10" s="30">
        <f>SUMIF(Database!$J:$J,'P&amp;L Statement'!$B10,Database!F:F)/1000000</f>
        <v>-3.3966489799999997</v>
      </c>
      <c r="D10" s="30">
        <f>SUMIF(Database!$J:$J,'P&amp;L Statement'!$B10,Database!G:G)/1000000</f>
        <v>-3.7048433449999996</v>
      </c>
      <c r="E10" s="31">
        <f>SUMIF(Database!$J:$J,'P&amp;L Statement'!$B10,Database!H:H)/1000000</f>
        <v>-6.6874830379999999</v>
      </c>
      <c r="G10" s="37">
        <f t="shared" si="0"/>
        <v>9.0734829184498045E-2</v>
      </c>
      <c r="H10" s="38">
        <f t="shared" si="1"/>
        <v>0.80506499607475335</v>
      </c>
    </row>
    <row r="11" spans="1:8" x14ac:dyDescent="0.25">
      <c r="A11" s="28">
        <v>8</v>
      </c>
      <c r="B11" s="29" t="s">
        <v>214</v>
      </c>
      <c r="C11" s="30">
        <f>SUMIF(Database!$J:$J,'P&amp;L Statement'!$B11,Database!F:F)/1000000</f>
        <v>-6.17073904</v>
      </c>
      <c r="D11" s="30">
        <f>SUMIF(Database!$J:$J,'P&amp;L Statement'!$B11,Database!G:G)/1000000</f>
        <v>-8.0718589449999989</v>
      </c>
      <c r="E11" s="31">
        <f>SUMIF(Database!$J:$J,'P&amp;L Statement'!$B11,Database!H:H)/1000000</f>
        <v>-5.8358881759999992</v>
      </c>
      <c r="G11" s="37">
        <f t="shared" si="0"/>
        <v>0.30808625882192531</v>
      </c>
      <c r="H11" s="38">
        <f t="shared" si="1"/>
        <v>-0.27700815688622027</v>
      </c>
    </row>
    <row r="12" spans="1:8" x14ac:dyDescent="0.25">
      <c r="A12" s="28">
        <v>9</v>
      </c>
      <c r="B12" s="29" t="s">
        <v>215</v>
      </c>
      <c r="C12" s="30">
        <f>SUMIF(Database!$J:$J,'P&amp;L Statement'!$B12,Database!F:F)/1000000</f>
        <v>-1.127445872</v>
      </c>
      <c r="D12" s="30">
        <f>SUMIF(Database!$J:$J,'P&amp;L Statement'!$B12,Database!G:G)/1000000</f>
        <v>-1.0553814750000001</v>
      </c>
      <c r="E12" s="31">
        <f>SUMIF(Database!$J:$J,'P&amp;L Statement'!$B12,Database!H:H)/1000000</f>
        <v>1.596053449</v>
      </c>
      <c r="G12" s="37">
        <f t="shared" si="0"/>
        <v>-6.391827651305626E-2</v>
      </c>
      <c r="H12" s="38" t="str">
        <f t="shared" si="1"/>
        <v>&lt;-100.0%</v>
      </c>
    </row>
    <row r="13" spans="1:8" x14ac:dyDescent="0.25">
      <c r="A13" s="28">
        <v>10</v>
      </c>
      <c r="B13" s="29" t="s">
        <v>216</v>
      </c>
      <c r="C13" s="30">
        <f>SUMIF(Database!$J:$J,'P&amp;L Statement'!$B13,Database!F:F)/1000000</f>
        <v>-2.5430882079999995</v>
      </c>
      <c r="D13" s="30">
        <f>SUMIF(Database!$J:$J,'P&amp;L Statement'!$B13,Database!G:G)/1000000</f>
        <v>-1.837786345</v>
      </c>
      <c r="E13" s="31">
        <f>SUMIF(Database!$J:$J,'P&amp;L Statement'!$B13,Database!H:H)/1000000</f>
        <v>-1.9549839309999999</v>
      </c>
      <c r="G13" s="37">
        <f t="shared" si="0"/>
        <v>-0.27734069969782171</v>
      </c>
      <c r="H13" s="38">
        <f t="shared" si="1"/>
        <v>6.3771061483210545E-2</v>
      </c>
    </row>
    <row r="14" spans="1:8" x14ac:dyDescent="0.25">
      <c r="A14" s="28">
        <v>11</v>
      </c>
      <c r="B14" s="29" t="s">
        <v>217</v>
      </c>
      <c r="C14" s="30">
        <f>SUMIF(Database!$J:$J,'P&amp;L Statement'!$B14,Database!F:F)/1000000</f>
        <v>-1.8135250039999999</v>
      </c>
      <c r="D14" s="30">
        <f>SUMIF(Database!$J:$J,'P&amp;L Statement'!$B14,Database!G:G)/1000000</f>
        <v>-2.3932591899999998</v>
      </c>
      <c r="E14" s="31">
        <f>SUMIF(Database!$J:$J,'P&amp;L Statement'!$B14,Database!H:H)/1000000</f>
        <v>-2.5144318869999998</v>
      </c>
      <c r="G14" s="37">
        <f t="shared" si="0"/>
        <v>0.31967256294857238</v>
      </c>
      <c r="H14" s="38">
        <f t="shared" si="1"/>
        <v>5.0630829082912721E-2</v>
      </c>
    </row>
    <row r="15" spans="1:8" x14ac:dyDescent="0.25">
      <c r="A15" s="28">
        <v>12</v>
      </c>
      <c r="B15" s="29" t="s">
        <v>29</v>
      </c>
      <c r="C15" s="30">
        <f>SUMIF(Database!$J:$J,'P&amp;L Statement'!$B15,Database!F:F)/1000000</f>
        <v>5.7221999999999995E-5</v>
      </c>
      <c r="D15" s="30">
        <f>SUMIF(Database!$J:$J,'P&amp;L Statement'!$B15,Database!G:G)/1000000</f>
        <v>-7.3574899999999995E-3</v>
      </c>
      <c r="E15" s="31">
        <f>SUMIF(Database!$J:$J,'P&amp;L Statement'!$B15,Database!H:H)/1000000</f>
        <v>4.678542799999999E-2</v>
      </c>
      <c r="G15" s="37" t="str">
        <f t="shared" si="0"/>
        <v>&lt;-100.0%</v>
      </c>
      <c r="H15" s="38" t="str">
        <f t="shared" si="1"/>
        <v>&lt;-100.0%</v>
      </c>
    </row>
    <row r="16" spans="1:8" x14ac:dyDescent="0.25">
      <c r="A16" s="28">
        <v>13</v>
      </c>
      <c r="B16" s="29" t="s">
        <v>8</v>
      </c>
      <c r="C16" s="30">
        <f>SUMIF(Database!$J:$J,'P&amp;L Statement'!$B16,Database!F:F)/1000000</f>
        <v>5.2683321979999995</v>
      </c>
      <c r="D16" s="30">
        <f>SUMIF(Database!$J:$J,'P&amp;L Statement'!$B16,Database!G:G)/1000000</f>
        <v>0.74482694999999999</v>
      </c>
      <c r="E16" s="31">
        <f>SUMIF(Database!$J:$J,'P&amp;L Statement'!$B16,Database!H:H)/1000000</f>
        <v>0</v>
      </c>
      <c r="G16" s="37">
        <f t="shared" si="0"/>
        <v>-0.85862187082986985</v>
      </c>
      <c r="H16" s="38">
        <f t="shared" si="1"/>
        <v>-1</v>
      </c>
    </row>
    <row r="17" spans="1:8" x14ac:dyDescent="0.25">
      <c r="A17" s="28">
        <v>14</v>
      </c>
      <c r="B17" s="16" t="s">
        <v>218</v>
      </c>
      <c r="C17" s="19">
        <f>SUM(C9:C16)</f>
        <v>8.3032819960000026</v>
      </c>
      <c r="D17" s="19">
        <f t="shared" ref="D17:E17" si="4">SUM(D9:D16)</f>
        <v>4.2437563400000018</v>
      </c>
      <c r="E17" s="33">
        <f t="shared" si="4"/>
        <v>5.2904980409999993</v>
      </c>
      <c r="G17" s="41">
        <f t="shared" si="0"/>
        <v>-0.48890615276653548</v>
      </c>
      <c r="H17" s="42">
        <f t="shared" si="1"/>
        <v>0.24665452423217982</v>
      </c>
    </row>
    <row r="18" spans="1:8" x14ac:dyDescent="0.25">
      <c r="A18" s="28">
        <v>15</v>
      </c>
      <c r="B18" s="29" t="s">
        <v>20</v>
      </c>
      <c r="C18" s="30">
        <f>SUMIF(Database!$J:$J,'P&amp;L Statement'!$B18,Database!F:F)/1000000</f>
        <v>-2.045243514</v>
      </c>
      <c r="D18" s="30">
        <f>SUMIF(Database!$J:$J,'P&amp;L Statement'!$B18,Database!G:G)/1000000</f>
        <v>-2.0440058150000002</v>
      </c>
      <c r="E18" s="31">
        <f>SUMIF(Database!$J:$J,'P&amp;L Statement'!$B18,Database!H:H)/1000000</f>
        <v>-1.8883615140000001</v>
      </c>
      <c r="G18" s="37">
        <f t="shared" si="0"/>
        <v>-6.0515972378227811E-4</v>
      </c>
      <c r="H18" s="38">
        <f t="shared" si="1"/>
        <v>-7.6146701666795491E-2</v>
      </c>
    </row>
    <row r="19" spans="1:8" x14ac:dyDescent="0.25">
      <c r="A19" s="28">
        <v>16</v>
      </c>
      <c r="B19" s="14" t="s">
        <v>219</v>
      </c>
      <c r="C19" s="20">
        <f>SUM(C17:C18)</f>
        <v>6.2580384820000026</v>
      </c>
      <c r="D19" s="20">
        <f t="shared" ref="D19:E19" si="5">SUM(D17:D18)</f>
        <v>2.1997505250000016</v>
      </c>
      <c r="E19" s="34">
        <f t="shared" si="5"/>
        <v>3.4021365269999992</v>
      </c>
      <c r="G19" s="43">
        <f t="shared" si="0"/>
        <v>-0.64849201050342775</v>
      </c>
      <c r="H19" s="44">
        <f t="shared" si="1"/>
        <v>0.54660107513782585</v>
      </c>
    </row>
    <row r="20" spans="1:8" x14ac:dyDescent="0.25">
      <c r="A20" s="28">
        <v>17</v>
      </c>
      <c r="B20" s="29" t="s">
        <v>220</v>
      </c>
      <c r="C20" s="30">
        <f>SUMIF(Database!$J:$J,'P&amp;L Statement'!$B20,Database!F:F)/1000000</f>
        <v>-2.8426923660000001</v>
      </c>
      <c r="D20" s="30">
        <f>SUMIF(Database!$J:$J,'P&amp;L Statement'!$B20,Database!G:G)/1000000</f>
        <v>-2.7107469200000001</v>
      </c>
      <c r="E20" s="31">
        <f>SUMIF(Database!$J:$J,'P&amp;L Statement'!$B20,Database!H:H)/1000000</f>
        <v>-2.250707829</v>
      </c>
      <c r="G20" s="37">
        <f t="shared" si="0"/>
        <v>-4.6415661285805099E-2</v>
      </c>
      <c r="H20" s="38">
        <f t="shared" si="1"/>
        <v>-0.16970934748862498</v>
      </c>
    </row>
    <row r="21" spans="1:8" x14ac:dyDescent="0.25">
      <c r="A21" s="28">
        <v>18</v>
      </c>
      <c r="B21" s="29" t="s">
        <v>221</v>
      </c>
      <c r="C21" s="30">
        <f>SUMIF(Database!$J:$J,'P&amp;L Statement'!$B21,Database!F:F)/1000000</f>
        <v>-2.2762999999999999E-2</v>
      </c>
      <c r="D21" s="30">
        <f>SUMIF(Database!$J:$J,'P&amp;L Statement'!$B21,Database!G:G)/1000000</f>
        <v>-4.5786198000000002</v>
      </c>
      <c r="E21" s="31">
        <f>SUMIF(Database!$J:$J,'P&amp;L Statement'!$B21,Database!H:H)/1000000</f>
        <v>-7.1731959999999989E-3</v>
      </c>
      <c r="G21" s="37" t="str">
        <f t="shared" si="0"/>
        <v>&gt;100.0%</v>
      </c>
      <c r="H21" s="38">
        <f t="shared" si="1"/>
        <v>-0.99843332787754069</v>
      </c>
    </row>
    <row r="22" spans="1:8" x14ac:dyDescent="0.25">
      <c r="A22" s="28">
        <v>19</v>
      </c>
      <c r="B22" s="14" t="s">
        <v>222</v>
      </c>
      <c r="C22" s="20">
        <f>SUM(C19:C21)</f>
        <v>3.3925831160000026</v>
      </c>
      <c r="D22" s="20">
        <f t="shared" ref="D22:E22" si="6">SUM(D19:D21)</f>
        <v>-5.0896161949999987</v>
      </c>
      <c r="E22" s="34">
        <f t="shared" si="6"/>
        <v>1.1442555019999991</v>
      </c>
      <c r="G22" s="43" t="str">
        <f t="shared" si="0"/>
        <v>&lt;-100.0%</v>
      </c>
      <c r="H22" s="44" t="str">
        <f t="shared" si="1"/>
        <v>&lt;-100.0%</v>
      </c>
    </row>
    <row r="23" spans="1:8" x14ac:dyDescent="0.25">
      <c r="A23" s="28">
        <v>20</v>
      </c>
      <c r="B23" s="29" t="s">
        <v>223</v>
      </c>
      <c r="C23" s="30">
        <f>SUMIF(Database!$J:$J,'P&amp;L Statement'!$B23,Database!F:F)/1000000</f>
        <v>-0.48846512199999997</v>
      </c>
      <c r="D23" s="30">
        <f>SUMIF(Database!$J:$J,'P&amp;L Statement'!$B23,Database!G:G)/1000000</f>
        <v>-0.98419196500000017</v>
      </c>
      <c r="E23" s="31">
        <f>SUMIF(Database!$J:$J,'P&amp;L Statement'!$B23,Database!H:H)/1000000</f>
        <v>-0.36496502599999997</v>
      </c>
      <c r="G23" s="37" t="str">
        <f t="shared" si="0"/>
        <v>&gt;100.0%</v>
      </c>
      <c r="H23" s="38">
        <f t="shared" si="1"/>
        <v>-0.62917292664546398</v>
      </c>
    </row>
    <row r="24" spans="1:8" ht="12" thickBot="1" x14ac:dyDescent="0.3">
      <c r="A24" s="45">
        <v>21</v>
      </c>
      <c r="B24" s="15" t="s">
        <v>224</v>
      </c>
      <c r="C24" s="21">
        <f>SUM(C22:C23)</f>
        <v>2.9041179940000026</v>
      </c>
      <c r="D24" s="21">
        <f t="shared" ref="D24:E24" si="7">SUM(D22:D23)</f>
        <v>-6.0738081599999987</v>
      </c>
      <c r="E24" s="46">
        <f t="shared" si="7"/>
        <v>0.77929047599999923</v>
      </c>
      <c r="G24" s="47" t="str">
        <f t="shared" si="0"/>
        <v>&lt;-100.0%</v>
      </c>
      <c r="H24" s="48" t="str">
        <f t="shared" si="1"/>
        <v>&lt;-100.0%</v>
      </c>
    </row>
    <row r="26" spans="1:8" x14ac:dyDescent="0.25">
      <c r="B26" s="22" t="s">
        <v>230</v>
      </c>
      <c r="C26" s="22"/>
      <c r="D26" s="22"/>
      <c r="E26" s="22"/>
    </row>
    <row r="27" spans="1:8" x14ac:dyDescent="0.25">
      <c r="B27" s="22" t="s">
        <v>231</v>
      </c>
      <c r="C27" s="23">
        <f>C9/C$7</f>
        <v>0.80329281353949789</v>
      </c>
      <c r="D27" s="23">
        <f t="shared" ref="D27:E27" si="8">D9/D$7</f>
        <v>0.79014052477841912</v>
      </c>
      <c r="E27" s="23">
        <f t="shared" si="8"/>
        <v>0.78437246085651935</v>
      </c>
    </row>
    <row r="28" spans="1:8" x14ac:dyDescent="0.25">
      <c r="B28" s="22" t="s">
        <v>232</v>
      </c>
      <c r="C28" s="23">
        <f>C17/C$7</f>
        <v>0.36878477758296191</v>
      </c>
      <c r="D28" s="23">
        <f t="shared" ref="D28:E28" si="9">D17/D$7</f>
        <v>0.16301696811306118</v>
      </c>
      <c r="E28" s="23">
        <f t="shared" si="9"/>
        <v>0.20104802619916018</v>
      </c>
    </row>
    <row r="29" spans="1:8" x14ac:dyDescent="0.25">
      <c r="B29" s="22" t="s">
        <v>233</v>
      </c>
      <c r="C29" s="23">
        <f>C19/C$7</f>
        <v>0.2779466397506159</v>
      </c>
      <c r="D29" s="23">
        <f t="shared" ref="D29:E29" si="10">D19/D$7</f>
        <v>8.4499823378317393E-2</v>
      </c>
      <c r="E29" s="23">
        <f t="shared" si="10"/>
        <v>0.12928704033394345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4ED3-5DAB-4DEF-AF3A-492F549FD171}">
  <dimension ref="B1:J216"/>
  <sheetViews>
    <sheetView tabSelected="1" workbookViewId="0">
      <selection activeCell="L12" sqref="L12"/>
    </sheetView>
  </sheetViews>
  <sheetFormatPr defaultRowHeight="11.5" x14ac:dyDescent="0.25"/>
  <cols>
    <col min="1" max="1" width="1.90625" style="2" customWidth="1"/>
    <col min="2" max="2" width="17.26953125" style="2" customWidth="1"/>
    <col min="3" max="3" width="24" style="2" customWidth="1"/>
    <col min="4" max="4" width="8.453125" style="2" bestFit="1" customWidth="1"/>
    <col min="5" max="5" width="19.26953125" style="2" customWidth="1"/>
    <col min="6" max="7" width="10.08984375" style="2" bestFit="1" customWidth="1"/>
    <col min="8" max="8" width="11" style="2" bestFit="1" customWidth="1"/>
    <col min="9" max="9" width="2" style="2" customWidth="1"/>
    <col min="10" max="16384" width="8.7265625" style="2"/>
  </cols>
  <sheetData>
    <row r="1" spans="2:10" ht="15.5" x14ac:dyDescent="0.35">
      <c r="B1" s="3" t="s">
        <v>146</v>
      </c>
    </row>
    <row r="3" spans="2:10" ht="26.5" customHeight="1" x14ac:dyDescent="0.25">
      <c r="B3" s="11" t="s">
        <v>88</v>
      </c>
      <c r="C3" s="11" t="s">
        <v>202</v>
      </c>
      <c r="D3" s="11" t="s">
        <v>203</v>
      </c>
      <c r="E3" s="11" t="s">
        <v>204</v>
      </c>
      <c r="F3" s="11" t="s">
        <v>205</v>
      </c>
      <c r="G3" s="11" t="s">
        <v>206</v>
      </c>
      <c r="H3" s="11" t="s">
        <v>207</v>
      </c>
      <c r="J3" s="11" t="s">
        <v>208</v>
      </c>
    </row>
    <row r="4" spans="2:10" x14ac:dyDescent="0.25">
      <c r="B4" s="2" t="s">
        <v>89</v>
      </c>
      <c r="C4" s="4" t="str">
        <f>VLOOKUP($B4,'1.1 FY2016'!$B:$G,2,FALSE)</f>
        <v>Core business revenues</v>
      </c>
      <c r="D4" s="4">
        <f>VLOOKUP($B4,'1.1 FY2016'!$B:$G,3,FALSE)</f>
        <v>111111</v>
      </c>
      <c r="E4" s="4" t="str">
        <f>VLOOKUP($B4,'1.1 FY2016'!$B:$G,4,FALSE)</f>
        <v>External</v>
      </c>
      <c r="F4" s="12">
        <f>-SUMIF('1.1 FY2016'!$B:$B,Database!$B4,'1.1 FY2016'!$F:$F)</f>
        <v>14500341</v>
      </c>
      <c r="G4" s="12">
        <f>-SUMIF('1.2 FY2017'!$B:$B,Database!$B4,'1.2 FY2017'!$F:$F)</f>
        <v>15792898.75</v>
      </c>
      <c r="H4" s="12">
        <f>-SUMIF('1.3 FY2018'!$B:$B,Database!$B4,'1.3 FY2018'!$F:$F)</f>
        <v>14431341</v>
      </c>
      <c r="J4" s="2" t="s">
        <v>209</v>
      </c>
    </row>
    <row r="5" spans="2:10" x14ac:dyDescent="0.25">
      <c r="B5" s="2" t="s">
        <v>90</v>
      </c>
      <c r="C5" s="4" t="str">
        <f>VLOOKUP($B5,'1.1 FY2016'!$B:$G,2,FALSE)</f>
        <v>Other revenues</v>
      </c>
      <c r="D5" s="4">
        <f>VLOOKUP($B5,'1.1 FY2016'!$B:$G,3,FALSE)</f>
        <v>111111</v>
      </c>
      <c r="E5" s="4" t="str">
        <f>VLOOKUP($B5,'1.1 FY2016'!$B:$G,4,FALSE)</f>
        <v>External</v>
      </c>
      <c r="F5" s="12">
        <f>-SUMIF('1.1 FY2016'!$B:$B,Database!$B5,'1.1 FY2016'!$F:$F)</f>
        <v>4794856.1919999998</v>
      </c>
      <c r="G5" s="12">
        <f>-SUMIF('1.2 FY2017'!$B:$B,Database!$B5,'1.2 FY2017'!$F:$F)</f>
        <v>6960217.6449999996</v>
      </c>
      <c r="H5" s="12">
        <f>-SUMIF('1.3 FY2018'!$B:$B,Database!$B5,'1.3 FY2018'!$F:$F)</f>
        <v>6373617.5140000004</v>
      </c>
      <c r="J5" s="2" t="s">
        <v>7</v>
      </c>
    </row>
    <row r="6" spans="2:10" x14ac:dyDescent="0.25">
      <c r="B6" s="2" t="s">
        <v>91</v>
      </c>
      <c r="C6" s="4" t="str">
        <f>VLOOKUP($B6,'1.1 FY2016'!$B:$G,2,FALSE)</f>
        <v>Capitalized costs</v>
      </c>
      <c r="D6" s="4">
        <f>VLOOKUP($B6,'1.1 FY2016'!$B:$G,3,FALSE)</f>
        <v>1009</v>
      </c>
      <c r="E6" s="4" t="str">
        <f>VLOOKUP($B6,'1.1 FY2016'!$B:$G,4,FALSE)</f>
        <v>Green Ventures Ltd</v>
      </c>
      <c r="F6" s="12">
        <f>-SUMIF('1.1 FY2016'!$B:$B,Database!$B6,'1.1 FY2016'!$F:$F)</f>
        <v>154890.4</v>
      </c>
      <c r="G6" s="12">
        <f>-SUMIF('1.2 FY2017'!$B:$B,Database!$B6,'1.2 FY2017'!$F:$F)</f>
        <v>0</v>
      </c>
      <c r="H6" s="12">
        <f>-SUMIF('1.3 FY2018'!$B:$B,Database!$B6,'1.3 FY2018'!$F:$F)</f>
        <v>0</v>
      </c>
      <c r="J6" s="2" t="s">
        <v>8</v>
      </c>
    </row>
    <row r="7" spans="2:10" x14ac:dyDescent="0.25">
      <c r="B7" s="2" t="s">
        <v>92</v>
      </c>
      <c r="C7" s="4" t="str">
        <f>VLOOKUP($B7,'1.1 FY2016'!$B:$G,2,FALSE)</f>
        <v>Capitalized costs</v>
      </c>
      <c r="D7" s="4">
        <f>VLOOKUP($B7,'1.1 FY2016'!$B:$G,3,FALSE)</f>
        <v>1007</v>
      </c>
      <c r="E7" s="4" t="str">
        <f>VLOOKUP($B7,'1.1 FY2016'!$B:$G,4,FALSE)</f>
        <v>Generco Sunshine JSC</v>
      </c>
      <c r="F7" s="12">
        <f>-SUMIF('1.1 FY2016'!$B:$B,Database!$B7,'1.1 FY2016'!$F:$F)</f>
        <v>1180894.0520000001</v>
      </c>
      <c r="G7" s="12">
        <f>-SUMIF('1.2 FY2017'!$B:$B,Database!$B7,'1.2 FY2017'!$F:$F)</f>
        <v>89234.880000000005</v>
      </c>
      <c r="H7" s="12">
        <f>-SUMIF('1.3 FY2018'!$B:$B,Database!$B7,'1.3 FY2018'!$F:$F)</f>
        <v>0</v>
      </c>
      <c r="J7" s="2" t="s">
        <v>8</v>
      </c>
    </row>
    <row r="8" spans="2:10" x14ac:dyDescent="0.25">
      <c r="B8" s="2" t="s">
        <v>93</v>
      </c>
      <c r="C8" s="4" t="str">
        <f>VLOOKUP($B8,'1.1 FY2016'!$B:$G,2,FALSE)</f>
        <v>Capitalized costs</v>
      </c>
      <c r="D8" s="4">
        <f>VLOOKUP($B8,'1.1 FY2016'!$B:$G,3,FALSE)</f>
        <v>1008</v>
      </c>
      <c r="E8" s="4" t="str">
        <f>VLOOKUP($B8,'1.1 FY2016'!$B:$G,4,FALSE)</f>
        <v>Greenco Ltd</v>
      </c>
      <c r="F8" s="12">
        <f>-SUMIF('1.1 FY2016'!$B:$B,Database!$B8,'1.1 FY2016'!$F:$F)</f>
        <v>793079.51199999999</v>
      </c>
      <c r="G8" s="12">
        <f>-SUMIF('1.2 FY2017'!$B:$B,Database!$B8,'1.2 FY2017'!$F:$F)</f>
        <v>26173</v>
      </c>
      <c r="H8" s="12">
        <f>-SUMIF('1.3 FY2018'!$B:$B,Database!$B8,'1.3 FY2018'!$F:$F)</f>
        <v>0</v>
      </c>
      <c r="J8" s="2" t="s">
        <v>8</v>
      </c>
    </row>
    <row r="9" spans="2:10" x14ac:dyDescent="0.25">
      <c r="B9" s="2" t="s">
        <v>94</v>
      </c>
      <c r="C9" s="4" t="str">
        <f>VLOOKUP($B9,'1.1 FY2016'!$B:$G,2,FALSE)</f>
        <v>Capitalized costs</v>
      </c>
      <c r="D9" s="4">
        <f>VLOOKUP($B9,'1.1 FY2016'!$B:$G,3,FALSE)</f>
        <v>111101</v>
      </c>
      <c r="E9" s="4" t="str">
        <f>VLOOKUP($B9,'1.1 FY2016'!$B:$G,4,FALSE)</f>
        <v>Not assigned</v>
      </c>
      <c r="F9" s="12">
        <f>-SUMIF('1.1 FY2016'!$B:$B,Database!$B9,'1.1 FY2016'!$F:$F)</f>
        <v>2277197.6</v>
      </c>
      <c r="G9" s="12">
        <f>-SUMIF('1.2 FY2017'!$B:$B,Database!$B9,'1.2 FY2017'!$F:$F)</f>
        <v>209401.92</v>
      </c>
      <c r="H9" s="12">
        <f>-SUMIF('1.3 FY2018'!$B:$B,Database!$B9,'1.3 FY2018'!$F:$F)</f>
        <v>0</v>
      </c>
      <c r="J9" s="2" t="s">
        <v>8</v>
      </c>
    </row>
    <row r="10" spans="2:10" x14ac:dyDescent="0.25">
      <c r="B10" s="2" t="s">
        <v>95</v>
      </c>
      <c r="C10" s="4" t="str">
        <f>VLOOKUP($B10,'1.1 FY2016'!$B:$G,2,FALSE)</f>
        <v>Direct costs</v>
      </c>
      <c r="D10" s="4">
        <f>VLOOKUP($B10,'1.1 FY2016'!$B:$G,3,FALSE)</f>
        <v>111111</v>
      </c>
      <c r="E10" s="4" t="str">
        <f>VLOOKUP($B10,'1.1 FY2016'!$B:$G,4,FALSE)</f>
        <v>External</v>
      </c>
      <c r="F10" s="12">
        <f>-SUMIF('1.1 FY2016'!$B:$B,Database!$B10,'1.1 FY2016'!$F:$F)</f>
        <v>-4428911.7640000004</v>
      </c>
      <c r="G10" s="12">
        <f>-SUMIF('1.2 FY2017'!$B:$B,Database!$B10,'1.2 FY2017'!$F:$F)</f>
        <v>-5463188.8250000002</v>
      </c>
      <c r="H10" s="12">
        <f>-SUMIF('1.3 FY2018'!$B:$B,Database!$B10,'1.3 FY2018'!$F:$F)</f>
        <v>-5674152.0669999998</v>
      </c>
      <c r="J10" s="2" t="s">
        <v>13</v>
      </c>
    </row>
    <row r="11" spans="2:10" x14ac:dyDescent="0.25">
      <c r="B11" s="2" t="s">
        <v>96</v>
      </c>
      <c r="C11" s="4" t="str">
        <f>VLOOKUP($B11,'1.1 FY2016'!$B:$G,2,FALSE)</f>
        <v>Freight outbound expenses</v>
      </c>
      <c r="D11" s="4">
        <f>VLOOKUP($B11,'1.1 FY2016'!$B:$G,3,FALSE)</f>
        <v>111111</v>
      </c>
      <c r="E11" s="4" t="str">
        <f>VLOOKUP($B11,'1.1 FY2016'!$B:$G,4,FALSE)</f>
        <v>External</v>
      </c>
      <c r="F11" s="12">
        <f>-SUMIF('1.1 FY2016'!$B:$B,Database!$B11,'1.1 FY2016'!$F:$F)</f>
        <v>-16977.628000000001</v>
      </c>
      <c r="G11" s="12">
        <f>-SUMIF('1.2 FY2017'!$B:$B,Database!$B11,'1.2 FY2017'!$F:$F)</f>
        <v>-343675</v>
      </c>
      <c r="H11" s="12">
        <f>-SUMIF('1.3 FY2018'!$B:$B,Database!$B11,'1.3 FY2018'!$F:$F)</f>
        <v>-350370.99399999995</v>
      </c>
      <c r="J11" s="2" t="s">
        <v>213</v>
      </c>
    </row>
    <row r="12" spans="2:10" x14ac:dyDescent="0.25">
      <c r="B12" s="2" t="s">
        <v>97</v>
      </c>
      <c r="C12" s="4" t="str">
        <f>VLOOKUP($B12,'1.1 FY2016'!$B:$G,2,FALSE)</f>
        <v>R&amp;D expenses</v>
      </c>
      <c r="D12" s="4">
        <f>VLOOKUP($B12,'1.1 FY2016'!$B:$G,3,FALSE)</f>
        <v>88</v>
      </c>
      <c r="E12" s="4" t="str">
        <f>VLOOKUP($B12,'1.1 FY2016'!$B:$G,4,FALSE)</f>
        <v>Generco Ltd</v>
      </c>
      <c r="F12" s="12">
        <f>-SUMIF('1.1 FY2016'!$B:$B,Database!$B12,'1.1 FY2016'!$F:$F)</f>
        <v>-2245437.54</v>
      </c>
      <c r="G12" s="12">
        <f>-SUMIF('1.2 FY2017'!$B:$B,Database!$B12,'1.2 FY2017'!$F:$F)</f>
        <v>-1980162.23</v>
      </c>
      <c r="H12" s="12">
        <f>-SUMIF('1.3 FY2018'!$B:$B,Database!$B12,'1.3 FY2018'!$F:$F)</f>
        <v>-3116017.1540000001</v>
      </c>
      <c r="J12" s="2" t="s">
        <v>213</v>
      </c>
    </row>
    <row r="13" spans="2:10" x14ac:dyDescent="0.25">
      <c r="B13" s="2" t="s">
        <v>98</v>
      </c>
      <c r="C13" s="4" t="str">
        <f>VLOOKUP($B13,'1.1 FY2016'!$B:$G,2,FALSE)</f>
        <v>R&amp;D expenses</v>
      </c>
      <c r="D13" s="4">
        <f>VLOOKUP($B13,'1.1 FY2016'!$B:$G,3,FALSE)</f>
        <v>111111</v>
      </c>
      <c r="E13" s="4" t="str">
        <f>VLOOKUP($B13,'1.1 FY2016'!$B:$G,4,FALSE)</f>
        <v>External</v>
      </c>
      <c r="F13" s="12">
        <f>-SUMIF('1.1 FY2016'!$B:$B,Database!$B13,'1.1 FY2016'!$F:$F)</f>
        <v>-16605.634000000002</v>
      </c>
      <c r="G13" s="12">
        <f>-SUMIF('1.2 FY2017'!$B:$B,Database!$B13,'1.2 FY2017'!$F:$F)</f>
        <v>-27148.625</v>
      </c>
      <c r="H13" s="12">
        <f>-SUMIF('1.3 FY2018'!$B:$B,Database!$B13,'1.3 FY2018'!$F:$F)</f>
        <v>-9783.7069999999985</v>
      </c>
      <c r="J13" s="2" t="s">
        <v>213</v>
      </c>
    </row>
    <row r="14" spans="2:10" x14ac:dyDescent="0.25">
      <c r="B14" s="2" t="s">
        <v>99</v>
      </c>
      <c r="C14" s="4" t="str">
        <f>VLOOKUP($B14,'1.1 FY2016'!$B:$G,2,FALSE)</f>
        <v>Wages and salaries</v>
      </c>
      <c r="D14" s="4">
        <f>VLOOKUP($B14,'1.1 FY2016'!$B:$G,3,FALSE)</f>
        <v>111111</v>
      </c>
      <c r="E14" s="4" t="str">
        <f>VLOOKUP($B14,'1.1 FY2016'!$B:$G,4,FALSE)</f>
        <v>External</v>
      </c>
      <c r="F14" s="12">
        <f>-SUMIF('1.1 FY2016'!$B:$B,Database!$B14,'1.1 FY2016'!$F:$F)</f>
        <v>-4683394.0460000001</v>
      </c>
      <c r="G14" s="12">
        <f>-SUMIF('1.2 FY2017'!$B:$B,Database!$B14,'1.2 FY2017'!$F:$F)</f>
        <v>-5507141.0549999997</v>
      </c>
      <c r="H14" s="12">
        <f>-SUMIF('1.3 FY2018'!$B:$B,Database!$B14,'1.3 FY2018'!$F:$F)</f>
        <v>-3982699.5329999998</v>
      </c>
      <c r="J14" s="2" t="s">
        <v>214</v>
      </c>
    </row>
    <row r="15" spans="2:10" x14ac:dyDescent="0.25">
      <c r="B15" s="2" t="s">
        <v>100</v>
      </c>
      <c r="C15" s="4" t="str">
        <f>VLOOKUP($B15,'1.1 FY2016'!$B:$G,2,FALSE)</f>
        <v>Pension contributions</v>
      </c>
      <c r="D15" s="4">
        <f>VLOOKUP($B15,'1.1 FY2016'!$B:$G,3,FALSE)</f>
        <v>111101</v>
      </c>
      <c r="E15" s="4" t="str">
        <f>VLOOKUP($B15,'1.1 FY2016'!$B:$G,4,FALSE)</f>
        <v>Not assigned</v>
      </c>
      <c r="F15" s="12">
        <f>-SUMIF('1.1 FY2016'!$B:$B,Database!$B15,'1.1 FY2016'!$F:$F)</f>
        <v>-1143051.5760000001</v>
      </c>
      <c r="G15" s="12">
        <f>-SUMIF('1.2 FY2017'!$B:$B,Database!$B15,'1.2 FY2017'!$F:$F)</f>
        <v>-2057298.04</v>
      </c>
      <c r="H15" s="12">
        <f>-SUMIF('1.3 FY2018'!$B:$B,Database!$B15,'1.3 FY2018'!$F:$F)</f>
        <v>-1709688.6429999997</v>
      </c>
      <c r="J15" s="2" t="s">
        <v>214</v>
      </c>
    </row>
    <row r="16" spans="2:10" x14ac:dyDescent="0.25">
      <c r="B16" s="2" t="s">
        <v>101</v>
      </c>
      <c r="C16" s="4" t="str">
        <f>VLOOKUP($B16,'1.1 FY2016'!$B:$G,2,FALSE)</f>
        <v>Pension contributions</v>
      </c>
      <c r="D16" s="4">
        <f>VLOOKUP($B16,'1.1 FY2016'!$B:$G,3,FALSE)</f>
        <v>88</v>
      </c>
      <c r="E16" s="4" t="str">
        <f>VLOOKUP($B16,'1.1 FY2016'!$B:$G,4,FALSE)</f>
        <v>Generco Ltd</v>
      </c>
      <c r="F16" s="12">
        <f>-SUMIF('1.1 FY2016'!$B:$B,Database!$B16,'1.1 FY2016'!$F:$F)</f>
        <v>-239379.61800000002</v>
      </c>
      <c r="G16" s="12">
        <f>-SUMIF('1.2 FY2017'!$B:$B,Database!$B16,'1.2 FY2017'!$F:$F)</f>
        <v>0</v>
      </c>
      <c r="H16" s="12">
        <f>-SUMIF('1.3 FY2018'!$B:$B,Database!$B16,'1.3 FY2018'!$F:$F)</f>
        <v>0</v>
      </c>
      <c r="J16" s="2" t="s">
        <v>214</v>
      </c>
    </row>
    <row r="17" spans="2:10" x14ac:dyDescent="0.25">
      <c r="B17" s="2" t="s">
        <v>102</v>
      </c>
      <c r="C17" s="4" t="str">
        <f>VLOOKUP($B17,'1.1 FY2016'!$B:$G,2,FALSE)</f>
        <v>Severance indemnity contribution</v>
      </c>
      <c r="D17" s="4">
        <f>VLOOKUP($B17,'1.1 FY2016'!$B:$G,3,FALSE)</f>
        <v>111101</v>
      </c>
      <c r="E17" s="4" t="str">
        <f>VLOOKUP($B17,'1.1 FY2016'!$B:$G,4,FALSE)</f>
        <v>Not assigned</v>
      </c>
      <c r="F17" s="12">
        <f>-SUMIF('1.1 FY2016'!$B:$B,Database!$B17,'1.1 FY2016'!$F:$F)</f>
        <v>-104913.8</v>
      </c>
      <c r="G17" s="12">
        <f>-SUMIF('1.2 FY2017'!$B:$B,Database!$B17,'1.2 FY2017'!$F:$F)</f>
        <v>-500500</v>
      </c>
      <c r="H17" s="12">
        <f>-SUMIF('1.3 FY2018'!$B:$B,Database!$B17,'1.3 FY2018'!$F:$F)</f>
        <v>-143500</v>
      </c>
      <c r="J17" s="2" t="s">
        <v>214</v>
      </c>
    </row>
    <row r="18" spans="2:10" x14ac:dyDescent="0.25">
      <c r="B18" s="2" t="s">
        <v>103</v>
      </c>
      <c r="C18" s="4" t="str">
        <f>VLOOKUP($B18,'1.1 FY2016'!$B:$G,2,FALSE)</f>
        <v>D&amp;A</v>
      </c>
      <c r="D18" s="4">
        <f>VLOOKUP($B18,'1.1 FY2016'!$B:$G,3,FALSE)</f>
        <v>111101</v>
      </c>
      <c r="E18" s="4" t="str">
        <f>VLOOKUP($B18,'1.1 FY2016'!$B:$G,4,FALSE)</f>
        <v>Not assigned</v>
      </c>
      <c r="F18" s="12">
        <f>-SUMIF('1.1 FY2016'!$B:$B,Database!$B18,'1.1 FY2016'!$F:$F)</f>
        <v>-2003262.2180000001</v>
      </c>
      <c r="G18" s="12">
        <f>-SUMIF('1.2 FY2017'!$B:$B,Database!$B18,'1.2 FY2017'!$F:$F)</f>
        <v>-1897676.87</v>
      </c>
      <c r="H18" s="12">
        <f>-SUMIF('1.3 FY2018'!$B:$B,Database!$B18,'1.3 FY2018'!$F:$F)</f>
        <v>-1875768.159</v>
      </c>
      <c r="J18" s="2" t="s">
        <v>20</v>
      </c>
    </row>
    <row r="19" spans="2:10" x14ac:dyDescent="0.25">
      <c r="B19" s="2" t="s">
        <v>104</v>
      </c>
      <c r="C19" s="4" t="str">
        <f>VLOOKUP($B19,'1.1 FY2016'!$B:$G,2,FALSE)</f>
        <v>D&amp;A</v>
      </c>
      <c r="D19" s="4">
        <f>VLOOKUP($B19,'1.1 FY2016'!$B:$G,3,FALSE)</f>
        <v>1</v>
      </c>
      <c r="E19" s="4" t="str">
        <f>VLOOKUP($B19,'1.1 FY2016'!$B:$G,4,FALSE)</f>
        <v>Not assigned</v>
      </c>
      <c r="F19" s="12">
        <f>-SUMIF('1.1 FY2016'!$B:$B,Database!$B19,'1.1 FY2016'!$F:$F)</f>
        <v>-41981.296000000002</v>
      </c>
      <c r="G19" s="12">
        <f>-SUMIF('1.2 FY2017'!$B:$B,Database!$B19,'1.2 FY2017'!$F:$F)</f>
        <v>0</v>
      </c>
      <c r="H19" s="12">
        <f>-SUMIF('1.3 FY2018'!$B:$B,Database!$B19,'1.3 FY2018'!$F:$F)</f>
        <v>0</v>
      </c>
      <c r="J19" s="2" t="s">
        <v>20</v>
      </c>
    </row>
    <row r="20" spans="2:10" x14ac:dyDescent="0.25">
      <c r="B20" s="2" t="s">
        <v>105</v>
      </c>
      <c r="C20" s="4" t="str">
        <f>VLOOKUP($B20,'1.1 FY2016'!$B:$G,2,FALSE)</f>
        <v>Corporate recharges</v>
      </c>
      <c r="D20" s="4" t="str">
        <f>VLOOKUP($B20,'1.1 FY2016'!$B:$G,3,FALSE)</f>
        <v>1</v>
      </c>
      <c r="E20" s="4" t="str">
        <f>VLOOKUP($B20,'1.1 FY2016'!$B:$G,4,FALSE)</f>
        <v>Greeny Ltd</v>
      </c>
      <c r="F20" s="12">
        <f>-SUMIF('1.1 FY2016'!$B:$B,Database!$B20,'1.1 FY2016'!$F:$F)</f>
        <v>2156147.4</v>
      </c>
      <c r="G20" s="12">
        <f>-SUMIF('1.2 FY2017'!$B:$B,Database!$B20,'1.2 FY2017'!$F:$F)</f>
        <v>1643711.145</v>
      </c>
      <c r="H20" s="12">
        <f>-SUMIF('1.3 FY2018'!$B:$B,Database!$B20,'1.3 FY2018'!$F:$F)</f>
        <v>1418521.358</v>
      </c>
      <c r="J20" s="2" t="s">
        <v>210</v>
      </c>
    </row>
    <row r="21" spans="2:10" x14ac:dyDescent="0.25">
      <c r="B21" s="2" t="s">
        <v>106</v>
      </c>
      <c r="C21" s="4" t="str">
        <f>VLOOKUP($B21,'1.1 FY2016'!$B:$G,2,FALSE)</f>
        <v>Corporate recharges</v>
      </c>
      <c r="D21" s="4">
        <f>VLOOKUP($B21,'1.1 FY2016'!$B:$G,3,FALSE)</f>
        <v>14</v>
      </c>
      <c r="E21" s="4" t="str">
        <f>VLOOKUP($B21,'1.1 FY2016'!$B:$G,4,FALSE)</f>
        <v>Generco Cosmetics Ltd</v>
      </c>
      <c r="F21" s="12">
        <f>-SUMIF('1.1 FY2016'!$B:$B,Database!$B21,'1.1 FY2016'!$F:$F)</f>
        <v>291428.55199999997</v>
      </c>
      <c r="G21" s="12">
        <f>-SUMIF('1.2 FY2017'!$B:$B,Database!$B21,'1.2 FY2017'!$F:$F)</f>
        <v>0</v>
      </c>
      <c r="H21" s="12">
        <f>-SUMIF('1.3 FY2018'!$B:$B,Database!$B21,'1.3 FY2018'!$F:$F)</f>
        <v>0</v>
      </c>
      <c r="J21" s="2" t="s">
        <v>210</v>
      </c>
    </row>
    <row r="22" spans="2:10" x14ac:dyDescent="0.25">
      <c r="B22" s="2" t="s">
        <v>107</v>
      </c>
      <c r="C22" s="4" t="str">
        <f>VLOOKUP($B22,'1.1 FY2016'!$B:$G,2,FALSE)</f>
        <v>Corporate recharges</v>
      </c>
      <c r="D22" s="4">
        <f>VLOOKUP($B22,'1.1 FY2016'!$B:$G,3,FALSE)</f>
        <v>1037</v>
      </c>
      <c r="E22" s="4" t="str">
        <f>VLOOKUP($B22,'1.1 FY2016'!$B:$G,4,FALSE)</f>
        <v>Generco Canada JSC</v>
      </c>
      <c r="F22" s="12">
        <f>-SUMIF('1.1 FY2016'!$B:$B,Database!$B22,'1.1 FY2016'!$F:$F)</f>
        <v>0</v>
      </c>
      <c r="G22" s="12">
        <f>-SUMIF('1.2 FY2017'!$B:$B,Database!$B22,'1.2 FY2017'!$F:$F)</f>
        <v>0</v>
      </c>
      <c r="H22" s="12">
        <f>-SUMIF('1.3 FY2018'!$B:$B,Database!$B22,'1.3 FY2018'!$F:$F)</f>
        <v>0</v>
      </c>
      <c r="J22" s="2" t="s">
        <v>210</v>
      </c>
    </row>
    <row r="23" spans="2:10" x14ac:dyDescent="0.25">
      <c r="B23" s="2" t="s">
        <v>108</v>
      </c>
      <c r="C23" s="4" t="str">
        <f>VLOOKUP($B23,'1.1 FY2016'!$B:$G,2,FALSE)</f>
        <v>Corporate recharges</v>
      </c>
      <c r="D23" s="4" t="str">
        <f>VLOOKUP($B23,'1.1 FY2016'!$B:$G,3,FALSE)</f>
        <v>1087</v>
      </c>
      <c r="E23" s="4" t="str">
        <f>VLOOKUP($B23,'1.1 FY2016'!$B:$G,4,FALSE)</f>
        <v>Gener Beauty GmbH</v>
      </c>
      <c r="F23" s="12">
        <f>-SUMIF('1.1 FY2016'!$B:$B,Database!$B23,'1.1 FY2016'!$F:$F)</f>
        <v>33736.5</v>
      </c>
      <c r="G23" s="12">
        <f>-SUMIF('1.2 FY2017'!$B:$B,Database!$B23,'1.2 FY2017'!$F:$F)</f>
        <v>0</v>
      </c>
      <c r="H23" s="12">
        <f>-SUMIF('1.3 FY2018'!$B:$B,Database!$B23,'1.3 FY2018'!$F:$F)</f>
        <v>0</v>
      </c>
      <c r="J23" s="2" t="s">
        <v>210</v>
      </c>
    </row>
    <row r="24" spans="2:10" x14ac:dyDescent="0.25">
      <c r="B24" s="2" t="s">
        <v>109</v>
      </c>
      <c r="C24" s="4" t="str">
        <f>VLOOKUP($B24,'1.1 FY2016'!$B:$G,2,FALSE)</f>
        <v>Corporate recharges</v>
      </c>
      <c r="D24" s="4">
        <f>VLOOKUP($B24,'1.1 FY2016'!$B:$G,3,FALSE)</f>
        <v>1009</v>
      </c>
      <c r="E24" s="4" t="str">
        <f>VLOOKUP($B24,'1.1 FY2016'!$B:$G,4,FALSE)</f>
        <v>Green Ventures Ltd</v>
      </c>
      <c r="F24" s="12">
        <f>-SUMIF('1.1 FY2016'!$B:$B,Database!$B24,'1.1 FY2016'!$F:$F)</f>
        <v>0</v>
      </c>
      <c r="G24" s="12">
        <f>-SUMIF('1.2 FY2017'!$B:$B,Database!$B24,'1.2 FY2017'!$F:$F)</f>
        <v>0</v>
      </c>
      <c r="H24" s="12">
        <f>-SUMIF('1.3 FY2018'!$B:$B,Database!$B24,'1.3 FY2018'!$F:$F)</f>
        <v>0</v>
      </c>
      <c r="J24" s="2" t="s">
        <v>210</v>
      </c>
    </row>
    <row r="25" spans="2:10" x14ac:dyDescent="0.25">
      <c r="B25" s="2" t="s">
        <v>110</v>
      </c>
      <c r="C25" s="4" t="str">
        <f>VLOOKUP($B25,'1.1 FY2016'!$B:$G,2,FALSE)</f>
        <v>Corporate recharges</v>
      </c>
      <c r="D25" s="4">
        <f>VLOOKUP($B25,'1.1 FY2016'!$B:$G,3,FALSE)</f>
        <v>1007</v>
      </c>
      <c r="E25" s="4" t="str">
        <f>VLOOKUP($B25,'1.1 FY2016'!$B:$G,4,FALSE)</f>
        <v>Generco Sunshine JSC</v>
      </c>
      <c r="F25" s="12">
        <f>-SUMIF('1.1 FY2016'!$B:$B,Database!$B25,'1.1 FY2016'!$F:$F)</f>
        <v>0</v>
      </c>
      <c r="G25" s="12">
        <f>-SUMIF('1.2 FY2017'!$B:$B,Database!$B25,'1.2 FY2017'!$F:$F)</f>
        <v>0</v>
      </c>
      <c r="H25" s="12">
        <f>-SUMIF('1.3 FY2018'!$B:$B,Database!$B25,'1.3 FY2018'!$F:$F)</f>
        <v>0</v>
      </c>
      <c r="J25" s="2" t="s">
        <v>210</v>
      </c>
    </row>
    <row r="26" spans="2:10" x14ac:dyDescent="0.25">
      <c r="B26" s="2" t="s">
        <v>111</v>
      </c>
      <c r="C26" s="4" t="str">
        <f>VLOOKUP($B26,'1.1 FY2016'!$B:$G,2,FALSE)</f>
        <v>Corporate recharges</v>
      </c>
      <c r="D26" s="4">
        <f>VLOOKUP($B26,'1.1 FY2016'!$B:$G,3,FALSE)</f>
        <v>1008</v>
      </c>
      <c r="E26" s="4" t="str">
        <f>VLOOKUP($B26,'1.1 FY2016'!$B:$G,4,FALSE)</f>
        <v>Greenco Ltd</v>
      </c>
      <c r="F26" s="12">
        <f>-SUMIF('1.1 FY2016'!$B:$B,Database!$B26,'1.1 FY2016'!$F:$F)</f>
        <v>0</v>
      </c>
      <c r="G26" s="12">
        <f>-SUMIF('1.2 FY2017'!$B:$B,Database!$B26,'1.2 FY2017'!$F:$F)</f>
        <v>0</v>
      </c>
      <c r="H26" s="12">
        <f>-SUMIF('1.3 FY2018'!$B:$B,Database!$B26,'1.3 FY2018'!$F:$F)</f>
        <v>0</v>
      </c>
      <c r="J26" s="2" t="s">
        <v>210</v>
      </c>
    </row>
    <row r="27" spans="2:10" x14ac:dyDescent="0.25">
      <c r="B27" s="2" t="s">
        <v>112</v>
      </c>
      <c r="C27" s="4" t="str">
        <f>VLOOKUP($B27,'1.1 FY2016'!$B:$G,2,FALSE)</f>
        <v>Corporate recharges</v>
      </c>
      <c r="D27" s="4">
        <f>VLOOKUP($B27,'1.1 FY2016'!$B:$G,3,FALSE)</f>
        <v>1240</v>
      </c>
      <c r="E27" s="4" t="str">
        <f>VLOOKUP($B27,'1.1 FY2016'!$B:$G,4,FALSE)</f>
        <v xml:space="preserve">Generco UK </v>
      </c>
      <c r="F27" s="12">
        <f>-SUMIF('1.1 FY2016'!$B:$B,Database!$B27,'1.1 FY2016'!$F:$F)</f>
        <v>199600.4</v>
      </c>
      <c r="G27" s="12">
        <f>-SUMIF('1.2 FY2017'!$B:$B,Database!$B27,'1.2 FY2017'!$F:$F)</f>
        <v>10461.36</v>
      </c>
      <c r="H27" s="12">
        <f>-SUMIF('1.3 FY2018'!$B:$B,Database!$B27,'1.3 FY2018'!$F:$F)</f>
        <v>0</v>
      </c>
      <c r="J27" s="2" t="s">
        <v>210</v>
      </c>
    </row>
    <row r="28" spans="2:10" x14ac:dyDescent="0.25">
      <c r="B28" s="2" t="s">
        <v>113</v>
      </c>
      <c r="C28" s="4" t="str">
        <f>VLOOKUP($B28,'1.1 FY2016'!$B:$G,2,FALSE)</f>
        <v>Corporate recharges</v>
      </c>
      <c r="D28" s="4">
        <f>VLOOKUP($B28,'1.1 FY2016'!$B:$G,3,FALSE)</f>
        <v>111111</v>
      </c>
      <c r="E28" s="4" t="str">
        <f>VLOOKUP($B28,'1.1 FY2016'!$B:$G,4,FALSE)</f>
        <v>External</v>
      </c>
      <c r="F28" s="12">
        <f>-SUMIF('1.1 FY2016'!$B:$B,Database!$B28,'1.1 FY2016'!$F:$F)</f>
        <v>539141.4</v>
      </c>
      <c r="G28" s="12">
        <f>-SUMIF('1.2 FY2017'!$B:$B,Database!$B28,'1.2 FY2017'!$F:$F)</f>
        <v>6785.94</v>
      </c>
      <c r="H28" s="12">
        <f>-SUMIF('1.3 FY2018'!$B:$B,Database!$B28,'1.3 FY2018'!$F:$F)</f>
        <v>902857.84299999999</v>
      </c>
      <c r="J28" s="2" t="s">
        <v>210</v>
      </c>
    </row>
    <row r="29" spans="2:10" x14ac:dyDescent="0.25">
      <c r="B29" s="2" t="s">
        <v>114</v>
      </c>
      <c r="C29" s="4" t="str">
        <f>VLOOKUP($B29,'1.1 FY2016'!$B:$G,2,FALSE)</f>
        <v>Other income</v>
      </c>
      <c r="D29" s="4">
        <f>VLOOKUP($B29,'1.1 FY2016'!$B:$G,3,FALSE)</f>
        <v>111111</v>
      </c>
      <c r="E29" s="4" t="str">
        <f>VLOOKUP($B29,'1.1 FY2016'!$B:$G,4,FALSE)</f>
        <v>External</v>
      </c>
      <c r="F29" s="12">
        <f>-SUMIF('1.1 FY2016'!$B:$B,Database!$B29,'1.1 FY2016'!$F:$F)</f>
        <v>57.221999999999994</v>
      </c>
      <c r="G29" s="12">
        <f>-SUMIF('1.2 FY2017'!$B:$B,Database!$B29,'1.2 FY2017'!$F:$F)</f>
        <v>-9793.84</v>
      </c>
      <c r="H29" s="12">
        <f>-SUMIF('1.3 FY2018'!$B:$B,Database!$B29,'1.3 FY2018'!$F:$F)</f>
        <v>15872.001999999999</v>
      </c>
      <c r="J29" s="2" t="s">
        <v>29</v>
      </c>
    </row>
    <row r="30" spans="2:10" x14ac:dyDescent="0.25">
      <c r="B30" s="2" t="s">
        <v>115</v>
      </c>
      <c r="C30" s="4" t="str">
        <f>VLOOKUP($B30,'1.1 FY2016'!$B:$G,2,FALSE)</f>
        <v>Marketing expenses</v>
      </c>
      <c r="D30" s="4">
        <f>VLOOKUP($B30,'1.1 FY2016'!$B:$G,3,FALSE)</f>
        <v>111111</v>
      </c>
      <c r="E30" s="4" t="str">
        <f>VLOOKUP($B30,'1.1 FY2016'!$B:$G,4,FALSE)</f>
        <v>External</v>
      </c>
      <c r="F30" s="12">
        <f>-SUMIF('1.1 FY2016'!$B:$B,Database!$B30,'1.1 FY2016'!$F:$F)</f>
        <v>-22314.879999999997</v>
      </c>
      <c r="G30" s="12">
        <f>-SUMIF('1.2 FY2017'!$B:$B,Database!$B30,'1.2 FY2017'!$F:$F)</f>
        <v>-65947.7</v>
      </c>
      <c r="H30" s="12">
        <f>-SUMIF('1.3 FY2018'!$B:$B,Database!$B30,'1.3 FY2018'!$F:$F)</f>
        <v>-57.317999999999998</v>
      </c>
      <c r="J30" s="2" t="s">
        <v>213</v>
      </c>
    </row>
    <row r="31" spans="2:10" x14ac:dyDescent="0.25">
      <c r="B31" s="2" t="s">
        <v>116</v>
      </c>
      <c r="C31" s="4" t="str">
        <f>VLOOKUP($B31,'1.1 FY2016'!$B:$G,2,FALSE)</f>
        <v>Software&amp;IT</v>
      </c>
      <c r="D31" s="4">
        <f>VLOOKUP($B31,'1.1 FY2016'!$B:$G,3,FALSE)</f>
        <v>88</v>
      </c>
      <c r="E31" s="4" t="str">
        <f>VLOOKUP($B31,'1.1 FY2016'!$B:$G,4,FALSE)</f>
        <v>Generco Ltd</v>
      </c>
      <c r="F31" s="12">
        <f>-SUMIF('1.1 FY2016'!$B:$B,Database!$B31,'1.1 FY2016'!$F:$F)</f>
        <v>-204000</v>
      </c>
      <c r="G31" s="12">
        <f>-SUMIF('1.2 FY2017'!$B:$B,Database!$B31,'1.2 FY2017'!$F:$F)</f>
        <v>0</v>
      </c>
      <c r="H31" s="12">
        <f>-SUMIF('1.3 FY2018'!$B:$B,Database!$B31,'1.3 FY2018'!$F:$F)</f>
        <v>0</v>
      </c>
      <c r="J31" s="2" t="s">
        <v>213</v>
      </c>
    </row>
    <row r="32" spans="2:10" x14ac:dyDescent="0.25">
      <c r="B32" s="2" t="s">
        <v>117</v>
      </c>
      <c r="C32" s="4" t="str">
        <f>VLOOKUP($B32,'1.1 FY2016'!$B:$G,2,FALSE)</f>
        <v>Software&amp;IT</v>
      </c>
      <c r="D32" s="4">
        <f>VLOOKUP($B32,'1.1 FY2016'!$B:$G,3,FALSE)</f>
        <v>111111</v>
      </c>
      <c r="E32" s="4" t="str">
        <f>VLOOKUP($B32,'1.1 FY2016'!$B:$G,4,FALSE)</f>
        <v>External</v>
      </c>
      <c r="F32" s="12">
        <f>-SUMIF('1.1 FY2016'!$B:$B,Database!$B32,'1.1 FY2016'!$F:$F)</f>
        <v>-138.41399999999999</v>
      </c>
      <c r="G32" s="12">
        <f>-SUMIF('1.2 FY2017'!$B:$B,Database!$B32,'1.2 FY2017'!$F:$F)</f>
        <v>-5138.91</v>
      </c>
      <c r="H32" s="12">
        <f>-SUMIF('1.3 FY2018'!$B:$B,Database!$B32,'1.3 FY2018'!$F:$F)</f>
        <v>-19198.66</v>
      </c>
      <c r="J32" s="2" t="s">
        <v>213</v>
      </c>
    </row>
    <row r="33" spans="2:10" x14ac:dyDescent="0.25">
      <c r="B33" s="2" t="s">
        <v>118</v>
      </c>
      <c r="C33" s="4" t="str">
        <f>VLOOKUP($B33,'1.1 FY2016'!$B:$G,2,FALSE)</f>
        <v>Leasings</v>
      </c>
      <c r="D33" s="4">
        <f>VLOOKUP($B33,'1.1 FY2016'!$B:$G,3,FALSE)</f>
        <v>111111</v>
      </c>
      <c r="E33" s="4" t="str">
        <f>VLOOKUP($B33,'1.1 FY2016'!$B:$G,4,FALSE)</f>
        <v>External</v>
      </c>
      <c r="F33" s="12">
        <f>-SUMIF('1.1 FY2016'!$B:$B,Database!$B33,'1.1 FY2016'!$F:$F)</f>
        <v>-1127445.872</v>
      </c>
      <c r="G33" s="12">
        <f>-SUMIF('1.2 FY2017'!$B:$B,Database!$B33,'1.2 FY2017'!$F:$F)</f>
        <v>-1055381.4750000001</v>
      </c>
      <c r="H33" s="12">
        <f>-SUMIF('1.3 FY2018'!$B:$B,Database!$B33,'1.3 FY2018'!$F:$F)</f>
        <v>172933.44899999999</v>
      </c>
      <c r="J33" s="2" t="s">
        <v>215</v>
      </c>
    </row>
    <row r="34" spans="2:10" x14ac:dyDescent="0.25">
      <c r="B34" s="2" t="s">
        <v>119</v>
      </c>
      <c r="C34" s="4" t="str">
        <f>VLOOKUP($B34,'1.1 FY2016'!$B:$G,2,FALSE)</f>
        <v>Service expenses</v>
      </c>
      <c r="D34" s="4" t="str">
        <f>VLOOKUP($B34,'1.1 FY2016'!$B:$G,3,FALSE)</f>
        <v>43</v>
      </c>
      <c r="E34" s="4" t="str">
        <f>VLOOKUP($B34,'1.1 FY2016'!$B:$G,4,FALSE)</f>
        <v>Greeny France SL</v>
      </c>
      <c r="F34" s="12">
        <f>-SUMIF('1.1 FY2016'!$B:$B,Database!$B34,'1.1 FY2016'!$F:$F)</f>
        <v>-133722</v>
      </c>
      <c r="G34" s="12">
        <f>-SUMIF('1.2 FY2017'!$B:$B,Database!$B34,'1.2 FY2017'!$F:$F)</f>
        <v>0</v>
      </c>
      <c r="H34" s="12">
        <f>-SUMIF('1.3 FY2018'!$B:$B,Database!$B34,'1.3 FY2018'!$F:$F)</f>
        <v>0</v>
      </c>
      <c r="J34" s="2" t="s">
        <v>216</v>
      </c>
    </row>
    <row r="35" spans="2:10" x14ac:dyDescent="0.25">
      <c r="B35" s="2" t="s">
        <v>120</v>
      </c>
      <c r="C35" s="4" t="str">
        <f>VLOOKUP($B35,'1.1 FY2016'!$B:$G,2,FALSE)</f>
        <v>Service expenses</v>
      </c>
      <c r="D35" s="4" t="str">
        <f>VLOOKUP($B35,'1.1 FY2016'!$B:$G,3,FALSE)</f>
        <v>2240</v>
      </c>
      <c r="E35" s="4" t="str">
        <f>VLOOKUP($B35,'1.1 FY2016'!$B:$G,4,FALSE)</f>
        <v>Greeny Germany GmbH</v>
      </c>
      <c r="F35" s="12">
        <f>-SUMIF('1.1 FY2016'!$B:$B,Database!$B35,'1.1 FY2016'!$F:$F)</f>
        <v>-328061.886</v>
      </c>
      <c r="G35" s="12">
        <f>-SUMIF('1.2 FY2017'!$B:$B,Database!$B35,'1.2 FY2017'!$F:$F)</f>
        <v>-430845.34499999997</v>
      </c>
      <c r="H35" s="12">
        <f>-SUMIF('1.3 FY2018'!$B:$B,Database!$B35,'1.3 FY2018'!$F:$F)</f>
        <v>0</v>
      </c>
      <c r="J35" s="2" t="s">
        <v>216</v>
      </c>
    </row>
    <row r="36" spans="2:10" x14ac:dyDescent="0.25">
      <c r="B36" s="2" t="s">
        <v>121</v>
      </c>
      <c r="C36" s="4" t="str">
        <f>VLOOKUP($B36,'1.1 FY2016'!$B:$G,2,FALSE)</f>
        <v>Service expenses</v>
      </c>
      <c r="D36" s="4">
        <f>VLOOKUP($B36,'1.1 FY2016'!$B:$G,3,FALSE)</f>
        <v>111111</v>
      </c>
      <c r="E36" s="4" t="str">
        <f>VLOOKUP($B36,'1.1 FY2016'!$B:$G,4,FALSE)</f>
        <v>External</v>
      </c>
      <c r="F36" s="12">
        <f>-SUMIF('1.1 FY2016'!$B:$B,Database!$B36,'1.1 FY2016'!$F:$F)</f>
        <v>-2081304.3219999997</v>
      </c>
      <c r="G36" s="12">
        <f>-SUMIF('1.2 FY2017'!$B:$B,Database!$B36,'1.2 FY2017'!$F:$F)</f>
        <v>-1130021</v>
      </c>
      <c r="H36" s="12">
        <f>-SUMIF('1.3 FY2018'!$B:$B,Database!$B36,'1.3 FY2018'!$F:$F)</f>
        <v>-1481408.47</v>
      </c>
      <c r="J36" s="2" t="s">
        <v>216</v>
      </c>
    </row>
    <row r="37" spans="2:10" x14ac:dyDescent="0.25">
      <c r="B37" s="2" t="s">
        <v>122</v>
      </c>
      <c r="C37" s="4" t="str">
        <f>VLOOKUP($B37,'1.1 FY2016'!$B:$G,2,FALSE)</f>
        <v>Charges and contributions</v>
      </c>
      <c r="D37" s="4">
        <f>VLOOKUP($B37,'1.1 FY2016'!$B:$G,3,FALSE)</f>
        <v>111111</v>
      </c>
      <c r="E37" s="4" t="str">
        <f>VLOOKUP($B37,'1.1 FY2016'!$B:$G,4,FALSE)</f>
        <v>External</v>
      </c>
      <c r="F37" s="12">
        <f>-SUMIF('1.1 FY2016'!$B:$B,Database!$B37,'1.1 FY2016'!$F:$F)</f>
        <v>-33410.031999999999</v>
      </c>
      <c r="G37" s="12">
        <f>-SUMIF('1.2 FY2017'!$B:$B,Database!$B37,'1.2 FY2017'!$F:$F)</f>
        <v>-7293.5450000000001</v>
      </c>
      <c r="H37" s="12">
        <f>-SUMIF('1.3 FY2018'!$B:$B,Database!$B37,'1.3 FY2018'!$F:$F)</f>
        <v>-40048.799999999996</v>
      </c>
      <c r="J37" s="2" t="s">
        <v>213</v>
      </c>
    </row>
    <row r="38" spans="2:10" x14ac:dyDescent="0.25">
      <c r="B38" s="2" t="s">
        <v>123</v>
      </c>
      <c r="C38" s="4" t="str">
        <f>VLOOKUP($B38,'1.1 FY2016'!$B:$G,2,FALSE)</f>
        <v>Insurance expenses</v>
      </c>
      <c r="D38" s="4">
        <f>VLOOKUP($B38,'1.1 FY2016'!$B:$G,3,FALSE)</f>
        <v>111111</v>
      </c>
      <c r="E38" s="4" t="str">
        <f>VLOOKUP($B38,'1.1 FY2016'!$B:$G,4,FALSE)</f>
        <v>External</v>
      </c>
      <c r="F38" s="12">
        <f>-SUMIF('1.1 FY2016'!$B:$B,Database!$B38,'1.1 FY2016'!$F:$F)</f>
        <v>-213090.85199999998</v>
      </c>
      <c r="G38" s="12">
        <f>-SUMIF('1.2 FY2017'!$B:$B,Database!$B38,'1.2 FY2017'!$F:$F)</f>
        <v>-48468.665000000001</v>
      </c>
      <c r="H38" s="12">
        <f>-SUMIF('1.3 FY2018'!$B:$B,Database!$B38,'1.3 FY2018'!$F:$F)</f>
        <v>-64039.82699999999</v>
      </c>
      <c r="J38" s="2" t="s">
        <v>213</v>
      </c>
    </row>
    <row r="39" spans="2:10" x14ac:dyDescent="0.25">
      <c r="B39" s="2" t="s">
        <v>124</v>
      </c>
      <c r="C39" s="4" t="str">
        <f>VLOOKUP($B39,'1.1 FY2016'!$B:$G,2,FALSE)</f>
        <v>Travel expenses</v>
      </c>
      <c r="D39" s="4">
        <f>VLOOKUP($B39,'1.1 FY2016'!$B:$G,3,FALSE)</f>
        <v>111111</v>
      </c>
      <c r="E39" s="4" t="str">
        <f>VLOOKUP($B39,'1.1 FY2016'!$B:$G,4,FALSE)</f>
        <v>External</v>
      </c>
      <c r="F39" s="12">
        <f>-SUMIF('1.1 FY2016'!$B:$B,Database!$B39,'1.1 FY2016'!$F:$F)</f>
        <v>-1813525.004</v>
      </c>
      <c r="G39" s="12">
        <f>-SUMIF('1.2 FY2017'!$B:$B,Database!$B39,'1.2 FY2017'!$F:$F)</f>
        <v>-2393259.19</v>
      </c>
      <c r="H39" s="12">
        <f>-SUMIF('1.3 FY2018'!$B:$B,Database!$B39,'1.3 FY2018'!$F:$F)</f>
        <v>-2514431.8869999996</v>
      </c>
      <c r="J39" s="2" t="s">
        <v>217</v>
      </c>
    </row>
    <row r="40" spans="2:10" x14ac:dyDescent="0.25">
      <c r="B40" s="2" t="s">
        <v>125</v>
      </c>
      <c r="C40" s="4" t="str">
        <f>VLOOKUP($B40,'1.1 FY2016'!$B:$G,2,FALSE)</f>
        <v>Utility expenses</v>
      </c>
      <c r="D40" s="4">
        <f>VLOOKUP($B40,'1.1 FY2016'!$B:$G,3,FALSE)</f>
        <v>111111</v>
      </c>
      <c r="E40" s="4" t="str">
        <f>VLOOKUP($B40,'1.1 FY2016'!$B:$G,4,FALSE)</f>
        <v>External</v>
      </c>
      <c r="F40" s="12">
        <f>-SUMIF('1.1 FY2016'!$B:$B,Database!$B40,'1.1 FY2016'!$F:$F)</f>
        <v>-5552.2</v>
      </c>
      <c r="G40" s="12">
        <f>-SUMIF('1.2 FY2017'!$B:$B,Database!$B40,'1.2 FY2017'!$F:$F)</f>
        <v>-23069.654999999999</v>
      </c>
      <c r="H40" s="12">
        <f>-SUMIF('1.3 FY2018'!$B:$B,Database!$B40,'1.3 FY2018'!$F:$F)</f>
        <v>-4194.2999999999993</v>
      </c>
      <c r="J40" s="2" t="s">
        <v>213</v>
      </c>
    </row>
    <row r="41" spans="2:10" x14ac:dyDescent="0.25">
      <c r="B41" s="2" t="s">
        <v>126</v>
      </c>
      <c r="C41" s="4" t="str">
        <f>VLOOKUP($B41,'1.1 FY2016'!$B:$G,2,FALSE)</f>
        <v>Legal expenses</v>
      </c>
      <c r="D41" s="4">
        <f>VLOOKUP($B41,'1.1 FY2016'!$B:$G,3,FALSE)</f>
        <v>111111</v>
      </c>
      <c r="E41" s="4" t="str">
        <f>VLOOKUP($B41,'1.1 FY2016'!$B:$G,4,FALSE)</f>
        <v>External</v>
      </c>
      <c r="F41" s="12">
        <f>-SUMIF('1.1 FY2016'!$B:$B,Database!$B41,'1.1 FY2016'!$F:$F)</f>
        <v>-43868.975999999995</v>
      </c>
      <c r="G41" s="12">
        <f>-SUMIF('1.2 FY2017'!$B:$B,Database!$B41,'1.2 FY2017'!$F:$F)</f>
        <v>-208366.935</v>
      </c>
      <c r="H41" s="12">
        <f>-SUMIF('1.3 FY2018'!$B:$B,Database!$B41,'1.3 FY2018'!$F:$F)</f>
        <v>-106525.708</v>
      </c>
      <c r="J41" s="2" t="s">
        <v>213</v>
      </c>
    </row>
    <row r="42" spans="2:10" x14ac:dyDescent="0.25">
      <c r="B42" s="2" t="s">
        <v>127</v>
      </c>
      <c r="C42" s="4" t="str">
        <f>VLOOKUP($B42,'1.1 FY2016'!$B:$G,2,FALSE)</f>
        <v>Misc costs</v>
      </c>
      <c r="D42" s="4">
        <f>VLOOKUP($B42,'1.1 FY2016'!$B:$G,3,FALSE)</f>
        <v>111101</v>
      </c>
      <c r="E42" s="4" t="str">
        <f>VLOOKUP($B42,'1.1 FY2016'!$B:$G,4,FALSE)</f>
        <v>Not assigned</v>
      </c>
      <c r="F42" s="12">
        <f>-SUMIF('1.1 FY2016'!$B:$B,Database!$B42,'1.1 FY2016'!$F:$F)</f>
        <v>-10934.671999999999</v>
      </c>
      <c r="G42" s="12">
        <f>-SUMIF('1.2 FY2017'!$B:$B,Database!$B42,'1.2 FY2017'!$F:$F)</f>
        <v>-20323.309999999998</v>
      </c>
      <c r="H42" s="12">
        <f>-SUMIF('1.3 FY2018'!$B:$B,Database!$B42,'1.3 FY2018'!$F:$F)</f>
        <v>-109811.284</v>
      </c>
      <c r="J42" s="2" t="s">
        <v>213</v>
      </c>
    </row>
    <row r="43" spans="2:10" x14ac:dyDescent="0.25">
      <c r="B43" s="2" t="s">
        <v>128</v>
      </c>
      <c r="C43" s="4" t="str">
        <f>VLOOKUP($B43,'1.1 FY2016'!$B:$G,2,FALSE)</f>
        <v>Consulting fees</v>
      </c>
      <c r="D43" s="4">
        <f>VLOOKUP($B43,'1.1 FY2016'!$B:$G,3,FALSE)</f>
        <v>111111</v>
      </c>
      <c r="E43" s="4" t="str">
        <f>VLOOKUP($B43,'1.1 FY2016'!$B:$G,4,FALSE)</f>
        <v>External</v>
      </c>
      <c r="F43" s="12">
        <f>-SUMIF('1.1 FY2016'!$B:$B,Database!$B43,'1.1 FY2016'!$F:$F)</f>
        <v>-20400</v>
      </c>
      <c r="G43" s="12">
        <f>-SUMIF('1.2 FY2017'!$B:$B,Database!$B43,'1.2 FY2017'!$F:$F)</f>
        <v>-169489</v>
      </c>
      <c r="H43" s="12">
        <f>-SUMIF('1.3 FY2018'!$B:$B,Database!$B43,'1.3 FY2018'!$F:$F)</f>
        <v>-61111.483999999997</v>
      </c>
      <c r="J43" s="2" t="s">
        <v>213</v>
      </c>
    </row>
    <row r="44" spans="2:10" x14ac:dyDescent="0.25">
      <c r="B44" s="2" t="s">
        <v>129</v>
      </c>
      <c r="C44" s="4" t="str">
        <f>VLOOKUP($B44,'1.1 FY2016'!$B:$G,2,FALSE)</f>
        <v>Misc extraordinary expenses</v>
      </c>
      <c r="D44" s="4">
        <f>VLOOKUP($B44,'1.1 FY2016'!$B:$G,3,FALSE)</f>
        <v>105</v>
      </c>
      <c r="E44" s="4" t="str">
        <f>VLOOKUP($B44,'1.1 FY2016'!$B:$G,4,FALSE)</f>
        <v>Generco Healthcare Ltd</v>
      </c>
      <c r="F44" s="12">
        <f>-SUMIF('1.1 FY2016'!$B:$B,Database!$B44,'1.1 FY2016'!$F:$F)</f>
        <v>0</v>
      </c>
      <c r="G44" s="12">
        <f>-SUMIF('1.2 FY2017'!$B:$B,Database!$B44,'1.2 FY2017'!$F:$F)</f>
        <v>0</v>
      </c>
      <c r="H44" s="12">
        <f>-SUMIF('1.3 FY2018'!$B:$B,Database!$B44,'1.3 FY2018'!$F:$F)</f>
        <v>-1684415.2999999998</v>
      </c>
      <c r="J44" s="2" t="s">
        <v>213</v>
      </c>
    </row>
    <row r="45" spans="2:10" x14ac:dyDescent="0.25">
      <c r="B45" s="2" t="s">
        <v>130</v>
      </c>
      <c r="C45" s="4" t="str">
        <f>VLOOKUP($B45,'1.1 FY2016'!$B:$G,2,FALSE)</f>
        <v>Misc extraordinary expenses</v>
      </c>
      <c r="D45" s="4">
        <f>VLOOKUP($B45,'1.1 FY2016'!$B:$G,3,FALSE)</f>
        <v>111111</v>
      </c>
      <c r="E45" s="4" t="str">
        <f>VLOOKUP($B45,'1.1 FY2016'!$B:$G,4,FALSE)</f>
        <v>External</v>
      </c>
      <c r="F45" s="12">
        <f>-SUMIF('1.1 FY2016'!$B:$B,Database!$B45,'1.1 FY2016'!$F:$F)</f>
        <v>-563918.152</v>
      </c>
      <c r="G45" s="12">
        <f>-SUMIF('1.2 FY2017'!$B:$B,Database!$B45,'1.2 FY2017'!$F:$F)</f>
        <v>-638869.13</v>
      </c>
      <c r="H45" s="12">
        <f>-SUMIF('1.3 FY2018'!$B:$B,Database!$B45,'1.3 FY2018'!$F:$F)</f>
        <v>-575626.2649999999</v>
      </c>
      <c r="J45" s="2" t="s">
        <v>213</v>
      </c>
    </row>
    <row r="46" spans="2:10" x14ac:dyDescent="0.25">
      <c r="B46" s="2" t="s">
        <v>131</v>
      </c>
      <c r="C46" s="4" t="str">
        <f>VLOOKUP($B46,'1.1 FY2016'!$B:$G,2,FALSE)</f>
        <v>Difference from eliminations</v>
      </c>
      <c r="D46" s="4">
        <f>VLOOKUP($B46,'1.1 FY2016'!$B:$G,3,FALSE)</f>
        <v>1009</v>
      </c>
      <c r="E46" s="4" t="str">
        <f>VLOOKUP($B46,'1.1 FY2016'!$B:$G,4,FALSE)</f>
        <v>Green Ventures Ltd</v>
      </c>
      <c r="F46" s="12">
        <f>-SUMIF('1.1 FY2016'!$B:$B,Database!$B46,'1.1 FY2016'!$F:$F)</f>
        <v>0</v>
      </c>
      <c r="G46" s="12">
        <f>-SUMIF('1.2 FY2017'!$B:$B,Database!$B46,'1.2 FY2017'!$F:$F)</f>
        <v>0</v>
      </c>
      <c r="H46" s="12">
        <f>-SUMIF('1.3 FY2018'!$B:$B,Database!$B46,'1.3 FY2018'!$F:$F)</f>
        <v>0</v>
      </c>
    </row>
    <row r="47" spans="2:10" x14ac:dyDescent="0.25">
      <c r="B47" s="2" t="s">
        <v>132</v>
      </c>
      <c r="C47" s="4" t="str">
        <f>VLOOKUP($B47,'1.1 FY2016'!$B:$G,2,FALSE)</f>
        <v>Difference from eliminations</v>
      </c>
      <c r="D47" s="4">
        <f>VLOOKUP($B47,'1.1 FY2016'!$B:$G,3,FALSE)</f>
        <v>1007</v>
      </c>
      <c r="E47" s="4" t="str">
        <f>VLOOKUP($B47,'1.1 FY2016'!$B:$G,4,FALSE)</f>
        <v>Generco Sunshine JSC</v>
      </c>
      <c r="F47" s="12">
        <f>-SUMIF('1.1 FY2016'!$B:$B,Database!$B47,'1.1 FY2016'!$F:$F)</f>
        <v>0</v>
      </c>
      <c r="G47" s="12">
        <f>-SUMIF('1.2 FY2017'!$B:$B,Database!$B47,'1.2 FY2017'!$F:$F)</f>
        <v>0</v>
      </c>
      <c r="H47" s="12">
        <f>-SUMIF('1.3 FY2018'!$B:$B,Database!$B47,'1.3 FY2018'!$F:$F)</f>
        <v>0</v>
      </c>
    </row>
    <row r="48" spans="2:10" x14ac:dyDescent="0.25">
      <c r="B48" s="2" t="s">
        <v>133</v>
      </c>
      <c r="C48" s="4" t="str">
        <f>VLOOKUP($B48,'1.1 FY2016'!$B:$G,2,FALSE)</f>
        <v>Difference from eliminations</v>
      </c>
      <c r="D48" s="4">
        <f>VLOOKUP($B48,'1.1 FY2016'!$B:$G,3,FALSE)</f>
        <v>1008</v>
      </c>
      <c r="E48" s="4" t="str">
        <f>VLOOKUP($B48,'1.1 FY2016'!$B:$G,4,FALSE)</f>
        <v>Greenco Ltd</v>
      </c>
      <c r="F48" s="12">
        <f>-SUMIF('1.1 FY2016'!$B:$B,Database!$B48,'1.1 FY2016'!$F:$F)</f>
        <v>0</v>
      </c>
      <c r="G48" s="12">
        <f>-SUMIF('1.2 FY2017'!$B:$B,Database!$B48,'1.2 FY2017'!$F:$F)</f>
        <v>0</v>
      </c>
      <c r="H48" s="12">
        <f>-SUMIF('1.3 FY2018'!$B:$B,Database!$B48,'1.3 FY2018'!$F:$F)</f>
        <v>0</v>
      </c>
    </row>
    <row r="49" spans="2:10" x14ac:dyDescent="0.25">
      <c r="B49" s="2" t="s">
        <v>134</v>
      </c>
      <c r="C49" s="4" t="str">
        <f>VLOOKUP($B49,'1.1 FY2016'!$B:$G,2,FALSE)</f>
        <v>Interest income</v>
      </c>
      <c r="D49" s="4">
        <f>VLOOKUP($B49,'1.1 FY2016'!$B:$G,3,FALSE)</f>
        <v>1009</v>
      </c>
      <c r="E49" s="4" t="str">
        <f>VLOOKUP($B49,'1.1 FY2016'!$B:$G,4,FALSE)</f>
        <v>Green Ventures Ltd</v>
      </c>
      <c r="F49" s="12">
        <f>-SUMIF('1.1 FY2016'!$B:$B,Database!$B49,'1.1 FY2016'!$F:$F)</f>
        <v>0</v>
      </c>
      <c r="G49" s="12">
        <f>-SUMIF('1.2 FY2017'!$B:$B,Database!$B49,'1.2 FY2017'!$F:$F)</f>
        <v>0</v>
      </c>
      <c r="H49" s="12">
        <f>-SUMIF('1.3 FY2018'!$B:$B,Database!$B49,'1.3 FY2018'!$F:$F)</f>
        <v>0</v>
      </c>
      <c r="J49" s="2" t="s">
        <v>220</v>
      </c>
    </row>
    <row r="50" spans="2:10" x14ac:dyDescent="0.25">
      <c r="B50" s="2" t="s">
        <v>135</v>
      </c>
      <c r="C50" s="4" t="str">
        <f>VLOOKUP($B50,'1.1 FY2016'!$B:$G,2,FALSE)</f>
        <v>Interest income</v>
      </c>
      <c r="D50" s="4">
        <f>VLOOKUP($B50,'1.1 FY2016'!$B:$G,3,FALSE)</f>
        <v>1007</v>
      </c>
      <c r="E50" s="4" t="str">
        <f>VLOOKUP($B50,'1.1 FY2016'!$B:$G,4,FALSE)</f>
        <v>Generco Sunshine JSC</v>
      </c>
      <c r="F50" s="12">
        <f>-SUMIF('1.1 FY2016'!$B:$B,Database!$B50,'1.1 FY2016'!$F:$F)</f>
        <v>0</v>
      </c>
      <c r="G50" s="12">
        <f>-SUMIF('1.2 FY2017'!$B:$B,Database!$B50,'1.2 FY2017'!$F:$F)</f>
        <v>0</v>
      </c>
      <c r="H50" s="12">
        <f>-SUMIF('1.3 FY2018'!$B:$B,Database!$B50,'1.3 FY2018'!$F:$F)</f>
        <v>0</v>
      </c>
      <c r="J50" s="2" t="s">
        <v>220</v>
      </c>
    </row>
    <row r="51" spans="2:10" x14ac:dyDescent="0.25">
      <c r="B51" s="2" t="s">
        <v>136</v>
      </c>
      <c r="C51" s="4" t="str">
        <f>VLOOKUP($B51,'1.1 FY2016'!$B:$G,2,FALSE)</f>
        <v>Interest income</v>
      </c>
      <c r="D51" s="4">
        <f>VLOOKUP($B51,'1.1 FY2016'!$B:$G,3,FALSE)</f>
        <v>1008</v>
      </c>
      <c r="E51" s="4" t="str">
        <f>VLOOKUP($B51,'1.1 FY2016'!$B:$G,4,FALSE)</f>
        <v>Greenco Ltd</v>
      </c>
      <c r="F51" s="12">
        <f>-SUMIF('1.1 FY2016'!$B:$B,Database!$B51,'1.1 FY2016'!$F:$F)</f>
        <v>0</v>
      </c>
      <c r="G51" s="12">
        <f>-SUMIF('1.2 FY2017'!$B:$B,Database!$B51,'1.2 FY2017'!$F:$F)</f>
        <v>0</v>
      </c>
      <c r="H51" s="12">
        <f>-SUMIF('1.3 FY2018'!$B:$B,Database!$B51,'1.3 FY2018'!$F:$F)</f>
        <v>0</v>
      </c>
      <c r="J51" s="2" t="s">
        <v>220</v>
      </c>
    </row>
    <row r="52" spans="2:10" x14ac:dyDescent="0.25">
      <c r="B52" s="2" t="s">
        <v>137</v>
      </c>
      <c r="C52" s="4" t="str">
        <f>VLOOKUP($B52,'1.1 FY2016'!$B:$G,2,FALSE)</f>
        <v>Interest income</v>
      </c>
      <c r="D52" s="4">
        <f>VLOOKUP($B52,'1.1 FY2016'!$B:$G,3,FALSE)</f>
        <v>1240</v>
      </c>
      <c r="E52" s="4" t="str">
        <f>VLOOKUP($B52,'1.1 FY2016'!$B:$G,4,FALSE)</f>
        <v xml:space="preserve">Generco UK </v>
      </c>
      <c r="F52" s="12">
        <f>-SUMIF('1.1 FY2016'!$B:$B,Database!$B52,'1.1 FY2016'!$F:$F)</f>
        <v>35810.228000000003</v>
      </c>
      <c r="G52" s="12">
        <f>-SUMIF('1.2 FY2017'!$B:$B,Database!$B52,'1.2 FY2017'!$F:$F)</f>
        <v>34224.959999999999</v>
      </c>
      <c r="H52" s="12">
        <f>-SUMIF('1.3 FY2018'!$B:$B,Database!$B52,'1.3 FY2018'!$F:$F)</f>
        <v>0</v>
      </c>
      <c r="J52" s="2" t="s">
        <v>220</v>
      </c>
    </row>
    <row r="53" spans="2:10" x14ac:dyDescent="0.25">
      <c r="B53" s="2" t="s">
        <v>138</v>
      </c>
      <c r="C53" s="4" t="str">
        <f>VLOOKUP($B53,'1.1 FY2016'!$B:$G,2,FALSE)</f>
        <v>Interest income</v>
      </c>
      <c r="D53" s="4">
        <f>VLOOKUP($B53,'1.1 FY2016'!$B:$G,3,FALSE)</f>
        <v>111111</v>
      </c>
      <c r="E53" s="4" t="str">
        <f>VLOOKUP($B53,'1.1 FY2016'!$B:$G,4,FALSE)</f>
        <v>External</v>
      </c>
      <c r="F53" s="12">
        <f>-SUMIF('1.1 FY2016'!$B:$B,Database!$B53,'1.1 FY2016'!$F:$F)</f>
        <v>51927.417999999998</v>
      </c>
      <c r="G53" s="12">
        <f>-SUMIF('1.2 FY2017'!$B:$B,Database!$B53,'1.2 FY2017'!$F:$F)</f>
        <v>2204.7199999999998</v>
      </c>
      <c r="H53" s="12">
        <f>-SUMIF('1.3 FY2018'!$B:$B,Database!$B53,'1.3 FY2018'!$F:$F)</f>
        <v>73809.511999999988</v>
      </c>
      <c r="J53" s="2" t="s">
        <v>220</v>
      </c>
    </row>
    <row r="54" spans="2:10" x14ac:dyDescent="0.25">
      <c r="B54" s="2" t="s">
        <v>139</v>
      </c>
      <c r="C54" s="4" t="str">
        <f>VLOOKUP($B54,'1.1 FY2016'!$B:$G,2,FALSE)</f>
        <v>Capitalized interest</v>
      </c>
      <c r="D54" s="4">
        <f>VLOOKUP($B54,'1.1 FY2016'!$B:$G,3,FALSE)</f>
        <v>111101</v>
      </c>
      <c r="E54" s="4" t="str">
        <f>VLOOKUP($B54,'1.1 FY2016'!$B:$G,4,FALSE)</f>
        <v>Not assigned</v>
      </c>
      <c r="F54" s="12">
        <f>-SUMIF('1.1 FY2016'!$B:$B,Database!$B54,'1.1 FY2016'!$F:$F)</f>
        <v>862270.63399999996</v>
      </c>
      <c r="G54" s="12">
        <f>-SUMIF('1.2 FY2017'!$B:$B,Database!$B54,'1.2 FY2017'!$F:$F)</f>
        <v>0</v>
      </c>
      <c r="H54" s="12">
        <f>-SUMIF('1.3 FY2018'!$B:$B,Database!$B54,'1.3 FY2018'!$F:$F)</f>
        <v>0</v>
      </c>
      <c r="J54" s="2" t="s">
        <v>8</v>
      </c>
    </row>
    <row r="55" spans="2:10" x14ac:dyDescent="0.25">
      <c r="B55" s="2" t="s">
        <v>140</v>
      </c>
      <c r="C55" s="4" t="str">
        <f>VLOOKUP($B55,'1.1 FY2016'!$B:$G,2,FALSE)</f>
        <v>Non-recurring costs</v>
      </c>
      <c r="D55" s="4">
        <f>VLOOKUP($B55,'1.1 FY2016'!$B:$G,3,FALSE)</f>
        <v>111101</v>
      </c>
      <c r="E55" s="4" t="str">
        <f>VLOOKUP($B55,'1.1 FY2016'!$B:$G,4,FALSE)</f>
        <v>Not assigned</v>
      </c>
      <c r="F55" s="12">
        <f>-SUMIF('1.1 FY2016'!$B:$B,Database!$B55,'1.1 FY2016'!$F:$F)</f>
        <v>-22763</v>
      </c>
      <c r="G55" s="12">
        <f>-SUMIF('1.2 FY2017'!$B:$B,Database!$B55,'1.2 FY2017'!$F:$F)</f>
        <v>-80617.179999999993</v>
      </c>
      <c r="H55" s="12">
        <f>-SUMIF('1.3 FY2018'!$B:$B,Database!$B55,'1.3 FY2018'!$F:$F)</f>
        <v>-7173.195999999999</v>
      </c>
      <c r="J55" s="2" t="s">
        <v>221</v>
      </c>
    </row>
    <row r="56" spans="2:10" x14ac:dyDescent="0.25">
      <c r="B56" s="2" t="s">
        <v>141</v>
      </c>
      <c r="C56" s="4" t="str">
        <f>VLOOKUP($B56,'1.1 FY2016'!$B:$G,2,FALSE)</f>
        <v>Interest expenses</v>
      </c>
      <c r="D56" s="4">
        <f>VLOOKUP($B56,'1.1 FY2016'!$B:$G,3,FALSE)</f>
        <v>88</v>
      </c>
      <c r="E56" s="4" t="str">
        <f>VLOOKUP($B56,'1.1 FY2016'!$B:$G,4,FALSE)</f>
        <v>Generco Ltd</v>
      </c>
      <c r="F56" s="12">
        <f>-SUMIF('1.1 FY2016'!$B:$B,Database!$B56,'1.1 FY2016'!$F:$F)</f>
        <v>-2930430.0120000001</v>
      </c>
      <c r="G56" s="12">
        <f>-SUMIF('1.2 FY2017'!$B:$B,Database!$B56,'1.2 FY2017'!$F:$F)</f>
        <v>-2752704.22</v>
      </c>
      <c r="H56" s="12">
        <f>-SUMIF('1.3 FY2018'!$B:$B,Database!$B56,'1.3 FY2018'!$F:$F)</f>
        <v>-2324465.8859999999</v>
      </c>
      <c r="J56" s="2" t="s">
        <v>220</v>
      </c>
    </row>
    <row r="57" spans="2:10" x14ac:dyDescent="0.25">
      <c r="B57" s="2" t="s">
        <v>142</v>
      </c>
      <c r="C57" s="4" t="str">
        <f>VLOOKUP($B57,'1.1 FY2016'!$B:$G,2,FALSE)</f>
        <v>Current taxes</v>
      </c>
      <c r="D57" s="4">
        <f>VLOOKUP($B57,'1.1 FY2016'!$B:$G,3,FALSE)</f>
        <v>111101</v>
      </c>
      <c r="E57" s="4" t="str">
        <f>VLOOKUP($B57,'1.1 FY2016'!$B:$G,4,FALSE)</f>
        <v>Not assigned</v>
      </c>
      <c r="F57" s="12">
        <f>-SUMIF('1.1 FY2016'!$B:$B,Database!$B57,'1.1 FY2016'!$F:$F)</f>
        <v>49378.641999999993</v>
      </c>
      <c r="G57" s="12">
        <f>-SUMIF('1.2 FY2017'!$B:$B,Database!$B57,'1.2 FY2017'!$F:$F)</f>
        <v>-496748.70000000007</v>
      </c>
      <c r="H57" s="12">
        <f>-SUMIF('1.3 FY2018'!$B:$B,Database!$B57,'1.3 FY2018'!$F:$F)</f>
        <v>-2558.1950000000002</v>
      </c>
      <c r="J57" s="2" t="s">
        <v>223</v>
      </c>
    </row>
    <row r="58" spans="2:10" x14ac:dyDescent="0.25">
      <c r="B58" s="2" t="s">
        <v>143</v>
      </c>
      <c r="C58" s="4" t="str">
        <f>VLOOKUP($B58,'1.1 FY2016'!$B:$G,2,FALSE)</f>
        <v>Regional taxes</v>
      </c>
      <c r="D58" s="4">
        <f>VLOOKUP($B58,'1.1 FY2016'!$B:$G,3,FALSE)</f>
        <v>111101</v>
      </c>
      <c r="E58" s="4" t="str">
        <f>VLOOKUP($B58,'1.1 FY2016'!$B:$G,4,FALSE)</f>
        <v>Not assigned</v>
      </c>
      <c r="F58" s="12">
        <f>-SUMIF('1.1 FY2016'!$B:$B,Database!$B58,'1.1 FY2016'!$F:$F)</f>
        <v>-516250.67</v>
      </c>
      <c r="G58" s="12">
        <f>-SUMIF('1.2 FY2017'!$B:$B,Database!$B58,'1.2 FY2017'!$F:$F)</f>
        <v>-480872.96000000002</v>
      </c>
      <c r="H58" s="12">
        <f>-SUMIF('1.3 FY2018'!$B:$B,Database!$B58,'1.3 FY2018'!$F:$F)</f>
        <v>-522710.353</v>
      </c>
      <c r="J58" s="2" t="s">
        <v>223</v>
      </c>
    </row>
    <row r="59" spans="2:10" x14ac:dyDescent="0.25">
      <c r="B59" s="2" t="s">
        <v>144</v>
      </c>
      <c r="C59" s="4" t="str">
        <f>VLOOKUP($B59,'1.1 FY2016'!$B:$G,2,FALSE)</f>
        <v>Deferred taxes</v>
      </c>
      <c r="D59" s="4">
        <f>VLOOKUP($B59,'1.1 FY2016'!$B:$G,3,FALSE)</f>
        <v>111101</v>
      </c>
      <c r="E59" s="4" t="str">
        <f>VLOOKUP($B59,'1.1 FY2016'!$B:$G,4,FALSE)</f>
        <v>Not assigned</v>
      </c>
      <c r="F59" s="12">
        <f>-SUMIF('1.1 FY2016'!$B:$B,Database!$B59,'1.1 FY2016'!$F:$F)</f>
        <v>-21593.093999999997</v>
      </c>
      <c r="G59" s="12">
        <f>-SUMIF('1.2 FY2017'!$B:$B,Database!$B59,'1.2 FY2017'!$F:$F)</f>
        <v>-6570.3050000000003</v>
      </c>
      <c r="H59" s="12">
        <f>-SUMIF('1.3 FY2018'!$B:$B,Database!$B59,'1.3 FY2018'!$F:$F)</f>
        <v>160303.52199999997</v>
      </c>
      <c r="J59" s="2" t="s">
        <v>223</v>
      </c>
    </row>
    <row r="60" spans="2:10" x14ac:dyDescent="0.25">
      <c r="B60" s="2" t="s">
        <v>145</v>
      </c>
      <c r="C60" s="4" t="str">
        <f>VLOOKUP($B60,'1.1 FY2016'!$B:$G,2,FALSE)</f>
        <v>Net income/(loss)</v>
      </c>
      <c r="D60" s="4">
        <f>VLOOKUP($B60,'1.1 FY2016'!$B:$G,3,FALSE)</f>
        <v>111101</v>
      </c>
      <c r="E60" s="4" t="str">
        <f>VLOOKUP($B60,'1.1 FY2016'!$B:$G,4,FALSE)</f>
        <v>Not assigned</v>
      </c>
      <c r="F60" s="12">
        <f>SUMIF('1.1 FY2016'!$B:$B,Database!$B60,'1.1 FY2016'!$F:$F)</f>
        <v>-2904117.9939999986</v>
      </c>
      <c r="G60" s="12">
        <f>SUMIF('1.2 FY2017'!$B:$B,Database!$B60,'1.2 FY2017'!$F:$F)</f>
        <v>0</v>
      </c>
      <c r="H60" s="12">
        <f>SUMIF('1.3 FY2018'!$B:$B,Database!$B60,'1.3 FY2018'!$F:$F)</f>
        <v>0</v>
      </c>
      <c r="J60" s="2" t="s">
        <v>224</v>
      </c>
    </row>
    <row r="61" spans="2:10" x14ac:dyDescent="0.25">
      <c r="B61" s="2" t="s">
        <v>154</v>
      </c>
      <c r="C61" s="4" t="str">
        <f>VLOOKUP($B61,'1.2 FY2017'!$B:$G,2,FALSE)</f>
        <v>Core business revenues</v>
      </c>
      <c r="D61" s="4">
        <f>VLOOKUP($B61,'1.2 FY2017'!$B:$G,3,FALSE)</f>
        <v>105</v>
      </c>
      <c r="E61" s="4" t="str">
        <f>VLOOKUP($B61,'1.2 FY2017'!$B:$G,4,FALSE)</f>
        <v>Generco Healthcare Ltd</v>
      </c>
      <c r="F61" s="12">
        <f>-SUMIF('1.1 FY2016'!$B:$B,Database!$B61,'1.1 FY2016'!$F:$F)</f>
        <v>0</v>
      </c>
      <c r="G61" s="12">
        <f>-SUMIF('1.2 FY2017'!$B:$B,Database!$B61,'1.2 FY2017'!$F:$F)</f>
        <v>355396.61499999999</v>
      </c>
      <c r="H61" s="12">
        <f>-SUMIF('1.3 FY2018'!$B:$B,Database!$B61,'1.3 FY2018'!$F:$F)</f>
        <v>616462.01899999997</v>
      </c>
      <c r="J61" s="2" t="s">
        <v>225</v>
      </c>
    </row>
    <row r="62" spans="2:10" x14ac:dyDescent="0.25">
      <c r="B62" s="2" t="s">
        <v>155</v>
      </c>
      <c r="C62" s="4" t="str">
        <f>VLOOKUP($B62,'1.2 FY2017'!$B:$G,2,FALSE)</f>
        <v>Capitalized costs</v>
      </c>
      <c r="D62" s="4" t="str">
        <f>VLOOKUP($B62,'1.2 FY2017'!$B:$G,3,FALSE)</f>
        <v>1086</v>
      </c>
      <c r="E62" s="4" t="str">
        <f>VLOOKUP($B62,'1.2 FY2017'!$B:$G,4,FALSE)</f>
        <v>G&amp;Resources Ltd</v>
      </c>
      <c r="F62" s="12">
        <f>-SUMIF('1.1 FY2016'!$B:$B,Database!$B62,'1.1 FY2016'!$F:$F)</f>
        <v>0</v>
      </c>
      <c r="G62" s="12">
        <f>-SUMIF('1.2 FY2017'!$B:$B,Database!$B62,'1.2 FY2017'!$F:$F)</f>
        <v>420017.14999999997</v>
      </c>
      <c r="H62" s="12">
        <f>-SUMIF('1.3 FY2018'!$B:$B,Database!$B62,'1.3 FY2018'!$F:$F)</f>
        <v>0</v>
      </c>
      <c r="J62" s="2" t="s">
        <v>8</v>
      </c>
    </row>
    <row r="63" spans="2:10" x14ac:dyDescent="0.25">
      <c r="B63" s="2" t="s">
        <v>156</v>
      </c>
      <c r="C63" s="4" t="str">
        <f>VLOOKUP($B63,'1.2 FY2017'!$B:$G,2,FALSE)</f>
        <v>Utility charges</v>
      </c>
      <c r="D63" s="4">
        <f>VLOOKUP($B63,'1.2 FY2017'!$B:$G,3,FALSE)</f>
        <v>111111</v>
      </c>
      <c r="E63" s="4" t="str">
        <f>VLOOKUP($B63,'1.2 FY2017'!$B:$G,4,FALSE)</f>
        <v>External</v>
      </c>
      <c r="F63" s="12">
        <f>-SUMIF('1.1 FY2016'!$B:$B,Database!$B63,'1.1 FY2016'!$F:$F)</f>
        <v>0</v>
      </c>
      <c r="G63" s="12">
        <f>-SUMIF('1.2 FY2017'!$B:$B,Database!$B63,'1.2 FY2017'!$F:$F)</f>
        <v>-14589.33</v>
      </c>
      <c r="H63" s="12">
        <f>-SUMIF('1.3 FY2018'!$B:$B,Database!$B63,'1.3 FY2018'!$F:$F)</f>
        <v>-20504.509999999998</v>
      </c>
      <c r="J63" s="2" t="s">
        <v>213</v>
      </c>
    </row>
    <row r="64" spans="2:10" x14ac:dyDescent="0.25">
      <c r="B64" s="2" t="s">
        <v>157</v>
      </c>
      <c r="C64" s="4" t="str">
        <f>VLOOKUP($B64,'1.2 FY2017'!$B:$G,2,FALSE)</f>
        <v>R&amp;D expenses</v>
      </c>
      <c r="D64" s="4">
        <f>VLOOKUP($B64,'1.2 FY2017'!$B:$G,3,FALSE)</f>
        <v>19</v>
      </c>
      <c r="E64" s="4" t="str">
        <f>VLOOKUP($B64,'1.2 FY2017'!$B:$G,4,FALSE)</f>
        <v>Generco Cosmetics Ltd</v>
      </c>
      <c r="F64" s="12">
        <f>-SUMIF('1.1 FY2016'!$B:$B,Database!$B64,'1.1 FY2016'!$F:$F)</f>
        <v>0</v>
      </c>
      <c r="G64" s="12">
        <f>-SUMIF('1.2 FY2017'!$B:$B,Database!$B64,'1.2 FY2017'!$F:$F)</f>
        <v>-38521</v>
      </c>
      <c r="H64" s="12">
        <f>-SUMIF('1.3 FY2018'!$B:$B,Database!$B64,'1.3 FY2018'!$F:$F)</f>
        <v>0</v>
      </c>
      <c r="J64" s="2" t="s">
        <v>213</v>
      </c>
    </row>
    <row r="65" spans="2:10" x14ac:dyDescent="0.25">
      <c r="B65" s="2" t="s">
        <v>158</v>
      </c>
      <c r="C65" s="4" t="str">
        <f>VLOOKUP($B65,'1.2 FY2017'!$B:$G,2,FALSE)</f>
        <v>R&amp;D expenses</v>
      </c>
      <c r="D65" s="4" t="str">
        <f>VLOOKUP($B65,'1.2 FY2017'!$B:$G,3,FALSE)</f>
        <v>1283</v>
      </c>
      <c r="E65" s="4" t="str">
        <f>VLOOKUP($B65,'1.2 FY2017'!$B:$G,4,FALSE)</f>
        <v>Generco Ventures Ltd</v>
      </c>
      <c r="F65" s="12">
        <f>-SUMIF('1.1 FY2016'!$B:$B,Database!$B65,'1.1 FY2016'!$F:$F)</f>
        <v>0</v>
      </c>
      <c r="G65" s="12">
        <f>-SUMIF('1.2 FY2017'!$B:$B,Database!$B65,'1.2 FY2017'!$F:$F)</f>
        <v>-1820</v>
      </c>
      <c r="H65" s="12">
        <f>-SUMIF('1.3 FY2018'!$B:$B,Database!$B65,'1.3 FY2018'!$F:$F)</f>
        <v>0</v>
      </c>
      <c r="J65" s="2" t="s">
        <v>213</v>
      </c>
    </row>
    <row r="66" spans="2:10" x14ac:dyDescent="0.25">
      <c r="B66" s="2" t="s">
        <v>159</v>
      </c>
      <c r="C66" s="4" t="str">
        <f>VLOOKUP($B66,'1.2 FY2017'!$B:$G,2,FALSE)</f>
        <v>R&amp;D expenses</v>
      </c>
      <c r="D66" s="4" t="str">
        <f>VLOOKUP($B66,'1.2 FY2017'!$B:$G,3,FALSE)</f>
        <v>1924</v>
      </c>
      <c r="E66" s="4" t="str">
        <f>VLOOKUP($B66,'1.2 FY2017'!$B:$G,4,FALSE)</f>
        <v>Generco Infrastructure Ltd</v>
      </c>
      <c r="F66" s="12">
        <f>-SUMIF('1.1 FY2016'!$B:$B,Database!$B66,'1.1 FY2016'!$F:$F)</f>
        <v>0</v>
      </c>
      <c r="G66" s="12">
        <f>-SUMIF('1.2 FY2017'!$B:$B,Database!$B66,'1.2 FY2017'!$F:$F)</f>
        <v>-10448.129999999999</v>
      </c>
      <c r="H66" s="12">
        <f>-SUMIF('1.3 FY2018'!$B:$B,Database!$B66,'1.3 FY2018'!$F:$F)</f>
        <v>-673.34299999999985</v>
      </c>
      <c r="J66" s="2" t="s">
        <v>213</v>
      </c>
    </row>
    <row r="67" spans="2:10" x14ac:dyDescent="0.25">
      <c r="B67" s="2" t="s">
        <v>160</v>
      </c>
      <c r="C67" s="4" t="str">
        <f>VLOOKUP($B67,'1.2 FY2017'!$B:$G,2,FALSE)</f>
        <v>R&amp;D expenses</v>
      </c>
      <c r="D67" s="4" t="str">
        <f>VLOOKUP($B67,'1.2 FY2017'!$B:$G,3,FALSE)</f>
        <v>2486</v>
      </c>
      <c r="E67" s="4" t="str">
        <f>VLOOKUP($B67,'1.2 FY2017'!$B:$G,4,FALSE)</f>
        <v>Generco Exloration Ltd</v>
      </c>
      <c r="F67" s="12">
        <f>-SUMIF('1.1 FY2016'!$B:$B,Database!$B67,'1.1 FY2016'!$F:$F)</f>
        <v>0</v>
      </c>
      <c r="G67" s="12">
        <f>-SUMIF('1.2 FY2017'!$B:$B,Database!$B67,'1.2 FY2017'!$F:$F)</f>
        <v>-10412.5</v>
      </c>
      <c r="H67" s="12">
        <f>-SUMIF('1.3 FY2018'!$B:$B,Database!$B67,'1.3 FY2018'!$F:$F)</f>
        <v>0</v>
      </c>
      <c r="J67" s="2" t="s">
        <v>213</v>
      </c>
    </row>
    <row r="68" spans="2:10" x14ac:dyDescent="0.25">
      <c r="B68" s="2" t="s">
        <v>161</v>
      </c>
      <c r="C68" s="4" t="str">
        <f>VLOOKUP($B68,'1.2 FY2017'!$B:$G,2,FALSE)</f>
        <v>Other personnel expenses</v>
      </c>
      <c r="D68" s="4">
        <f>VLOOKUP($B68,'1.2 FY2017'!$B:$G,3,FALSE)</f>
        <v>111101</v>
      </c>
      <c r="E68" s="4" t="str">
        <f>VLOOKUP($B68,'1.2 FY2017'!$B:$G,4,FALSE)</f>
        <v>Not assigned</v>
      </c>
      <c r="F68" s="12">
        <f>-SUMIF('1.1 FY2016'!$B:$B,Database!$B68,'1.1 FY2016'!$F:$F)</f>
        <v>0</v>
      </c>
      <c r="G68" s="12">
        <f>-SUMIF('1.2 FY2017'!$B:$B,Database!$B68,'1.2 FY2017'!$F:$F)</f>
        <v>-6919.8499999999995</v>
      </c>
      <c r="H68" s="12">
        <f>-SUMIF('1.3 FY2018'!$B:$B,Database!$B68,'1.3 FY2018'!$F:$F)</f>
        <v>0</v>
      </c>
      <c r="J68" s="2" t="s">
        <v>214</v>
      </c>
    </row>
    <row r="69" spans="2:10" x14ac:dyDescent="0.25">
      <c r="B69" s="2" t="s">
        <v>162</v>
      </c>
      <c r="C69" s="4" t="str">
        <f>VLOOKUP($B69,'1.2 FY2017'!$B:$G,2,FALSE)</f>
        <v>D&amp;A</v>
      </c>
      <c r="D69" s="4">
        <f>VLOOKUP($B69,'1.2 FY2017'!$B:$G,3,FALSE)</f>
        <v>111101</v>
      </c>
      <c r="E69" s="4" t="str">
        <f>VLOOKUP($B69,'1.2 FY2017'!$B:$G,4,FALSE)</f>
        <v>Not assigned</v>
      </c>
      <c r="F69" s="12">
        <f>-SUMIF('1.1 FY2016'!$B:$B,Database!$B69,'1.1 FY2016'!$F:$F)</f>
        <v>0</v>
      </c>
      <c r="G69" s="12">
        <f>-SUMIF('1.2 FY2017'!$B:$B,Database!$B69,'1.2 FY2017'!$F:$F)</f>
        <v>-146328.94499999998</v>
      </c>
      <c r="H69" s="12">
        <f>-SUMIF('1.3 FY2018'!$B:$B,Database!$B69,'1.3 FY2018'!$F:$F)</f>
        <v>-12593.355</v>
      </c>
      <c r="J69" s="2" t="s">
        <v>20</v>
      </c>
    </row>
    <row r="70" spans="2:10" x14ac:dyDescent="0.25">
      <c r="B70" s="2" t="s">
        <v>163</v>
      </c>
      <c r="C70" s="4" t="str">
        <f>VLOOKUP($B70,'1.2 FY2017'!$B:$G,2,FALSE)</f>
        <v>Gains from disposal of PP&amp;E</v>
      </c>
      <c r="D70" s="4">
        <f>VLOOKUP($B70,'1.2 FY2017'!$B:$G,3,FALSE)</f>
        <v>111111</v>
      </c>
      <c r="E70" s="4" t="str">
        <f>VLOOKUP($B70,'1.2 FY2017'!$B:$G,4,FALSE)</f>
        <v>External</v>
      </c>
      <c r="F70" s="12">
        <f>-SUMIF('1.1 FY2016'!$B:$B,Database!$B70,'1.1 FY2016'!$F:$F)</f>
        <v>0</v>
      </c>
      <c r="G70" s="12">
        <f>-SUMIF('1.2 FY2017'!$B:$B,Database!$B70,'1.2 FY2017'!$F:$F)</f>
        <v>121553.07499999998</v>
      </c>
      <c r="H70" s="12">
        <f>-SUMIF('1.3 FY2018'!$B:$B,Database!$B70,'1.3 FY2018'!$F:$F)</f>
        <v>0</v>
      </c>
      <c r="J70" s="2" t="s">
        <v>221</v>
      </c>
    </row>
    <row r="71" spans="2:10" x14ac:dyDescent="0.25">
      <c r="B71" s="2" t="s">
        <v>164</v>
      </c>
      <c r="C71" s="4" t="str">
        <f>VLOOKUP($B71,'1.2 FY2017'!$B:$G,2,FALSE)</f>
        <v>Corporate recharges</v>
      </c>
      <c r="D71" s="4">
        <f>VLOOKUP($B71,'1.2 FY2017'!$B:$G,3,FALSE)</f>
        <v>19</v>
      </c>
      <c r="E71" s="4" t="str">
        <f>VLOOKUP($B71,'1.2 FY2017'!$B:$G,4,FALSE)</f>
        <v>Generco Cosmetics Ltd</v>
      </c>
      <c r="F71" s="12">
        <f>-SUMIF('1.1 FY2016'!$B:$B,Database!$B71,'1.1 FY2016'!$F:$F)</f>
        <v>0</v>
      </c>
      <c r="G71" s="12">
        <f>-SUMIF('1.2 FY2017'!$B:$B,Database!$B71,'1.2 FY2017'!$F:$F)</f>
        <v>416278.66</v>
      </c>
      <c r="H71" s="12">
        <f>-SUMIF('1.3 FY2018'!$B:$B,Database!$B71,'1.3 FY2018'!$F:$F)</f>
        <v>622966.38600000006</v>
      </c>
      <c r="J71" s="2" t="s">
        <v>210</v>
      </c>
    </row>
    <row r="72" spans="2:10" x14ac:dyDescent="0.25">
      <c r="B72" s="2" t="s">
        <v>165</v>
      </c>
      <c r="C72" s="4" t="str">
        <f>VLOOKUP($B72,'1.2 FY2017'!$B:$G,2,FALSE)</f>
        <v>Corporate recharges</v>
      </c>
      <c r="D72" s="4" t="str">
        <f>VLOOKUP($B72,'1.2 FY2017'!$B:$G,3,FALSE)</f>
        <v>1076</v>
      </c>
      <c r="E72" s="4" t="str">
        <f>VLOOKUP($B72,'1.2 FY2017'!$B:$G,4,FALSE)</f>
        <v>Generco Trading Ltd</v>
      </c>
      <c r="F72" s="12">
        <f>-SUMIF('1.1 FY2016'!$B:$B,Database!$B72,'1.1 FY2016'!$F:$F)</f>
        <v>0</v>
      </c>
      <c r="G72" s="12">
        <f>-SUMIF('1.2 FY2017'!$B:$B,Database!$B72,'1.2 FY2017'!$F:$F)</f>
        <v>364243.84499999997</v>
      </c>
      <c r="H72" s="12">
        <f>-SUMIF('1.3 FY2018'!$B:$B,Database!$B72,'1.3 FY2018'!$F:$F)</f>
        <v>0</v>
      </c>
      <c r="J72" s="2" t="s">
        <v>210</v>
      </c>
    </row>
    <row r="73" spans="2:10" x14ac:dyDescent="0.25">
      <c r="B73" s="2" t="s">
        <v>166</v>
      </c>
      <c r="C73" s="4" t="str">
        <f>VLOOKUP($B73,'1.2 FY2017'!$B:$G,2,FALSE)</f>
        <v>Corporate recharges</v>
      </c>
      <c r="D73" s="4" t="str">
        <f>VLOOKUP($B73,'1.2 FY2017'!$B:$G,3,FALSE)</f>
        <v>1086</v>
      </c>
      <c r="E73" s="4" t="str">
        <f>VLOOKUP($B73,'1.2 FY2017'!$B:$G,4,FALSE)</f>
        <v>G&amp;Resources Ltd</v>
      </c>
      <c r="F73" s="12">
        <f>-SUMIF('1.1 FY2016'!$B:$B,Database!$B73,'1.1 FY2016'!$F:$F)</f>
        <v>0</v>
      </c>
      <c r="G73" s="12">
        <f>-SUMIF('1.2 FY2017'!$B:$B,Database!$B73,'1.2 FY2017'!$F:$F)</f>
        <v>0</v>
      </c>
      <c r="H73" s="12">
        <f>-SUMIF('1.3 FY2018'!$B:$B,Database!$B73,'1.3 FY2018'!$F:$F)</f>
        <v>0</v>
      </c>
      <c r="J73" s="2" t="s">
        <v>210</v>
      </c>
    </row>
    <row r="74" spans="2:10" x14ac:dyDescent="0.25">
      <c r="B74" s="2" t="s">
        <v>167</v>
      </c>
      <c r="C74" s="4" t="str">
        <f>VLOOKUP($B74,'1.2 FY2017'!$B:$G,2,FALSE)</f>
        <v>Corporate recharges</v>
      </c>
      <c r="D74" s="4" t="str">
        <f>VLOOKUP($B74,'1.2 FY2017'!$B:$G,3,FALSE)</f>
        <v>47037</v>
      </c>
      <c r="E74" s="4" t="str">
        <f>VLOOKUP($B74,'1.2 FY2017'!$B:$G,4,FALSE)</f>
        <v>G&amp;CR Global Ltd</v>
      </c>
      <c r="F74" s="12">
        <f>-SUMIF('1.1 FY2016'!$B:$B,Database!$B74,'1.1 FY2016'!$F:$F)</f>
        <v>0</v>
      </c>
      <c r="G74" s="12">
        <f>-SUMIF('1.2 FY2017'!$B:$B,Database!$B74,'1.2 FY2017'!$F:$F)</f>
        <v>482611.04499999998</v>
      </c>
      <c r="H74" s="12">
        <f>-SUMIF('1.3 FY2018'!$B:$B,Database!$B74,'1.3 FY2018'!$F:$F)</f>
        <v>1948832.1429999999</v>
      </c>
      <c r="J74" s="2" t="s">
        <v>210</v>
      </c>
    </row>
    <row r="75" spans="2:10" x14ac:dyDescent="0.25">
      <c r="B75" s="2" t="s">
        <v>168</v>
      </c>
      <c r="C75" s="4" t="str">
        <f>VLOOKUP($B75,'1.2 FY2017'!$B:$G,2,FALSE)</f>
        <v>Other income</v>
      </c>
      <c r="D75" s="4">
        <f>VLOOKUP($B75,'1.2 FY2017'!$B:$G,3,FALSE)</f>
        <v>88</v>
      </c>
      <c r="E75" s="4" t="str">
        <f>VLOOKUP($B75,'1.2 FY2017'!$B:$G,4,FALSE)</f>
        <v>Generco Ltd</v>
      </c>
      <c r="F75" s="12">
        <f>-SUMIF('1.1 FY2016'!$B:$B,Database!$B75,'1.1 FY2016'!$F:$F)</f>
        <v>0</v>
      </c>
      <c r="G75" s="12">
        <f>-SUMIF('1.2 FY2017'!$B:$B,Database!$B75,'1.2 FY2017'!$F:$F)</f>
        <v>2436.35</v>
      </c>
      <c r="H75" s="12">
        <f>-SUMIF('1.3 FY2018'!$B:$B,Database!$B75,'1.3 FY2018'!$F:$F)</f>
        <v>0</v>
      </c>
      <c r="J75" s="2" t="s">
        <v>29</v>
      </c>
    </row>
    <row r="76" spans="2:10" x14ac:dyDescent="0.25">
      <c r="B76" s="2" t="s">
        <v>169</v>
      </c>
      <c r="C76" s="4" t="str">
        <f>VLOOKUP($B76,'1.2 FY2017'!$B:$G,2,FALSE)</f>
        <v>Concession fees other</v>
      </c>
      <c r="D76" s="4">
        <f>VLOOKUP($B76,'1.2 FY2017'!$B:$G,3,FALSE)</f>
        <v>111101</v>
      </c>
      <c r="E76" s="4" t="str">
        <f>VLOOKUP($B76,'1.2 FY2017'!$B:$G,4,FALSE)</f>
        <v>Not assigned</v>
      </c>
      <c r="F76" s="12">
        <f>-SUMIF('1.1 FY2016'!$B:$B,Database!$B76,'1.1 FY2016'!$F:$F)</f>
        <v>0</v>
      </c>
      <c r="G76" s="12">
        <f>-SUMIF('1.2 FY2017'!$B:$B,Database!$B76,'1.2 FY2017'!$F:$F)</f>
        <v>-81.339999999999989</v>
      </c>
      <c r="H76" s="12">
        <f>-SUMIF('1.3 FY2018'!$B:$B,Database!$B76,'1.3 FY2018'!$F:$F)</f>
        <v>0</v>
      </c>
      <c r="J76" s="2" t="s">
        <v>213</v>
      </c>
    </row>
    <row r="77" spans="2:10" x14ac:dyDescent="0.25">
      <c r="B77" s="2" t="s">
        <v>170</v>
      </c>
      <c r="C77" s="4" t="str">
        <f>VLOOKUP($B77,'1.2 FY2017'!$B:$G,2,FALSE)</f>
        <v>Service expenses</v>
      </c>
      <c r="D77" s="4">
        <f>VLOOKUP($B77,'1.2 FY2017'!$B:$G,3,FALSE)</f>
        <v>105</v>
      </c>
      <c r="E77" s="4" t="str">
        <f>VLOOKUP($B77,'1.2 FY2017'!$B:$G,4,FALSE)</f>
        <v>Generco Healthcare Ltd</v>
      </c>
      <c r="F77" s="12">
        <f>-SUMIF('1.1 FY2016'!$B:$B,Database!$B77,'1.1 FY2016'!$F:$F)</f>
        <v>0</v>
      </c>
      <c r="G77" s="12">
        <f>-SUMIF('1.2 FY2017'!$B:$B,Database!$B77,'1.2 FY2017'!$F:$F)</f>
        <v>-276920</v>
      </c>
      <c r="H77" s="12">
        <f>-SUMIF('1.3 FY2018'!$B:$B,Database!$B77,'1.3 FY2018'!$F:$F)</f>
        <v>-473575.46100000001</v>
      </c>
      <c r="J77" s="2" t="s">
        <v>216</v>
      </c>
    </row>
    <row r="78" spans="2:10" x14ac:dyDescent="0.25">
      <c r="B78" s="2" t="s">
        <v>171</v>
      </c>
      <c r="C78" s="4" t="str">
        <f>VLOOKUP($B78,'1.2 FY2017'!$B:$G,2,FALSE)</f>
        <v>Insurance expenses</v>
      </c>
      <c r="D78" s="4">
        <f>VLOOKUP($B78,'1.2 FY2017'!$B:$G,3,FALSE)</f>
        <v>1900</v>
      </c>
      <c r="E78" s="4" t="str">
        <f>VLOOKUP($B78,'1.2 FY2017'!$B:$G,4,FALSE)</f>
        <v>Generco Metals Gm</v>
      </c>
      <c r="F78" s="12">
        <f>-SUMIF('1.1 FY2016'!$B:$B,Database!$B78,'1.1 FY2016'!$F:$F)</f>
        <v>0</v>
      </c>
      <c r="G78" s="12">
        <f>-SUMIF('1.2 FY2017'!$B:$B,Database!$B78,'1.2 FY2017'!$F:$F)</f>
        <v>0</v>
      </c>
      <c r="H78" s="12">
        <f>-SUMIF('1.3 FY2018'!$B:$B,Database!$B78,'1.3 FY2018'!$F:$F)</f>
        <v>0</v>
      </c>
    </row>
    <row r="79" spans="2:10" x14ac:dyDescent="0.25">
      <c r="B79" s="2" t="s">
        <v>172</v>
      </c>
      <c r="C79" s="4" t="str">
        <f>VLOOKUP($B79,'1.2 FY2017'!$B:$G,2,FALSE)</f>
        <v>Travel expenses</v>
      </c>
      <c r="D79" s="4" t="str">
        <f>VLOOKUP($B79,'1.2 FY2017'!$B:$G,3,FALSE)</f>
        <v>1118</v>
      </c>
      <c r="E79" s="4" t="str">
        <f>VLOOKUP($B79,'1.2 FY2017'!$B:$G,4,FALSE)</f>
        <v>Gener Green LLC</v>
      </c>
      <c r="F79" s="12">
        <f>-SUMIF('1.1 FY2016'!$B:$B,Database!$B79,'1.1 FY2016'!$F:$F)</f>
        <v>0</v>
      </c>
      <c r="G79" s="12">
        <f>-SUMIF('1.2 FY2017'!$B:$B,Database!$B79,'1.2 FY2017'!$F:$F)</f>
        <v>-23928.799999999999</v>
      </c>
      <c r="H79" s="12">
        <f>-SUMIF('1.3 FY2018'!$B:$B,Database!$B79,'1.3 FY2018'!$F:$F)</f>
        <v>0</v>
      </c>
      <c r="J79" s="2" t="s">
        <v>213</v>
      </c>
    </row>
    <row r="80" spans="2:10" x14ac:dyDescent="0.25">
      <c r="B80" s="2" t="s">
        <v>173</v>
      </c>
      <c r="C80" s="4" t="str">
        <f>VLOOKUP($B80,'1.2 FY2017'!$B:$G,2,FALSE)</f>
        <v>Losses fr disposal of PPE</v>
      </c>
      <c r="D80" s="4">
        <f>VLOOKUP($B80,'1.2 FY2017'!$B:$G,3,FALSE)</f>
        <v>111111</v>
      </c>
      <c r="E80" s="4" t="str">
        <f>VLOOKUP($B80,'1.2 FY2017'!$B:$G,4,FALSE)</f>
        <v>External</v>
      </c>
      <c r="F80" s="12">
        <f>-SUMIF('1.1 FY2016'!$B:$B,Database!$B80,'1.1 FY2016'!$F:$F)</f>
        <v>0</v>
      </c>
      <c r="G80" s="12">
        <f>-SUMIF('1.2 FY2017'!$B:$B,Database!$B80,'1.2 FY2017'!$F:$F)</f>
        <v>-308232</v>
      </c>
      <c r="H80" s="12">
        <f>-SUMIF('1.3 FY2018'!$B:$B,Database!$B80,'1.3 FY2018'!$F:$F)</f>
        <v>0</v>
      </c>
      <c r="J80" s="2" t="s">
        <v>221</v>
      </c>
    </row>
    <row r="81" spans="2:10" x14ac:dyDescent="0.25">
      <c r="B81" s="2" t="s">
        <v>174</v>
      </c>
      <c r="C81" s="4" t="str">
        <f>VLOOKUP($B81,'1.2 FY2017'!$B:$G,2,FALSE)</f>
        <v>Other operative currency differences</v>
      </c>
      <c r="D81" s="4">
        <f>VLOOKUP($B81,'1.2 FY2017'!$B:$G,3,FALSE)</f>
        <v>19</v>
      </c>
      <c r="E81" s="4" t="str">
        <f>VLOOKUP($B81,'1.2 FY2017'!$B:$G,4,FALSE)</f>
        <v>Generco Cosmetics Ltd</v>
      </c>
      <c r="F81" s="12">
        <f>-SUMIF('1.1 FY2016'!$B:$B,Database!$B81,'1.1 FY2016'!$F:$F)</f>
        <v>0</v>
      </c>
      <c r="G81" s="12">
        <f>-SUMIF('1.2 FY2017'!$B:$B,Database!$B81,'1.2 FY2017'!$F:$F)</f>
        <v>-13422.779999999999</v>
      </c>
      <c r="H81" s="12">
        <f>-SUMIF('1.3 FY2018'!$B:$B,Database!$B81,'1.3 FY2018'!$F:$F)</f>
        <v>0</v>
      </c>
      <c r="J81" s="2" t="s">
        <v>213</v>
      </c>
    </row>
    <row r="82" spans="2:10" x14ac:dyDescent="0.25">
      <c r="B82" s="2" t="s">
        <v>175</v>
      </c>
      <c r="C82" s="4" t="str">
        <f>VLOOKUP($B82,'1.2 FY2017'!$B:$G,2,FALSE)</f>
        <v>Other operative currency differences</v>
      </c>
      <c r="D82" s="4">
        <f>VLOOKUP($B82,'1.2 FY2017'!$B:$G,3,FALSE)</f>
        <v>111111</v>
      </c>
      <c r="E82" s="4" t="str">
        <f>VLOOKUP($B82,'1.2 FY2017'!$B:$G,4,FALSE)</f>
        <v>External</v>
      </c>
      <c r="F82" s="12">
        <f>-SUMIF('1.1 FY2016'!$B:$B,Database!$B82,'1.1 FY2016'!$F:$F)</f>
        <v>0</v>
      </c>
      <c r="G82" s="12">
        <f>-SUMIF('1.2 FY2017'!$B:$B,Database!$B82,'1.2 FY2017'!$F:$F)</f>
        <v>-4045.6150000000002</v>
      </c>
      <c r="H82" s="12">
        <f>-SUMIF('1.3 FY2018'!$B:$B,Database!$B82,'1.3 FY2018'!$F:$F)</f>
        <v>0</v>
      </c>
      <c r="J82" s="2" t="s">
        <v>213</v>
      </c>
    </row>
    <row r="83" spans="2:10" x14ac:dyDescent="0.25">
      <c r="B83" s="2" t="s">
        <v>176</v>
      </c>
      <c r="C83" s="4" t="str">
        <f>VLOOKUP($B83,'1.2 FY2017'!$B:$G,2,FALSE)</f>
        <v>Property tax</v>
      </c>
      <c r="D83" s="4">
        <f>VLOOKUP($B83,'1.2 FY2017'!$B:$G,3,FALSE)</f>
        <v>111111</v>
      </c>
      <c r="E83" s="4" t="str">
        <f>VLOOKUP($B83,'1.2 FY2017'!$B:$G,4,FALSE)</f>
        <v>External</v>
      </c>
      <c r="F83" s="12">
        <f>-SUMIF('1.1 FY2016'!$B:$B,Database!$B83,'1.1 FY2016'!$F:$F)</f>
        <v>0</v>
      </c>
      <c r="G83" s="12">
        <f>-SUMIF('1.2 FY2017'!$B:$B,Database!$B83,'1.2 FY2017'!$F:$F)</f>
        <v>-49621.144999999997</v>
      </c>
      <c r="H83" s="12">
        <f>-SUMIF('1.3 FY2018'!$B:$B,Database!$B83,'1.3 FY2018'!$F:$F)</f>
        <v>0</v>
      </c>
      <c r="J83" s="2" t="s">
        <v>213</v>
      </c>
    </row>
    <row r="84" spans="2:10" x14ac:dyDescent="0.25">
      <c r="B84" s="2" t="s">
        <v>177</v>
      </c>
      <c r="C84" s="4" t="str">
        <f>VLOOKUP($B84,'1.2 FY2017'!$B:$G,2,FALSE)</f>
        <v>Misc extraordinary expenses</v>
      </c>
      <c r="D84" s="4">
        <f>VLOOKUP($B84,'1.2 FY2017'!$B:$G,3,FALSE)</f>
        <v>19</v>
      </c>
      <c r="E84" s="4" t="str">
        <f>VLOOKUP($B84,'1.2 FY2017'!$B:$G,4,FALSE)</f>
        <v>Generco Cosmetics Ltd</v>
      </c>
      <c r="F84" s="12">
        <f>-SUMIF('1.1 FY2016'!$B:$B,Database!$B84,'1.1 FY2016'!$F:$F)</f>
        <v>0</v>
      </c>
      <c r="G84" s="12">
        <f>-SUMIF('1.2 FY2017'!$B:$B,Database!$B84,'1.2 FY2017'!$F:$F)</f>
        <v>-85462.684999999998</v>
      </c>
      <c r="H84" s="12">
        <f>-SUMIF('1.3 FY2018'!$B:$B,Database!$B84,'1.3 FY2018'!$F:$F)</f>
        <v>0</v>
      </c>
      <c r="J84" s="2" t="s">
        <v>221</v>
      </c>
    </row>
    <row r="85" spans="2:10" x14ac:dyDescent="0.25">
      <c r="B85" s="2" t="s">
        <v>178</v>
      </c>
      <c r="C85" s="4" t="str">
        <f>VLOOKUP($B85,'1.2 FY2017'!$B:$G,2,FALSE)</f>
        <v>Misc extraordinary expenses</v>
      </c>
      <c r="D85" s="4" t="str">
        <f>VLOOKUP($B85,'1.2 FY2017'!$B:$G,3,FALSE)</f>
        <v>43</v>
      </c>
      <c r="E85" s="4" t="str">
        <f>VLOOKUP($B85,'1.2 FY2017'!$B:$G,4,FALSE)</f>
        <v>Greeny France SL</v>
      </c>
      <c r="F85" s="12">
        <f>-SUMIF('1.1 FY2016'!$B:$B,Database!$B85,'1.1 FY2016'!$F:$F)</f>
        <v>0</v>
      </c>
      <c r="G85" s="12">
        <f>-SUMIF('1.2 FY2017'!$B:$B,Database!$B85,'1.2 FY2017'!$F:$F)</f>
        <v>-11422.144999999999</v>
      </c>
      <c r="H85" s="12">
        <f>-SUMIF('1.3 FY2018'!$B:$B,Database!$B85,'1.3 FY2018'!$F:$F)</f>
        <v>0</v>
      </c>
      <c r="J85" s="2" t="s">
        <v>221</v>
      </c>
    </row>
    <row r="86" spans="2:10" x14ac:dyDescent="0.25">
      <c r="B86" s="2" t="s">
        <v>179</v>
      </c>
      <c r="C86" s="4" t="str">
        <f>VLOOKUP($B86,'1.2 FY2017'!$B:$G,2,FALSE)</f>
        <v>Misc extraordinary expenses</v>
      </c>
      <c r="D86" s="4" t="str">
        <f>VLOOKUP($B86,'1.2 FY2017'!$B:$G,3,FALSE)</f>
        <v>1924</v>
      </c>
      <c r="E86" s="4" t="str">
        <f>VLOOKUP($B86,'1.2 FY2017'!$B:$G,4,FALSE)</f>
        <v>Generco Infrastructure Ltd</v>
      </c>
      <c r="F86" s="12">
        <f>-SUMIF('1.1 FY2016'!$B:$B,Database!$B86,'1.1 FY2016'!$F:$F)</f>
        <v>0</v>
      </c>
      <c r="G86" s="12">
        <f>-SUMIF('1.2 FY2017'!$B:$B,Database!$B86,'1.2 FY2017'!$F:$F)</f>
        <v>-84438.864999999991</v>
      </c>
      <c r="H86" s="12">
        <f>-SUMIF('1.3 FY2018'!$B:$B,Database!$B86,'1.3 FY2018'!$F:$F)</f>
        <v>0</v>
      </c>
      <c r="J86" s="2" t="s">
        <v>221</v>
      </c>
    </row>
    <row r="87" spans="2:10" x14ac:dyDescent="0.25">
      <c r="B87" s="2" t="s">
        <v>180</v>
      </c>
      <c r="C87" s="4" t="str">
        <f>VLOOKUP($B87,'1.2 FY2017'!$B:$G,2,FALSE)</f>
        <v>Difference from eliminations</v>
      </c>
      <c r="D87" s="4" t="str">
        <f>VLOOKUP($B87,'1.2 FY2017'!$B:$G,3,FALSE)</f>
        <v>1086</v>
      </c>
      <c r="E87" s="4" t="str">
        <f>VLOOKUP($B87,'1.2 FY2017'!$B:$G,4,FALSE)</f>
        <v>G&amp;Resources Ltd</v>
      </c>
      <c r="F87" s="12">
        <f>-SUMIF('1.1 FY2016'!$B:$B,Database!$B87,'1.1 FY2016'!$F:$F)</f>
        <v>0</v>
      </c>
      <c r="G87" s="12">
        <f>-SUMIF('1.2 FY2017'!$B:$B,Database!$B87,'1.2 FY2017'!$F:$F)</f>
        <v>0</v>
      </c>
      <c r="H87" s="12">
        <f>-SUMIF('1.3 FY2018'!$B:$B,Database!$B87,'1.3 FY2018'!$F:$F)</f>
        <v>0</v>
      </c>
    </row>
    <row r="88" spans="2:10" x14ac:dyDescent="0.25">
      <c r="B88" s="2" t="s">
        <v>181</v>
      </c>
      <c r="C88" s="4" t="str">
        <f>VLOOKUP($B88,'1.2 FY2017'!$B:$G,2,FALSE)</f>
        <v>Interest income</v>
      </c>
      <c r="D88" s="4" t="str">
        <f>VLOOKUP($B88,'1.2 FY2017'!$B:$G,3,FALSE)</f>
        <v>1086</v>
      </c>
      <c r="E88" s="4" t="str">
        <f>VLOOKUP($B88,'1.2 FY2017'!$B:$G,4,FALSE)</f>
        <v>G&amp;Resources Ltd</v>
      </c>
      <c r="F88" s="12">
        <f>-SUMIF('1.1 FY2016'!$B:$B,Database!$B88,'1.1 FY2016'!$F:$F)</f>
        <v>0</v>
      </c>
      <c r="G88" s="12">
        <f>-SUMIF('1.2 FY2017'!$B:$B,Database!$B88,'1.2 FY2017'!$F:$F)</f>
        <v>0</v>
      </c>
      <c r="H88" s="12">
        <f>-SUMIF('1.3 FY2018'!$B:$B,Database!$B88,'1.3 FY2018'!$F:$F)</f>
        <v>0</v>
      </c>
      <c r="J88" s="2" t="s">
        <v>220</v>
      </c>
    </row>
    <row r="89" spans="2:10" x14ac:dyDescent="0.25">
      <c r="B89" s="2" t="s">
        <v>182</v>
      </c>
      <c r="C89" s="4" t="str">
        <f>VLOOKUP($B89,'1.2 FY2017'!$B:$G,2,FALSE)</f>
        <v>Interest income</v>
      </c>
      <c r="D89" s="4">
        <f>VLOOKUP($B89,'1.2 FY2017'!$B:$G,3,FALSE)</f>
        <v>1006</v>
      </c>
      <c r="E89" s="4" t="str">
        <f>VLOOKUP($B89,'1.2 FY2017'!$B:$G,4,FALSE)</f>
        <v>Generco Mining GmbH</v>
      </c>
      <c r="F89" s="12">
        <f>-SUMIF('1.1 FY2016'!$B:$B,Database!$B89,'1.1 FY2016'!$F:$F)</f>
        <v>0</v>
      </c>
      <c r="G89" s="12">
        <f>-SUMIF('1.2 FY2017'!$B:$B,Database!$B89,'1.2 FY2017'!$F:$F)</f>
        <v>6778.415</v>
      </c>
      <c r="H89" s="12">
        <f>-SUMIF('1.3 FY2018'!$B:$B,Database!$B89,'1.3 FY2018'!$F:$F)</f>
        <v>0</v>
      </c>
      <c r="J89" s="2" t="s">
        <v>220</v>
      </c>
    </row>
    <row r="90" spans="2:10" x14ac:dyDescent="0.25">
      <c r="B90" s="2" t="s">
        <v>183</v>
      </c>
      <c r="C90" s="4" t="str">
        <f>VLOOKUP($B90,'1.2 FY2017'!$B:$G,2,FALSE)</f>
        <v>Interest expenses</v>
      </c>
      <c r="D90" s="4">
        <f>VLOOKUP($B90,'1.2 FY2017'!$B:$G,3,FALSE)</f>
        <v>1007</v>
      </c>
      <c r="E90" s="4" t="str">
        <f>VLOOKUP($B90,'1.2 FY2017'!$B:$G,4,FALSE)</f>
        <v>Generco Semiconductors Ltd</v>
      </c>
      <c r="F90" s="12">
        <f>-SUMIF('1.1 FY2016'!$B:$B,Database!$B90,'1.1 FY2016'!$F:$F)</f>
        <v>0</v>
      </c>
      <c r="G90" s="12">
        <f>-SUMIF('1.2 FY2017'!$B:$B,Database!$B90,'1.2 FY2017'!$F:$F)</f>
        <v>0</v>
      </c>
      <c r="H90" s="12">
        <f>-SUMIF('1.3 FY2018'!$B:$B,Database!$B90,'1.3 FY2018'!$F:$F)</f>
        <v>0</v>
      </c>
      <c r="J90" s="2" t="s">
        <v>220</v>
      </c>
    </row>
    <row r="91" spans="2:10" x14ac:dyDescent="0.25">
      <c r="B91" s="2" t="s">
        <v>184</v>
      </c>
      <c r="C91" s="4" t="str">
        <f>VLOOKUP($B91,'1.2 FY2017'!$B:$G,2,FALSE)</f>
        <v>Interest expenses</v>
      </c>
      <c r="D91" s="4">
        <f>VLOOKUP($B91,'1.2 FY2017'!$B:$G,3,FALSE)</f>
        <v>111111</v>
      </c>
      <c r="E91" s="4" t="str">
        <f>VLOOKUP($B91,'1.2 FY2017'!$B:$G,4,FALSE)</f>
        <v>External</v>
      </c>
      <c r="F91" s="12">
        <f>-SUMIF('1.1 FY2016'!$B:$B,Database!$B91,'1.1 FY2016'!$F:$F)</f>
        <v>0</v>
      </c>
      <c r="G91" s="12">
        <f>-SUMIF('1.2 FY2017'!$B:$B,Database!$B91,'1.2 FY2017'!$F:$F)</f>
        <v>-1250.7950000000001</v>
      </c>
      <c r="H91" s="12">
        <f>-SUMIF('1.3 FY2018'!$B:$B,Database!$B91,'1.3 FY2018'!$F:$F)</f>
        <v>-51.454999999999998</v>
      </c>
      <c r="J91" s="2" t="s">
        <v>220</v>
      </c>
    </row>
    <row r="92" spans="2:10" x14ac:dyDescent="0.25">
      <c r="B92" s="2" t="s">
        <v>185</v>
      </c>
      <c r="C92" s="4" t="str">
        <f>VLOOKUP($B92,'1.2 FY2017'!$B:$G,2,FALSE)</f>
        <v>Impairment of participation</v>
      </c>
      <c r="D92" s="4">
        <f>VLOOKUP($B92,'1.2 FY2017'!$B:$G,3,FALSE)</f>
        <v>1240</v>
      </c>
      <c r="E92" s="4" t="str">
        <f>VLOOKUP($B92,'1.2 FY2017'!$B:$G,4,FALSE)</f>
        <v xml:space="preserve">Generco UK </v>
      </c>
      <c r="F92" s="12">
        <f>-SUMIF('1.1 FY2016'!$B:$B,Database!$B92,'1.1 FY2016'!$F:$F)</f>
        <v>0</v>
      </c>
      <c r="G92" s="12">
        <f>-SUMIF('1.2 FY2017'!$B:$B,Database!$B92,'1.2 FY2017'!$F:$F)</f>
        <v>-4130000</v>
      </c>
      <c r="H92" s="12">
        <f>-SUMIF('1.3 FY2018'!$B:$B,Database!$B92,'1.3 FY2018'!$F:$F)</f>
        <v>0</v>
      </c>
      <c r="J92" s="2" t="s">
        <v>221</v>
      </c>
    </row>
    <row r="93" spans="2:10" x14ac:dyDescent="0.25">
      <c r="B93" s="2" t="s">
        <v>186</v>
      </c>
      <c r="C93" s="4" t="str">
        <f>VLOOKUP($B93,'1.2 FY2017'!$B:$G,2,FALSE)</f>
        <v>Quarterly changes in current taxes</v>
      </c>
      <c r="D93" s="4">
        <f>VLOOKUP($B93,'1.2 FY2017'!$B:$G,3,FALSE)</f>
        <v>111101</v>
      </c>
      <c r="E93" s="4" t="str">
        <f>VLOOKUP($B93,'1.2 FY2017'!$B:$G,4,FALSE)</f>
        <v>Not assigned</v>
      </c>
      <c r="F93" s="12">
        <f>-SUMIF('1.1 FY2016'!$B:$B,Database!$B93,'1.1 FY2016'!$F:$F)</f>
        <v>0</v>
      </c>
      <c r="G93" s="12">
        <f>-SUMIF('1.2 FY2017'!$B:$B,Database!$B93,'1.2 FY2017'!$F:$F)</f>
        <v>0</v>
      </c>
      <c r="H93" s="12">
        <f>-SUMIF('1.3 FY2018'!$B:$B,Database!$B93,'1.3 FY2018'!$F:$F)</f>
        <v>0</v>
      </c>
    </row>
    <row r="94" spans="2:10" x14ac:dyDescent="0.25">
      <c r="B94" s="2" t="s">
        <v>187</v>
      </c>
      <c r="C94" s="4" t="str">
        <f>VLOOKUP($B94,'1.2 FY2017'!$B:$G,2,FALSE)</f>
        <v>Net income/(loss)</v>
      </c>
      <c r="D94" s="4">
        <f>VLOOKUP($B94,'1.2 FY2017'!$B:$G,3,FALSE)</f>
        <v>111101</v>
      </c>
      <c r="E94" s="4" t="str">
        <f>VLOOKUP($B94,'1.2 FY2017'!$B:$G,4,FALSE)</f>
        <v>Not assigned</v>
      </c>
      <c r="F94" s="12">
        <f>SUMIF('1.1 FY2016'!$B:$B,Database!$B94,'1.1 FY2016'!$F:$F)</f>
        <v>0</v>
      </c>
      <c r="G94" s="12">
        <f>SUMIF('1.2 FY2017'!$B:$B,Database!$B94,'1.2 FY2017'!$F:$F)</f>
        <v>6073808.1600000001</v>
      </c>
      <c r="H94" s="12">
        <f>SUMIF('1.3 FY2018'!$B:$B,Database!$B94,'1.3 FY2018'!$F:$F)</f>
        <v>-779290.47600000002</v>
      </c>
      <c r="J94" s="2" t="s">
        <v>224</v>
      </c>
    </row>
    <row r="95" spans="2:10" x14ac:dyDescent="0.25">
      <c r="B95" s="2" t="s">
        <v>188</v>
      </c>
      <c r="C95" s="4" t="str">
        <f>VLOOKUP($B95,'1.3 FY2018'!$B:$G,2,FALSE)</f>
        <v>Operating expenses for utilities</v>
      </c>
      <c r="D95" s="4">
        <f>VLOOKUP($B95,'1.3 FY2018'!$B:$G,3,FALSE)</f>
        <v>111111</v>
      </c>
      <c r="E95" s="4" t="str">
        <f>VLOOKUP($B95,'1.3 FY2018'!$B:$G,4,FALSE)</f>
        <v>External</v>
      </c>
      <c r="F95" s="12">
        <f>-SUMIF('1.1 FY2016'!$B:$B,Database!$B95,'1.1 FY2016'!$F:$F)</f>
        <v>0</v>
      </c>
      <c r="G95" s="12">
        <f>-SUMIF('1.2 FY2017'!$B:$B,Database!$B95,'1.2 FY2017'!$F:$F)</f>
        <v>0</v>
      </c>
      <c r="H95" s="12">
        <f>-SUMIF('1.3 FY2018'!$B:$B,Database!$B95,'1.3 FY2018'!$F:$F)</f>
        <v>-13691.949999999999</v>
      </c>
      <c r="J95" s="2" t="s">
        <v>213</v>
      </c>
    </row>
    <row r="96" spans="2:10" x14ac:dyDescent="0.25">
      <c r="B96" s="2" t="s">
        <v>189</v>
      </c>
      <c r="C96" s="4" t="str">
        <f>VLOOKUP($B96,'1.3 FY2018'!$B:$G,2,FALSE)</f>
        <v>R&amp;D expenses</v>
      </c>
      <c r="D96" s="4" t="str">
        <f>VLOOKUP($B96,'1.3 FY2018'!$B:$G,3,FALSE)</f>
        <v>2185</v>
      </c>
      <c r="E96" s="4" t="str">
        <f>VLOOKUP($B96,'1.3 FY2018'!$B:$G,4,FALSE)</f>
        <v>Generco Green Projects GmbH</v>
      </c>
      <c r="F96" s="12">
        <f>-SUMIF('1.1 FY2016'!$B:$B,Database!$B96,'1.1 FY2016'!$F:$F)</f>
        <v>0</v>
      </c>
      <c r="G96" s="12">
        <f>-SUMIF('1.2 FY2017'!$B:$B,Database!$B96,'1.2 FY2017'!$F:$F)</f>
        <v>0</v>
      </c>
      <c r="H96" s="12">
        <f>-SUMIF('1.3 FY2018'!$B:$B,Database!$B96,'1.3 FY2018'!$F:$F)</f>
        <v>-192017.14499999996</v>
      </c>
      <c r="J96" s="2" t="s">
        <v>213</v>
      </c>
    </row>
    <row r="97" spans="2:10" x14ac:dyDescent="0.25">
      <c r="B97" s="2" t="s">
        <v>190</v>
      </c>
      <c r="C97" s="4" t="str">
        <f>VLOOKUP($B97,'1.3 FY2018'!$B:$G,2,FALSE)</f>
        <v>R&amp;D expenses</v>
      </c>
      <c r="D97" s="4" t="str">
        <f>VLOOKUP($B97,'1.3 FY2018'!$B:$G,3,FALSE)</f>
        <v>2240</v>
      </c>
      <c r="E97" s="4" t="str">
        <f>VLOOKUP($B97,'1.3 FY2018'!$B:$G,4,FALSE)</f>
        <v>Greeny Germany GmbH</v>
      </c>
      <c r="F97" s="12">
        <f>-SUMIF('1.1 FY2016'!$B:$B,Database!$B97,'1.1 FY2016'!$F:$F)</f>
        <v>0</v>
      </c>
      <c r="G97" s="12">
        <f>-SUMIF('1.2 FY2017'!$B:$B,Database!$B97,'1.2 FY2017'!$F:$F)</f>
        <v>0</v>
      </c>
      <c r="H97" s="12">
        <f>-SUMIF('1.3 FY2018'!$B:$B,Database!$B97,'1.3 FY2018'!$F:$F)</f>
        <v>-375290.46599999996</v>
      </c>
      <c r="J97" s="2" t="s">
        <v>213</v>
      </c>
    </row>
    <row r="98" spans="2:10" x14ac:dyDescent="0.25">
      <c r="B98" s="2" t="s">
        <v>191</v>
      </c>
      <c r="C98" s="4" t="str">
        <f>VLOOKUP($B98,'1.3 FY2018'!$B:$G,2,FALSE)</f>
        <v>R&amp;D expenses</v>
      </c>
      <c r="D98" s="4">
        <f>VLOOKUP($B98,'1.3 FY2018'!$B:$G,3,FALSE)</f>
        <v>17000</v>
      </c>
      <c r="E98" s="4" t="str">
        <f>VLOOKUP($B98,'1.3 FY2018'!$B:$G,4,FALSE)</f>
        <v>Generco Risk Management Ltd</v>
      </c>
      <c r="F98" s="12">
        <f>-SUMIF('1.1 FY2016'!$B:$B,Database!$B98,'1.1 FY2016'!$F:$F)</f>
        <v>0</v>
      </c>
      <c r="G98" s="12">
        <f>-SUMIF('1.2 FY2017'!$B:$B,Database!$B98,'1.2 FY2017'!$F:$F)</f>
        <v>0</v>
      </c>
      <c r="H98" s="12">
        <f>-SUMIF('1.3 FY2018'!$B:$B,Database!$B98,'1.3 FY2018'!$F:$F)</f>
        <v>-4920</v>
      </c>
      <c r="J98" s="2" t="s">
        <v>213</v>
      </c>
    </row>
    <row r="99" spans="2:10" x14ac:dyDescent="0.25">
      <c r="B99" s="2" t="s">
        <v>192</v>
      </c>
      <c r="C99" s="4" t="str">
        <f>VLOOKUP($B99,'1.3 FY2018'!$B:$G,2,FALSE)</f>
        <v>Other operative currency differences</v>
      </c>
      <c r="D99" s="4" t="str">
        <f>VLOOKUP($B99,'1.3 FY2018'!$B:$G,3,FALSE)</f>
        <v>1118</v>
      </c>
      <c r="E99" s="4" t="str">
        <f>VLOOKUP($B99,'1.3 FY2018'!$B:$G,4,FALSE)</f>
        <v>Gener Green LLC</v>
      </c>
      <c r="F99" s="12">
        <f>-SUMIF('1.1 FY2016'!$B:$B,Database!$B99,'1.1 FY2016'!$F:$F)</f>
        <v>0</v>
      </c>
      <c r="G99" s="12">
        <f>-SUMIF('1.2 FY2017'!$B:$B,Database!$B99,'1.2 FY2017'!$F:$F)</f>
        <v>0</v>
      </c>
      <c r="H99" s="12">
        <f>-SUMIF('1.3 FY2018'!$B:$B,Database!$B99,'1.3 FY2018'!$F:$F)</f>
        <v>0</v>
      </c>
      <c r="J99" s="2" t="s">
        <v>213</v>
      </c>
    </row>
    <row r="100" spans="2:10" x14ac:dyDescent="0.25">
      <c r="B100" s="2" t="s">
        <v>193</v>
      </c>
      <c r="C100" s="4" t="str">
        <f>VLOOKUP($B100,'1.3 FY2018'!$B:$G,2,FALSE)</f>
        <v>Other operative currency differences</v>
      </c>
      <c r="D100" s="4">
        <f>VLOOKUP($B100,'1.3 FY2018'!$B:$G,3,FALSE)</f>
        <v>111111</v>
      </c>
      <c r="E100" s="4" t="str">
        <f>VLOOKUP($B100,'1.3 FY2018'!$B:$G,4,FALSE)</f>
        <v>External</v>
      </c>
      <c r="F100" s="12">
        <f>-SUMIF('1.1 FY2016'!$B:$B,Database!$B100,'1.1 FY2016'!$F:$F)</f>
        <v>0</v>
      </c>
      <c r="G100" s="12">
        <f>-SUMIF('1.2 FY2017'!$B:$B,Database!$B100,'1.2 FY2017'!$F:$F)</f>
        <v>0</v>
      </c>
      <c r="H100" s="12">
        <f>-SUMIF('1.3 FY2018'!$B:$B,Database!$B100,'1.3 FY2018'!$F:$F)</f>
        <v>1252.8369999999998</v>
      </c>
      <c r="J100" s="2" t="s">
        <v>213</v>
      </c>
    </row>
    <row r="101" spans="2:10" x14ac:dyDescent="0.25">
      <c r="B101" s="2" t="s">
        <v>194</v>
      </c>
      <c r="C101" s="4" t="str">
        <f>VLOOKUP($B101,'1.3 FY2018'!$B:$G,2,FALSE)</f>
        <v>Corporate recharges</v>
      </c>
      <c r="D101" s="4">
        <f>VLOOKUP($B101,'1.3 FY2018'!$B:$G,3,FALSE)</f>
        <v>1006</v>
      </c>
      <c r="E101" s="4" t="str">
        <f>VLOOKUP($B101,'1.3 FY2018'!$B:$G,4,FALSE)</f>
        <v>Generco Mining GmbH</v>
      </c>
      <c r="F101" s="12">
        <f>-SUMIF('1.1 FY2016'!$B:$B,Database!$B101,'1.1 FY2016'!$F:$F)</f>
        <v>0</v>
      </c>
      <c r="G101" s="12">
        <f>-SUMIF('1.2 FY2017'!$B:$B,Database!$B101,'1.2 FY2017'!$F:$F)</f>
        <v>0</v>
      </c>
      <c r="H101" s="12">
        <f>-SUMIF('1.3 FY2018'!$B:$B,Database!$B101,'1.3 FY2018'!$F:$F)</f>
        <v>0</v>
      </c>
      <c r="J101" s="2" t="s">
        <v>210</v>
      </c>
    </row>
    <row r="102" spans="2:10" x14ac:dyDescent="0.25">
      <c r="B102" s="2" t="s">
        <v>195</v>
      </c>
      <c r="C102" s="4" t="str">
        <f>VLOOKUP($B102,'1.3 FY2018'!$B:$G,2,FALSE)</f>
        <v>Reimbursements+compensation for damages</v>
      </c>
      <c r="D102" s="4">
        <f>VLOOKUP($B102,'1.3 FY2018'!$B:$G,3,FALSE)</f>
        <v>111111</v>
      </c>
      <c r="E102" s="4" t="str">
        <f>VLOOKUP($B102,'1.3 FY2018'!$B:$G,4,FALSE)</f>
        <v>External</v>
      </c>
      <c r="F102" s="12">
        <f>-SUMIF('1.1 FY2016'!$B:$B,Database!$B102,'1.1 FY2016'!$F:$F)</f>
        <v>0</v>
      </c>
      <c r="G102" s="12">
        <f>-SUMIF('1.2 FY2017'!$B:$B,Database!$B102,'1.2 FY2017'!$F:$F)</f>
        <v>0</v>
      </c>
      <c r="H102" s="12">
        <f>-SUMIF('1.3 FY2018'!$B:$B,Database!$B102,'1.3 FY2018'!$F:$F)</f>
        <v>61499.999999999993</v>
      </c>
      <c r="J102" s="2" t="s">
        <v>213</v>
      </c>
    </row>
    <row r="103" spans="2:10" x14ac:dyDescent="0.25">
      <c r="B103" s="2" t="s">
        <v>196</v>
      </c>
      <c r="C103" s="4" t="str">
        <f>VLOOKUP($B103,'1.3 FY2018'!$B:$G,2,FALSE)</f>
        <v>Other income</v>
      </c>
      <c r="D103" s="4">
        <f>VLOOKUP($B103,'1.3 FY2018'!$B:$G,3,FALSE)</f>
        <v>105</v>
      </c>
      <c r="E103" s="4" t="str">
        <f>VLOOKUP($B103,'1.3 FY2018'!$B:$G,4,FALSE)</f>
        <v>Generco Healthcare Ltd</v>
      </c>
      <c r="F103" s="12">
        <f>-SUMIF('1.1 FY2016'!$B:$B,Database!$B103,'1.1 FY2016'!$F:$F)</f>
        <v>0</v>
      </c>
      <c r="G103" s="12">
        <f>-SUMIF('1.2 FY2017'!$B:$B,Database!$B103,'1.2 FY2017'!$F:$F)</f>
        <v>0</v>
      </c>
      <c r="H103" s="12">
        <f>-SUMIF('1.3 FY2018'!$B:$B,Database!$B103,'1.3 FY2018'!$F:$F)</f>
        <v>30913.425999999996</v>
      </c>
      <c r="J103" s="2" t="s">
        <v>29</v>
      </c>
    </row>
    <row r="104" spans="2:10" x14ac:dyDescent="0.25">
      <c r="B104" s="2" t="s">
        <v>197</v>
      </c>
      <c r="C104" s="4" t="str">
        <f>VLOOKUP($B104,'1.3 FY2018'!$B:$G,2,FALSE)</f>
        <v>Leasings</v>
      </c>
      <c r="D104" s="4">
        <f>VLOOKUP($B104,'1.3 FY2018'!$B:$G,3,FALSE)</f>
        <v>105</v>
      </c>
      <c r="E104" s="4" t="str">
        <f>VLOOKUP($B104,'1.3 FY2018'!$B:$G,4,FALSE)</f>
        <v>Generco Healthcare Ltd</v>
      </c>
      <c r="F104" s="12">
        <f>-SUMIF('1.1 FY2016'!$B:$B,Database!$B104,'1.1 FY2016'!$F:$F)</f>
        <v>0</v>
      </c>
      <c r="G104" s="12">
        <f>-SUMIF('1.2 FY2017'!$B:$B,Database!$B104,'1.2 FY2017'!$F:$F)</f>
        <v>0</v>
      </c>
      <c r="H104" s="12">
        <f>-SUMIF('1.3 FY2018'!$B:$B,Database!$B104,'1.3 FY2018'!$F:$F)</f>
        <v>1423120</v>
      </c>
      <c r="J104" s="2" t="s">
        <v>215</v>
      </c>
    </row>
    <row r="105" spans="2:10" x14ac:dyDescent="0.25">
      <c r="B105" s="2" t="s">
        <v>198</v>
      </c>
      <c r="C105" s="4" t="str">
        <f>VLOOKUP($B105,'1.3 FY2018'!$B:$G,2,FALSE)</f>
        <v>Insurance expenses</v>
      </c>
      <c r="D105" s="4">
        <f>VLOOKUP($B105,'1.3 FY2018'!$B:$G,3,FALSE)</f>
        <v>88</v>
      </c>
      <c r="E105" s="4" t="str">
        <f>VLOOKUP($B105,'1.3 FY2018'!$B:$G,4,FALSE)</f>
        <v>Generco Ltd</v>
      </c>
      <c r="F105" s="12">
        <f>-SUMIF('1.1 FY2016'!$B:$B,Database!$B105,'1.1 FY2016'!$F:$F)</f>
        <v>0</v>
      </c>
      <c r="G105" s="12">
        <f>-SUMIF('1.2 FY2017'!$B:$B,Database!$B105,'1.2 FY2017'!$F:$F)</f>
        <v>0</v>
      </c>
      <c r="H105" s="12">
        <f>-SUMIF('1.3 FY2018'!$B:$B,Database!$B105,'1.3 FY2018'!$F:$F)</f>
        <v>-584.66</v>
      </c>
      <c r="J105" s="2" t="s">
        <v>213</v>
      </c>
    </row>
    <row r="106" spans="2:10" x14ac:dyDescent="0.25">
      <c r="B106" s="2" t="s">
        <v>199</v>
      </c>
      <c r="C106" s="4" t="str">
        <f>VLOOKUP($B106,'1.3 FY2018'!$B:$G,2,FALSE)</f>
        <v>Repairs/Maintenance costs</v>
      </c>
      <c r="D106" s="4">
        <f>VLOOKUP($B106,'1.3 FY2018'!$B:$G,3,FALSE)</f>
        <v>111111</v>
      </c>
      <c r="E106" s="4" t="str">
        <f>VLOOKUP($B106,'1.3 FY2018'!$B:$G,4,FALSE)</f>
        <v>External</v>
      </c>
      <c r="F106" s="12">
        <f>-SUMIF('1.1 FY2016'!$B:$B,Database!$B106,'1.1 FY2016'!$F:$F)</f>
        <v>0</v>
      </c>
      <c r="G106" s="12">
        <f>-SUMIF('1.2 FY2017'!$B:$B,Database!$B106,'1.2 FY2017'!$F:$F)</f>
        <v>0</v>
      </c>
      <c r="H106" s="12">
        <f>-SUMIF('1.3 FY2018'!$B:$B,Database!$B106,'1.3 FY2018'!$F:$F)</f>
        <v>-1352.9999999999998</v>
      </c>
      <c r="J106" s="2" t="s">
        <v>213</v>
      </c>
    </row>
    <row r="107" spans="2:10" x14ac:dyDescent="0.25">
      <c r="B107" s="2" t="s">
        <v>200</v>
      </c>
      <c r="C107" s="4" t="str">
        <f>VLOOKUP($B107,'1.3 FY2018'!$B:$G,2,FALSE)</f>
        <v>Impairment of participation</v>
      </c>
      <c r="D107" s="4">
        <f>VLOOKUP($B107,'1.3 FY2018'!$B:$G,3,FALSE)</f>
        <v>111101</v>
      </c>
      <c r="E107" s="4" t="str">
        <f>VLOOKUP($B107,'1.3 FY2018'!$B:$G,4,FALSE)</f>
        <v>Not assigned</v>
      </c>
      <c r="F107" s="12">
        <f>-SUMIF('1.1 FY2016'!$B:$B,Database!$B107,'1.1 FY2016'!$F:$F)</f>
        <v>0</v>
      </c>
      <c r="G107" s="12">
        <f>-SUMIF('1.2 FY2017'!$B:$B,Database!$B107,'1.2 FY2017'!$F:$F)</f>
        <v>0</v>
      </c>
      <c r="H107" s="12">
        <f>-SUMIF('1.3 FY2018'!$B:$B,Database!$B107,'1.3 FY2018'!$F:$F)</f>
        <v>0</v>
      </c>
    </row>
    <row r="108" spans="2:10" x14ac:dyDescent="0.25">
      <c r="B108" s="2" t="s">
        <v>201</v>
      </c>
      <c r="C108" s="4" t="str">
        <f>VLOOKUP($B108,'1.3 FY2018'!$B:$G,2,FALSE)</f>
        <v>Offset segments (tech.)</v>
      </c>
      <c r="D108" s="4">
        <f>VLOOKUP($B108,'1.3 FY2018'!$B:$G,3,FALSE)</f>
        <v>111101</v>
      </c>
      <c r="E108" s="4" t="str">
        <f>VLOOKUP($B108,'1.3 FY2018'!$B:$G,4,FALSE)</f>
        <v>Not assigned</v>
      </c>
      <c r="F108" s="12">
        <f>-SUMIF('1.1 FY2016'!$B:$B,Database!$B108,'1.1 FY2016'!$F:$F)</f>
        <v>0</v>
      </c>
      <c r="G108" s="12">
        <f>-SUMIF('1.2 FY2017'!$B:$B,Database!$B108,'1.2 FY2017'!$F:$F)</f>
        <v>0</v>
      </c>
      <c r="H108" s="12">
        <f>-SUMIF('1.3 FY2018'!$B:$B,Database!$B108,'1.3 FY2018'!$F:$F)</f>
        <v>0</v>
      </c>
    </row>
    <row r="109" spans="2:10" ht="14.5" x14ac:dyDescent="0.35">
      <c r="B109" s="1"/>
    </row>
    <row r="110" spans="2:10" ht="14.5" x14ac:dyDescent="0.35">
      <c r="B110" s="1"/>
    </row>
    <row r="111" spans="2:10" ht="14.5" x14ac:dyDescent="0.35">
      <c r="B111" s="1"/>
    </row>
    <row r="112" spans="2:10" ht="14.5" x14ac:dyDescent="0.35">
      <c r="B112" s="1"/>
    </row>
    <row r="113" spans="2:2" ht="14.5" x14ac:dyDescent="0.35">
      <c r="B113" s="1"/>
    </row>
    <row r="114" spans="2:2" ht="14.5" x14ac:dyDescent="0.35">
      <c r="B114" s="1"/>
    </row>
    <row r="115" spans="2:2" ht="14.5" x14ac:dyDescent="0.35">
      <c r="B115" s="1"/>
    </row>
    <row r="116" spans="2:2" ht="14.5" x14ac:dyDescent="0.35">
      <c r="B116" s="1"/>
    </row>
    <row r="117" spans="2:2" ht="14.5" x14ac:dyDescent="0.35">
      <c r="B117" s="1"/>
    </row>
    <row r="118" spans="2:2" ht="14.5" x14ac:dyDescent="0.35">
      <c r="B118" s="1"/>
    </row>
    <row r="119" spans="2:2" ht="14.5" x14ac:dyDescent="0.35">
      <c r="B119" s="1"/>
    </row>
    <row r="120" spans="2:2" ht="14.5" x14ac:dyDescent="0.35">
      <c r="B120" s="1"/>
    </row>
    <row r="121" spans="2:2" ht="14.5" x14ac:dyDescent="0.35">
      <c r="B121" s="1"/>
    </row>
    <row r="122" spans="2:2" ht="14.5" x14ac:dyDescent="0.35">
      <c r="B122" s="1"/>
    </row>
    <row r="123" spans="2:2" ht="14.5" x14ac:dyDescent="0.35">
      <c r="B123" s="1"/>
    </row>
    <row r="124" spans="2:2" ht="14.5" x14ac:dyDescent="0.35">
      <c r="B124" s="1"/>
    </row>
    <row r="125" spans="2:2" ht="14.5" x14ac:dyDescent="0.35">
      <c r="B125" s="1"/>
    </row>
    <row r="126" spans="2:2" ht="14.5" x14ac:dyDescent="0.35">
      <c r="B126" s="1"/>
    </row>
    <row r="127" spans="2:2" ht="14.5" x14ac:dyDescent="0.35">
      <c r="B127" s="1"/>
    </row>
    <row r="128" spans="2:2" ht="14.5" x14ac:dyDescent="0.35">
      <c r="B128" s="1"/>
    </row>
    <row r="129" spans="2:2" ht="14.5" x14ac:dyDescent="0.35">
      <c r="B129" s="1"/>
    </row>
    <row r="130" spans="2:2" ht="14.5" x14ac:dyDescent="0.35">
      <c r="B130" s="1"/>
    </row>
    <row r="131" spans="2:2" ht="14.5" x14ac:dyDescent="0.35">
      <c r="B131" s="1"/>
    </row>
    <row r="132" spans="2:2" ht="14.5" x14ac:dyDescent="0.35">
      <c r="B132" s="1"/>
    </row>
    <row r="133" spans="2:2" ht="14.5" x14ac:dyDescent="0.35">
      <c r="B133" s="1"/>
    </row>
    <row r="134" spans="2:2" ht="14.5" x14ac:dyDescent="0.35">
      <c r="B134" s="1"/>
    </row>
    <row r="135" spans="2:2" ht="14.5" x14ac:dyDescent="0.35">
      <c r="B135" s="1"/>
    </row>
    <row r="136" spans="2:2" ht="14.5" x14ac:dyDescent="0.35">
      <c r="B136" s="1"/>
    </row>
    <row r="137" spans="2:2" ht="14.5" x14ac:dyDescent="0.35">
      <c r="B137" s="1"/>
    </row>
    <row r="138" spans="2:2" ht="14.5" x14ac:dyDescent="0.35">
      <c r="B138" s="1"/>
    </row>
    <row r="139" spans="2:2" ht="14.5" x14ac:dyDescent="0.35">
      <c r="B139" s="1"/>
    </row>
    <row r="140" spans="2:2" ht="14.5" x14ac:dyDescent="0.35">
      <c r="B140" s="1"/>
    </row>
    <row r="141" spans="2:2" ht="14.5" x14ac:dyDescent="0.35">
      <c r="B141" s="1"/>
    </row>
    <row r="142" spans="2:2" ht="14.5" x14ac:dyDescent="0.35">
      <c r="B142" s="1"/>
    </row>
    <row r="143" spans="2:2" ht="14.5" x14ac:dyDescent="0.35">
      <c r="B143" s="1"/>
    </row>
    <row r="144" spans="2:2" ht="14.5" x14ac:dyDescent="0.35">
      <c r="B144" s="1"/>
    </row>
    <row r="145" spans="2:2" ht="14.5" x14ac:dyDescent="0.35">
      <c r="B145" s="1"/>
    </row>
    <row r="146" spans="2:2" ht="14.5" x14ac:dyDescent="0.35">
      <c r="B146" s="1"/>
    </row>
    <row r="147" spans="2:2" ht="14.5" x14ac:dyDescent="0.35">
      <c r="B147" s="1"/>
    </row>
    <row r="148" spans="2:2" ht="14.5" x14ac:dyDescent="0.35">
      <c r="B148" s="1"/>
    </row>
    <row r="149" spans="2:2" ht="14.5" x14ac:dyDescent="0.35">
      <c r="B149" s="1"/>
    </row>
    <row r="150" spans="2:2" ht="14.5" x14ac:dyDescent="0.35">
      <c r="B150" s="1"/>
    </row>
    <row r="151" spans="2:2" ht="14.5" x14ac:dyDescent="0.35">
      <c r="B151" s="1"/>
    </row>
    <row r="152" spans="2:2" ht="14.5" x14ac:dyDescent="0.35">
      <c r="B152" s="1"/>
    </row>
    <row r="153" spans="2:2" ht="14.5" x14ac:dyDescent="0.35">
      <c r="B153" s="1"/>
    </row>
    <row r="154" spans="2:2" ht="14.5" x14ac:dyDescent="0.35">
      <c r="B154" s="1"/>
    </row>
    <row r="155" spans="2:2" ht="14.5" x14ac:dyDescent="0.35">
      <c r="B155" s="1"/>
    </row>
    <row r="156" spans="2:2" ht="14.5" x14ac:dyDescent="0.35">
      <c r="B156" s="1"/>
    </row>
    <row r="157" spans="2:2" ht="14.5" x14ac:dyDescent="0.35">
      <c r="B157" s="1"/>
    </row>
    <row r="158" spans="2:2" ht="14.5" x14ac:dyDescent="0.35">
      <c r="B158" s="1"/>
    </row>
    <row r="159" spans="2:2" ht="14.5" x14ac:dyDescent="0.35">
      <c r="B159" s="1"/>
    </row>
    <row r="160" spans="2:2" ht="14.5" x14ac:dyDescent="0.35">
      <c r="B160" s="1"/>
    </row>
    <row r="161" spans="2:2" ht="14.5" x14ac:dyDescent="0.35">
      <c r="B161" s="1"/>
    </row>
    <row r="162" spans="2:2" ht="14.5" x14ac:dyDescent="0.35">
      <c r="B162" s="1"/>
    </row>
    <row r="163" spans="2:2" ht="14.5" x14ac:dyDescent="0.35">
      <c r="B163" s="1"/>
    </row>
    <row r="164" spans="2:2" ht="14.5" x14ac:dyDescent="0.35">
      <c r="B164" s="1"/>
    </row>
    <row r="165" spans="2:2" ht="14.5" x14ac:dyDescent="0.35">
      <c r="B165" s="1"/>
    </row>
    <row r="166" spans="2:2" ht="14.5" x14ac:dyDescent="0.35">
      <c r="B166" s="1"/>
    </row>
    <row r="167" spans="2:2" ht="14.5" x14ac:dyDescent="0.35">
      <c r="B167" s="1"/>
    </row>
    <row r="168" spans="2:2" ht="14.5" x14ac:dyDescent="0.35">
      <c r="B168" s="1"/>
    </row>
    <row r="169" spans="2:2" ht="14.5" x14ac:dyDescent="0.35">
      <c r="B169" s="1"/>
    </row>
    <row r="170" spans="2:2" ht="14.5" x14ac:dyDescent="0.35">
      <c r="B170" s="1"/>
    </row>
    <row r="171" spans="2:2" ht="14.5" x14ac:dyDescent="0.35">
      <c r="B171" s="1"/>
    </row>
    <row r="172" spans="2:2" ht="14.5" x14ac:dyDescent="0.35">
      <c r="B172" s="1"/>
    </row>
    <row r="173" spans="2:2" ht="14.5" x14ac:dyDescent="0.35">
      <c r="B173" s="1"/>
    </row>
    <row r="174" spans="2:2" ht="14.5" x14ac:dyDescent="0.35">
      <c r="B174" s="1"/>
    </row>
    <row r="175" spans="2:2" ht="14.5" x14ac:dyDescent="0.35">
      <c r="B175" s="1"/>
    </row>
    <row r="176" spans="2:2" ht="14.5" x14ac:dyDescent="0.35">
      <c r="B176" s="1"/>
    </row>
    <row r="177" spans="2:2" ht="14.5" x14ac:dyDescent="0.35">
      <c r="B177" s="1"/>
    </row>
    <row r="178" spans="2:2" ht="14.5" x14ac:dyDescent="0.35">
      <c r="B178" s="1"/>
    </row>
    <row r="179" spans="2:2" ht="14.5" x14ac:dyDescent="0.35">
      <c r="B179" s="1"/>
    </row>
    <row r="180" spans="2:2" ht="14.5" x14ac:dyDescent="0.35">
      <c r="B180" s="1"/>
    </row>
    <row r="181" spans="2:2" ht="14.5" x14ac:dyDescent="0.35">
      <c r="B181" s="1"/>
    </row>
    <row r="182" spans="2:2" ht="14.5" x14ac:dyDescent="0.35">
      <c r="B182" s="1"/>
    </row>
    <row r="183" spans="2:2" ht="14.5" x14ac:dyDescent="0.35">
      <c r="B183" s="1"/>
    </row>
    <row r="184" spans="2:2" ht="14.5" x14ac:dyDescent="0.35">
      <c r="B184" s="1"/>
    </row>
    <row r="185" spans="2:2" ht="14.5" x14ac:dyDescent="0.35">
      <c r="B185" s="1"/>
    </row>
    <row r="186" spans="2:2" ht="14.5" x14ac:dyDescent="0.35">
      <c r="B186" s="1"/>
    </row>
    <row r="187" spans="2:2" ht="14.5" x14ac:dyDescent="0.35">
      <c r="B187" s="1"/>
    </row>
    <row r="188" spans="2:2" ht="14.5" x14ac:dyDescent="0.35">
      <c r="B188" s="1"/>
    </row>
    <row r="189" spans="2:2" ht="14.5" x14ac:dyDescent="0.35">
      <c r="B189" s="1"/>
    </row>
    <row r="190" spans="2:2" ht="14.5" x14ac:dyDescent="0.35">
      <c r="B190" s="1"/>
    </row>
    <row r="191" spans="2:2" ht="14.5" x14ac:dyDescent="0.35">
      <c r="B191" s="1"/>
    </row>
    <row r="192" spans="2:2" ht="14.5" x14ac:dyDescent="0.35">
      <c r="B192" s="1"/>
    </row>
    <row r="193" spans="2:2" ht="14.5" x14ac:dyDescent="0.35">
      <c r="B193" s="1"/>
    </row>
    <row r="194" spans="2:2" ht="14.5" x14ac:dyDescent="0.35">
      <c r="B194" s="1"/>
    </row>
    <row r="195" spans="2:2" ht="14.5" x14ac:dyDescent="0.35">
      <c r="B195" s="1"/>
    </row>
    <row r="196" spans="2:2" ht="14.5" x14ac:dyDescent="0.35">
      <c r="B196" s="1"/>
    </row>
    <row r="197" spans="2:2" ht="14.5" x14ac:dyDescent="0.35">
      <c r="B197" s="1"/>
    </row>
    <row r="198" spans="2:2" ht="14.5" x14ac:dyDescent="0.35">
      <c r="B198" s="1"/>
    </row>
    <row r="199" spans="2:2" ht="14.5" x14ac:dyDescent="0.35">
      <c r="B199" s="1"/>
    </row>
    <row r="200" spans="2:2" ht="14.5" x14ac:dyDescent="0.35">
      <c r="B200" s="1"/>
    </row>
    <row r="201" spans="2:2" ht="14.5" x14ac:dyDescent="0.35">
      <c r="B201" s="1"/>
    </row>
    <row r="202" spans="2:2" ht="14.5" x14ac:dyDescent="0.35">
      <c r="B202" s="1"/>
    </row>
    <row r="203" spans="2:2" ht="14.5" x14ac:dyDescent="0.35">
      <c r="B203" s="1"/>
    </row>
    <row r="204" spans="2:2" ht="14.5" x14ac:dyDescent="0.35">
      <c r="B204" s="1"/>
    </row>
    <row r="205" spans="2:2" ht="14.5" x14ac:dyDescent="0.35">
      <c r="B205" s="1"/>
    </row>
    <row r="206" spans="2:2" ht="14.5" x14ac:dyDescent="0.35">
      <c r="B206" s="1"/>
    </row>
    <row r="207" spans="2:2" ht="14.5" x14ac:dyDescent="0.35">
      <c r="B207" s="1"/>
    </row>
    <row r="208" spans="2:2" ht="14.5" x14ac:dyDescent="0.35">
      <c r="B208" s="1"/>
    </row>
    <row r="209" spans="2:2" ht="14.5" x14ac:dyDescent="0.35">
      <c r="B209" s="1"/>
    </row>
    <row r="210" spans="2:2" ht="14.5" x14ac:dyDescent="0.35">
      <c r="B210" s="1"/>
    </row>
    <row r="211" spans="2:2" ht="14.5" x14ac:dyDescent="0.35">
      <c r="B211" s="1"/>
    </row>
    <row r="212" spans="2:2" ht="14.5" x14ac:dyDescent="0.35">
      <c r="B212" s="1"/>
    </row>
    <row r="213" spans="2:2" ht="14.5" x14ac:dyDescent="0.35">
      <c r="B213" s="1"/>
    </row>
    <row r="214" spans="2:2" ht="14.5" x14ac:dyDescent="0.35">
      <c r="B214" s="1"/>
    </row>
    <row r="215" spans="2:2" ht="14.5" x14ac:dyDescent="0.35">
      <c r="B215" s="1"/>
    </row>
    <row r="216" spans="2:2" ht="14.5" x14ac:dyDescent="0.35">
      <c r="B2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C935-EFB5-4A88-A808-7A8A1F927E66}">
  <sheetPr>
    <tabColor theme="1"/>
  </sheetPr>
  <dimension ref="B1:B12"/>
  <sheetViews>
    <sheetView tabSelected="1" workbookViewId="0">
      <selection activeCell="L12" sqref="L12"/>
    </sheetView>
  </sheetViews>
  <sheetFormatPr defaultRowHeight="11.5" x14ac:dyDescent="0.25"/>
  <cols>
    <col min="1" max="1" width="1.90625" style="2" customWidth="1"/>
    <col min="2" max="16384" width="8.7265625" style="2"/>
  </cols>
  <sheetData>
    <row r="1" spans="2:2" ht="15.5" x14ac:dyDescent="0.35">
      <c r="B1" s="3"/>
    </row>
    <row r="12" spans="2:2" ht="39.5" x14ac:dyDescent="0.75">
      <c r="B12" s="1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2EEB-4D65-4B6F-8B82-CE219CEC27E1}">
  <dimension ref="B1:G61"/>
  <sheetViews>
    <sheetView tabSelected="1" workbookViewId="0">
      <selection activeCell="L12" sqref="L12"/>
    </sheetView>
  </sheetViews>
  <sheetFormatPr defaultRowHeight="11.5" x14ac:dyDescent="0.25"/>
  <cols>
    <col min="1" max="1" width="1.90625" style="2" customWidth="1"/>
    <col min="2" max="2" width="15.453125" style="2" bestFit="1" customWidth="1"/>
    <col min="3" max="3" width="25.26953125" style="2" bestFit="1" customWidth="1"/>
    <col min="4" max="4" width="13.26953125" style="2" bestFit="1" customWidth="1"/>
    <col min="5" max="5" width="19.7265625" style="2" bestFit="1" customWidth="1"/>
    <col min="6" max="6" width="10.6328125" style="2" bestFit="1" customWidth="1"/>
    <col min="7" max="7" width="12.54296875" style="2" bestFit="1" customWidth="1"/>
    <col min="8" max="16384" width="8.7265625" style="2"/>
  </cols>
  <sheetData>
    <row r="1" spans="2:7" ht="15.5" x14ac:dyDescent="0.35">
      <c r="C1" s="3" t="s">
        <v>85</v>
      </c>
    </row>
    <row r="4" spans="2:7" x14ac:dyDescent="0.25">
      <c r="B4" s="13" t="s">
        <v>88</v>
      </c>
      <c r="C4" s="49" t="s">
        <v>0</v>
      </c>
      <c r="D4" s="49" t="s">
        <v>1</v>
      </c>
      <c r="E4" s="49" t="s">
        <v>2</v>
      </c>
      <c r="F4" s="49" t="s">
        <v>3</v>
      </c>
      <c r="G4" s="49" t="s">
        <v>4</v>
      </c>
    </row>
    <row r="5" spans="2:7" x14ac:dyDescent="0.25">
      <c r="B5" s="2" t="s">
        <v>89</v>
      </c>
      <c r="C5" s="4" t="s">
        <v>5</v>
      </c>
      <c r="D5" s="4">
        <v>111111</v>
      </c>
      <c r="E5" s="4" t="s">
        <v>6</v>
      </c>
      <c r="F5" s="5">
        <v>-14500341</v>
      </c>
      <c r="G5" s="4">
        <v>2001110000</v>
      </c>
    </row>
    <row r="6" spans="2:7" x14ac:dyDescent="0.25">
      <c r="B6" s="2" t="s">
        <v>90</v>
      </c>
      <c r="C6" s="4" t="s">
        <v>7</v>
      </c>
      <c r="D6" s="4">
        <v>111111</v>
      </c>
      <c r="E6" s="4" t="s">
        <v>6</v>
      </c>
      <c r="F6" s="5">
        <v>-4794856.1919999998</v>
      </c>
      <c r="G6" s="4">
        <v>2001190000</v>
      </c>
    </row>
    <row r="7" spans="2:7" x14ac:dyDescent="0.25">
      <c r="B7" s="2" t="s">
        <v>91</v>
      </c>
      <c r="C7" s="4" t="s">
        <v>8</v>
      </c>
      <c r="D7" s="4">
        <v>1009</v>
      </c>
      <c r="E7" s="4" t="s">
        <v>9</v>
      </c>
      <c r="F7" s="5">
        <v>-154890.4</v>
      </c>
      <c r="G7" s="4">
        <v>2020000000</v>
      </c>
    </row>
    <row r="8" spans="2:7" x14ac:dyDescent="0.25">
      <c r="B8" s="2" t="s">
        <v>92</v>
      </c>
      <c r="C8" s="4" t="s">
        <v>8</v>
      </c>
      <c r="D8" s="4">
        <v>1007</v>
      </c>
      <c r="E8" s="4" t="s">
        <v>10</v>
      </c>
      <c r="F8" s="5">
        <v>-1180894.0520000001</v>
      </c>
      <c r="G8" s="4">
        <v>2020000000</v>
      </c>
    </row>
    <row r="9" spans="2:7" x14ac:dyDescent="0.25">
      <c r="B9" s="2" t="s">
        <v>93</v>
      </c>
      <c r="C9" s="4" t="s">
        <v>8</v>
      </c>
      <c r="D9" s="4">
        <v>1008</v>
      </c>
      <c r="E9" s="4" t="s">
        <v>11</v>
      </c>
      <c r="F9" s="5">
        <v>-793079.51199999999</v>
      </c>
      <c r="G9" s="4">
        <v>2020000000</v>
      </c>
    </row>
    <row r="10" spans="2:7" x14ac:dyDescent="0.25">
      <c r="B10" s="2" t="s">
        <v>94</v>
      </c>
      <c r="C10" s="4" t="s">
        <v>8</v>
      </c>
      <c r="D10" s="4">
        <v>111101</v>
      </c>
      <c r="E10" s="4" t="s">
        <v>12</v>
      </c>
      <c r="F10" s="5">
        <v>-2277197.6</v>
      </c>
      <c r="G10" s="4">
        <v>2020000000</v>
      </c>
    </row>
    <row r="11" spans="2:7" x14ac:dyDescent="0.25">
      <c r="B11" s="2" t="s">
        <v>95</v>
      </c>
      <c r="C11" s="4" t="s">
        <v>13</v>
      </c>
      <c r="D11" s="4">
        <v>111111</v>
      </c>
      <c r="E11" s="4" t="s">
        <v>6</v>
      </c>
      <c r="F11" s="5">
        <v>4428911.7640000004</v>
      </c>
      <c r="G11" s="4">
        <v>2021900000</v>
      </c>
    </row>
    <row r="12" spans="2:7" x14ac:dyDescent="0.25">
      <c r="B12" s="2" t="s">
        <v>96</v>
      </c>
      <c r="C12" s="4" t="s">
        <v>14</v>
      </c>
      <c r="D12" s="4">
        <v>111111</v>
      </c>
      <c r="E12" s="4" t="s">
        <v>6</v>
      </c>
      <c r="F12" s="5">
        <v>16977.628000000001</v>
      </c>
      <c r="G12" s="4">
        <v>2024080000</v>
      </c>
    </row>
    <row r="13" spans="2:7" x14ac:dyDescent="0.25">
      <c r="B13" s="2" t="s">
        <v>97</v>
      </c>
      <c r="C13" s="4" t="s">
        <v>15</v>
      </c>
      <c r="D13" s="4">
        <v>88</v>
      </c>
      <c r="E13" s="4" t="s">
        <v>16</v>
      </c>
      <c r="F13" s="5">
        <v>2245437.54</v>
      </c>
      <c r="G13" s="4">
        <v>2024090000</v>
      </c>
    </row>
    <row r="14" spans="2:7" x14ac:dyDescent="0.25">
      <c r="B14" s="2" t="s">
        <v>98</v>
      </c>
      <c r="C14" s="4" t="s">
        <v>15</v>
      </c>
      <c r="D14" s="4">
        <v>111111</v>
      </c>
      <c r="E14" s="4" t="s">
        <v>6</v>
      </c>
      <c r="F14" s="5">
        <v>16605.634000000002</v>
      </c>
      <c r="G14" s="4">
        <v>2024090000</v>
      </c>
    </row>
    <row r="15" spans="2:7" x14ac:dyDescent="0.25">
      <c r="B15" s="2" t="s">
        <v>99</v>
      </c>
      <c r="C15" s="4" t="s">
        <v>17</v>
      </c>
      <c r="D15" s="4">
        <v>111111</v>
      </c>
      <c r="E15" s="4" t="s">
        <v>6</v>
      </c>
      <c r="F15" s="5">
        <v>4683394.0460000001</v>
      </c>
      <c r="G15" s="4">
        <v>2041000000</v>
      </c>
    </row>
    <row r="16" spans="2:7" x14ac:dyDescent="0.25">
      <c r="B16" s="2" t="s">
        <v>100</v>
      </c>
      <c r="C16" s="4" t="s">
        <v>18</v>
      </c>
      <c r="D16" s="4">
        <v>111101</v>
      </c>
      <c r="E16" s="4" t="s">
        <v>12</v>
      </c>
      <c r="F16" s="5">
        <v>1143051.5760000001</v>
      </c>
      <c r="G16" s="4">
        <v>2042000000</v>
      </c>
    </row>
    <row r="17" spans="2:7" x14ac:dyDescent="0.25">
      <c r="B17" s="2" t="s">
        <v>101</v>
      </c>
      <c r="C17" s="4" t="s">
        <v>18</v>
      </c>
      <c r="D17" s="4">
        <v>88</v>
      </c>
      <c r="E17" s="4" t="s">
        <v>16</v>
      </c>
      <c r="F17" s="5">
        <v>239379.61800000002</v>
      </c>
      <c r="G17" s="4">
        <v>2042000000</v>
      </c>
    </row>
    <row r="18" spans="2:7" x14ac:dyDescent="0.25">
      <c r="B18" s="2" t="s">
        <v>102</v>
      </c>
      <c r="C18" s="4" t="s">
        <v>19</v>
      </c>
      <c r="D18" s="4">
        <v>111101</v>
      </c>
      <c r="E18" s="4" t="s">
        <v>12</v>
      </c>
      <c r="F18" s="5">
        <v>104913.8</v>
      </c>
      <c r="G18" s="4">
        <v>2045000000</v>
      </c>
    </row>
    <row r="19" spans="2:7" x14ac:dyDescent="0.25">
      <c r="B19" s="2" t="s">
        <v>103</v>
      </c>
      <c r="C19" s="4" t="s">
        <v>20</v>
      </c>
      <c r="D19" s="4">
        <v>111101</v>
      </c>
      <c r="E19" s="4" t="s">
        <v>12</v>
      </c>
      <c r="F19" s="5">
        <v>2003262.2180000001</v>
      </c>
      <c r="G19" s="4">
        <v>2051210000</v>
      </c>
    </row>
    <row r="20" spans="2:7" x14ac:dyDescent="0.25">
      <c r="B20" s="2" t="s">
        <v>104</v>
      </c>
      <c r="C20" s="4" t="s">
        <v>20</v>
      </c>
      <c r="D20" s="4">
        <v>1</v>
      </c>
      <c r="E20" s="4" t="s">
        <v>12</v>
      </c>
      <c r="F20" s="5">
        <v>41981.296000000002</v>
      </c>
      <c r="G20" s="4">
        <v>2051210000</v>
      </c>
    </row>
    <row r="21" spans="2:7" x14ac:dyDescent="0.25">
      <c r="B21" s="2" t="s">
        <v>105</v>
      </c>
      <c r="C21" s="4" t="s">
        <v>21</v>
      </c>
      <c r="D21" s="4" t="s">
        <v>22</v>
      </c>
      <c r="E21" s="4" t="s">
        <v>23</v>
      </c>
      <c r="F21" s="5">
        <v>-2156147.4</v>
      </c>
      <c r="G21" s="4">
        <v>2069010000</v>
      </c>
    </row>
    <row r="22" spans="2:7" x14ac:dyDescent="0.25">
      <c r="B22" s="2" t="s">
        <v>106</v>
      </c>
      <c r="C22" s="4" t="s">
        <v>21</v>
      </c>
      <c r="D22" s="4">
        <v>14</v>
      </c>
      <c r="E22" s="4" t="s">
        <v>24</v>
      </c>
      <c r="F22" s="5">
        <v>-291428.55199999997</v>
      </c>
      <c r="G22" s="4">
        <v>2069010000</v>
      </c>
    </row>
    <row r="23" spans="2:7" x14ac:dyDescent="0.25">
      <c r="B23" s="2" t="s">
        <v>107</v>
      </c>
      <c r="C23" s="4" t="s">
        <v>21</v>
      </c>
      <c r="D23" s="4">
        <v>1037</v>
      </c>
      <c r="E23" s="4" t="s">
        <v>25</v>
      </c>
      <c r="F23" s="5">
        <v>0</v>
      </c>
      <c r="G23" s="4">
        <v>2069010000</v>
      </c>
    </row>
    <row r="24" spans="2:7" x14ac:dyDescent="0.25">
      <c r="B24" s="2" t="s">
        <v>108</v>
      </c>
      <c r="C24" s="4" t="s">
        <v>21</v>
      </c>
      <c r="D24" s="4" t="s">
        <v>26</v>
      </c>
      <c r="E24" s="4" t="s">
        <v>27</v>
      </c>
      <c r="F24" s="5">
        <v>-33736.5</v>
      </c>
      <c r="G24" s="4">
        <v>2069010000</v>
      </c>
    </row>
    <row r="25" spans="2:7" x14ac:dyDescent="0.25">
      <c r="B25" s="2" t="s">
        <v>109</v>
      </c>
      <c r="C25" s="4" t="s">
        <v>21</v>
      </c>
      <c r="D25" s="4">
        <v>1009</v>
      </c>
      <c r="E25" s="4" t="s">
        <v>9</v>
      </c>
      <c r="F25" s="5">
        <v>0</v>
      </c>
      <c r="G25" s="4">
        <v>2069010000</v>
      </c>
    </row>
    <row r="26" spans="2:7" x14ac:dyDescent="0.25">
      <c r="B26" s="2" t="s">
        <v>110</v>
      </c>
      <c r="C26" s="4" t="s">
        <v>21</v>
      </c>
      <c r="D26" s="4">
        <v>1007</v>
      </c>
      <c r="E26" s="4" t="s">
        <v>10</v>
      </c>
      <c r="F26" s="5">
        <v>0</v>
      </c>
      <c r="G26" s="4">
        <v>2069010000</v>
      </c>
    </row>
    <row r="27" spans="2:7" x14ac:dyDescent="0.25">
      <c r="B27" s="2" t="s">
        <v>111</v>
      </c>
      <c r="C27" s="4" t="s">
        <v>21</v>
      </c>
      <c r="D27" s="4">
        <v>1008</v>
      </c>
      <c r="E27" s="4" t="s">
        <v>11</v>
      </c>
      <c r="F27" s="5">
        <v>0</v>
      </c>
      <c r="G27" s="4">
        <v>2069010000</v>
      </c>
    </row>
    <row r="28" spans="2:7" x14ac:dyDescent="0.25">
      <c r="B28" s="2" t="s">
        <v>112</v>
      </c>
      <c r="C28" s="4" t="s">
        <v>21</v>
      </c>
      <c r="D28" s="4">
        <v>1240</v>
      </c>
      <c r="E28" s="4" t="s">
        <v>28</v>
      </c>
      <c r="F28" s="5">
        <v>-199600.4</v>
      </c>
      <c r="G28" s="4">
        <v>2069010000</v>
      </c>
    </row>
    <row r="29" spans="2:7" x14ac:dyDescent="0.25">
      <c r="B29" s="2" t="s">
        <v>113</v>
      </c>
      <c r="C29" s="4" t="s">
        <v>21</v>
      </c>
      <c r="D29" s="4">
        <v>111111</v>
      </c>
      <c r="E29" s="4" t="s">
        <v>6</v>
      </c>
      <c r="F29" s="5">
        <v>-539141.4</v>
      </c>
      <c r="G29" s="4">
        <v>2069010000</v>
      </c>
    </row>
    <row r="30" spans="2:7" x14ac:dyDescent="0.25">
      <c r="B30" s="2" t="s">
        <v>114</v>
      </c>
      <c r="C30" s="4" t="s">
        <v>29</v>
      </c>
      <c r="D30" s="4">
        <v>111111</v>
      </c>
      <c r="E30" s="4" t="s">
        <v>6</v>
      </c>
      <c r="F30" s="5">
        <v>-57.221999999999994</v>
      </c>
      <c r="G30" s="4">
        <v>2069980000</v>
      </c>
    </row>
    <row r="31" spans="2:7" x14ac:dyDescent="0.25">
      <c r="B31" s="2" t="s">
        <v>115</v>
      </c>
      <c r="C31" s="4" t="s">
        <v>30</v>
      </c>
      <c r="D31" s="4">
        <v>111111</v>
      </c>
      <c r="E31" s="4" t="s">
        <v>6</v>
      </c>
      <c r="F31" s="5">
        <v>22314.879999999997</v>
      </c>
      <c r="G31" s="4">
        <v>2070400000</v>
      </c>
    </row>
    <row r="32" spans="2:7" x14ac:dyDescent="0.25">
      <c r="B32" s="2" t="s">
        <v>116</v>
      </c>
      <c r="C32" s="4" t="s">
        <v>31</v>
      </c>
      <c r="D32" s="4">
        <v>88</v>
      </c>
      <c r="E32" s="4" t="s">
        <v>16</v>
      </c>
      <c r="F32" s="5">
        <v>204000</v>
      </c>
      <c r="G32" s="4">
        <v>2070500000</v>
      </c>
    </row>
    <row r="33" spans="2:7" x14ac:dyDescent="0.25">
      <c r="B33" s="2" t="s">
        <v>117</v>
      </c>
      <c r="C33" s="4" t="s">
        <v>31</v>
      </c>
      <c r="D33" s="4">
        <v>111111</v>
      </c>
      <c r="E33" s="4" t="s">
        <v>6</v>
      </c>
      <c r="F33" s="5">
        <v>138.41399999999999</v>
      </c>
      <c r="G33" s="4">
        <v>2070500000</v>
      </c>
    </row>
    <row r="34" spans="2:7" x14ac:dyDescent="0.25">
      <c r="B34" s="2" t="s">
        <v>118</v>
      </c>
      <c r="C34" s="4" t="s">
        <v>32</v>
      </c>
      <c r="D34" s="4">
        <v>111111</v>
      </c>
      <c r="E34" s="4" t="s">
        <v>6</v>
      </c>
      <c r="F34" s="5">
        <v>1127445.872</v>
      </c>
      <c r="G34" s="4">
        <v>2070600000</v>
      </c>
    </row>
    <row r="35" spans="2:7" x14ac:dyDescent="0.25">
      <c r="B35" s="2" t="s">
        <v>119</v>
      </c>
      <c r="C35" s="4" t="s">
        <v>33</v>
      </c>
      <c r="D35" s="4" t="s">
        <v>34</v>
      </c>
      <c r="E35" s="4" t="s">
        <v>35</v>
      </c>
      <c r="F35" s="5">
        <v>133722</v>
      </c>
      <c r="G35" s="4">
        <v>2070900000</v>
      </c>
    </row>
    <row r="36" spans="2:7" x14ac:dyDescent="0.25">
      <c r="B36" s="2" t="s">
        <v>120</v>
      </c>
      <c r="C36" s="4" t="s">
        <v>33</v>
      </c>
      <c r="D36" s="4" t="s">
        <v>36</v>
      </c>
      <c r="E36" s="4" t="s">
        <v>37</v>
      </c>
      <c r="F36" s="5">
        <v>328061.886</v>
      </c>
      <c r="G36" s="4">
        <v>2070900000</v>
      </c>
    </row>
    <row r="37" spans="2:7" x14ac:dyDescent="0.25">
      <c r="B37" s="2" t="s">
        <v>121</v>
      </c>
      <c r="C37" s="4" t="s">
        <v>33</v>
      </c>
      <c r="D37" s="4">
        <v>111111</v>
      </c>
      <c r="E37" s="4" t="s">
        <v>6</v>
      </c>
      <c r="F37" s="5">
        <v>2081304.3219999997</v>
      </c>
      <c r="G37" s="4">
        <v>2070900000</v>
      </c>
    </row>
    <row r="38" spans="2:7" x14ac:dyDescent="0.25">
      <c r="B38" s="2" t="s">
        <v>122</v>
      </c>
      <c r="C38" s="4" t="s">
        <v>38</v>
      </c>
      <c r="D38" s="4">
        <v>111111</v>
      </c>
      <c r="E38" s="4" t="s">
        <v>6</v>
      </c>
      <c r="F38" s="5">
        <v>33410.031999999999</v>
      </c>
      <c r="G38" s="4">
        <v>2071000000</v>
      </c>
    </row>
    <row r="39" spans="2:7" x14ac:dyDescent="0.25">
      <c r="B39" s="2" t="s">
        <v>123</v>
      </c>
      <c r="C39" s="4" t="s">
        <v>39</v>
      </c>
      <c r="D39" s="4">
        <v>111111</v>
      </c>
      <c r="E39" s="4" t="s">
        <v>6</v>
      </c>
      <c r="F39" s="5">
        <v>213090.85199999998</v>
      </c>
      <c r="G39" s="4">
        <v>2071100000</v>
      </c>
    </row>
    <row r="40" spans="2:7" x14ac:dyDescent="0.25">
      <c r="B40" s="2" t="s">
        <v>124</v>
      </c>
      <c r="C40" s="4" t="s">
        <v>40</v>
      </c>
      <c r="D40" s="4">
        <v>111111</v>
      </c>
      <c r="E40" s="4" t="s">
        <v>6</v>
      </c>
      <c r="F40" s="5">
        <v>1813525.004</v>
      </c>
      <c r="G40" s="4">
        <v>2071209200</v>
      </c>
    </row>
    <row r="41" spans="2:7" x14ac:dyDescent="0.25">
      <c r="B41" s="2" t="s">
        <v>125</v>
      </c>
      <c r="C41" s="4" t="s">
        <v>41</v>
      </c>
      <c r="D41" s="4">
        <v>111111</v>
      </c>
      <c r="E41" s="4" t="s">
        <v>6</v>
      </c>
      <c r="F41" s="5">
        <v>5552.2</v>
      </c>
      <c r="G41" s="4">
        <v>2071209400</v>
      </c>
    </row>
    <row r="42" spans="2:7" x14ac:dyDescent="0.25">
      <c r="B42" s="2" t="s">
        <v>126</v>
      </c>
      <c r="C42" s="4" t="s">
        <v>42</v>
      </c>
      <c r="D42" s="4">
        <v>111111</v>
      </c>
      <c r="E42" s="4" t="s">
        <v>6</v>
      </c>
      <c r="F42" s="5">
        <v>43868.975999999995</v>
      </c>
      <c r="G42" s="4">
        <v>2071209500</v>
      </c>
    </row>
    <row r="43" spans="2:7" x14ac:dyDescent="0.25">
      <c r="B43" s="2" t="s">
        <v>127</v>
      </c>
      <c r="C43" s="4" t="s">
        <v>43</v>
      </c>
      <c r="D43" s="4">
        <v>111101</v>
      </c>
      <c r="E43" s="4" t="s">
        <v>12</v>
      </c>
      <c r="F43" s="5">
        <v>10934.671999999999</v>
      </c>
      <c r="G43" s="4">
        <v>2071980000</v>
      </c>
    </row>
    <row r="44" spans="2:7" x14ac:dyDescent="0.25">
      <c r="B44" s="2" t="s">
        <v>128</v>
      </c>
      <c r="C44" s="4" t="s">
        <v>44</v>
      </c>
      <c r="D44" s="4">
        <v>111111</v>
      </c>
      <c r="E44" s="4" t="s">
        <v>6</v>
      </c>
      <c r="F44" s="5">
        <v>20400</v>
      </c>
      <c r="G44" s="4">
        <v>2079022000</v>
      </c>
    </row>
    <row r="45" spans="2:7" x14ac:dyDescent="0.25">
      <c r="B45" s="2" t="s">
        <v>129</v>
      </c>
      <c r="C45" s="4" t="s">
        <v>45</v>
      </c>
      <c r="D45" s="4">
        <v>105</v>
      </c>
      <c r="E45" s="4" t="s">
        <v>46</v>
      </c>
      <c r="F45" s="5">
        <v>0</v>
      </c>
      <c r="G45" s="4">
        <v>2079070000</v>
      </c>
    </row>
    <row r="46" spans="2:7" x14ac:dyDescent="0.25">
      <c r="B46" s="2" t="s">
        <v>130</v>
      </c>
      <c r="C46" s="4" t="s">
        <v>45</v>
      </c>
      <c r="D46" s="4">
        <v>111111</v>
      </c>
      <c r="E46" s="4" t="s">
        <v>6</v>
      </c>
      <c r="F46" s="5">
        <v>563918.152</v>
      </c>
      <c r="G46" s="4">
        <v>2079070000</v>
      </c>
    </row>
    <row r="47" spans="2:7" x14ac:dyDescent="0.25">
      <c r="B47" s="2" t="s">
        <v>131</v>
      </c>
      <c r="C47" s="4" t="s">
        <v>47</v>
      </c>
      <c r="D47" s="4">
        <v>1009</v>
      </c>
      <c r="E47" s="4" t="s">
        <v>9</v>
      </c>
      <c r="F47" s="5">
        <v>0</v>
      </c>
      <c r="G47" s="4">
        <v>2079080000</v>
      </c>
    </row>
    <row r="48" spans="2:7" x14ac:dyDescent="0.25">
      <c r="B48" s="2" t="s">
        <v>132</v>
      </c>
      <c r="C48" s="4" t="s">
        <v>47</v>
      </c>
      <c r="D48" s="4">
        <v>1007</v>
      </c>
      <c r="E48" s="4" t="s">
        <v>10</v>
      </c>
      <c r="F48" s="5">
        <v>0</v>
      </c>
      <c r="G48" s="4">
        <v>2079080000</v>
      </c>
    </row>
    <row r="49" spans="2:7" x14ac:dyDescent="0.25">
      <c r="B49" s="2" t="s">
        <v>133</v>
      </c>
      <c r="C49" s="4" t="s">
        <v>47</v>
      </c>
      <c r="D49" s="4">
        <v>1008</v>
      </c>
      <c r="E49" s="4" t="s">
        <v>11</v>
      </c>
      <c r="F49" s="5">
        <v>0</v>
      </c>
      <c r="G49" s="4">
        <v>2079080000</v>
      </c>
    </row>
    <row r="50" spans="2:7" x14ac:dyDescent="0.25">
      <c r="B50" s="2" t="s">
        <v>134</v>
      </c>
      <c r="C50" s="4" t="s">
        <v>48</v>
      </c>
      <c r="D50" s="4">
        <v>1009</v>
      </c>
      <c r="E50" s="4" t="s">
        <v>9</v>
      </c>
      <c r="F50" s="5">
        <v>0</v>
      </c>
      <c r="G50" s="4">
        <v>2082280000</v>
      </c>
    </row>
    <row r="51" spans="2:7" x14ac:dyDescent="0.25">
      <c r="B51" s="2" t="s">
        <v>135</v>
      </c>
      <c r="C51" s="4" t="s">
        <v>48</v>
      </c>
      <c r="D51" s="4">
        <v>1007</v>
      </c>
      <c r="E51" s="4" t="s">
        <v>10</v>
      </c>
      <c r="F51" s="5">
        <v>0</v>
      </c>
      <c r="G51" s="4">
        <v>2082280000</v>
      </c>
    </row>
    <row r="52" spans="2:7" x14ac:dyDescent="0.25">
      <c r="B52" s="2" t="s">
        <v>136</v>
      </c>
      <c r="C52" s="4" t="s">
        <v>48</v>
      </c>
      <c r="D52" s="4">
        <v>1008</v>
      </c>
      <c r="E52" s="4" t="s">
        <v>11</v>
      </c>
      <c r="F52" s="5">
        <v>0</v>
      </c>
      <c r="G52" s="4">
        <v>2082280000</v>
      </c>
    </row>
    <row r="53" spans="2:7" x14ac:dyDescent="0.25">
      <c r="B53" s="2" t="s">
        <v>137</v>
      </c>
      <c r="C53" s="4" t="s">
        <v>48</v>
      </c>
      <c r="D53" s="4">
        <v>1240</v>
      </c>
      <c r="E53" s="4" t="s">
        <v>28</v>
      </c>
      <c r="F53" s="5">
        <v>-35810.228000000003</v>
      </c>
      <c r="G53" s="4">
        <v>2082280000</v>
      </c>
    </row>
    <row r="54" spans="2:7" x14ac:dyDescent="0.25">
      <c r="B54" s="2" t="s">
        <v>138</v>
      </c>
      <c r="C54" s="4" t="s">
        <v>48</v>
      </c>
      <c r="D54" s="4">
        <v>111111</v>
      </c>
      <c r="E54" s="4" t="s">
        <v>6</v>
      </c>
      <c r="F54" s="5">
        <v>-51927.417999999998</v>
      </c>
      <c r="G54" s="4">
        <v>2082280000</v>
      </c>
    </row>
    <row r="55" spans="2:7" x14ac:dyDescent="0.25">
      <c r="B55" s="2" t="s">
        <v>139</v>
      </c>
      <c r="C55" s="4" t="s">
        <v>49</v>
      </c>
      <c r="D55" s="4">
        <v>111101</v>
      </c>
      <c r="E55" s="4" t="s">
        <v>12</v>
      </c>
      <c r="F55" s="5">
        <v>-862270.63399999996</v>
      </c>
      <c r="G55" s="4">
        <v>2082202000</v>
      </c>
    </row>
    <row r="56" spans="2:7" x14ac:dyDescent="0.25">
      <c r="B56" s="2" t="s">
        <v>140</v>
      </c>
      <c r="C56" s="4" t="s">
        <v>50</v>
      </c>
      <c r="D56" s="4">
        <v>111101</v>
      </c>
      <c r="E56" s="4" t="s">
        <v>12</v>
      </c>
      <c r="F56" s="5">
        <v>22763</v>
      </c>
      <c r="G56" s="4">
        <v>2082208200</v>
      </c>
    </row>
    <row r="57" spans="2:7" x14ac:dyDescent="0.25">
      <c r="B57" s="2" t="s">
        <v>141</v>
      </c>
      <c r="C57" s="4" t="s">
        <v>51</v>
      </c>
      <c r="D57" s="4">
        <v>88</v>
      </c>
      <c r="E57" s="4" t="s">
        <v>16</v>
      </c>
      <c r="F57" s="5">
        <v>2930430.0120000001</v>
      </c>
      <c r="G57" s="4">
        <v>2082214000</v>
      </c>
    </row>
    <row r="58" spans="2:7" x14ac:dyDescent="0.25">
      <c r="B58" s="2" t="s">
        <v>142</v>
      </c>
      <c r="C58" s="4" t="s">
        <v>52</v>
      </c>
      <c r="D58" s="4">
        <v>111101</v>
      </c>
      <c r="E58" s="4" t="s">
        <v>12</v>
      </c>
      <c r="F58" s="5">
        <v>-49378.641999999993</v>
      </c>
      <c r="G58" s="4">
        <v>2091200000</v>
      </c>
    </row>
    <row r="59" spans="2:7" x14ac:dyDescent="0.25">
      <c r="B59" s="2" t="s">
        <v>143</v>
      </c>
      <c r="C59" s="4" t="s">
        <v>53</v>
      </c>
      <c r="D59" s="4">
        <v>111101</v>
      </c>
      <c r="E59" s="4" t="s">
        <v>12</v>
      </c>
      <c r="F59" s="5">
        <v>516250.67</v>
      </c>
      <c r="G59" s="4">
        <v>2091200001</v>
      </c>
    </row>
    <row r="60" spans="2:7" x14ac:dyDescent="0.25">
      <c r="B60" s="2" t="s">
        <v>144</v>
      </c>
      <c r="C60" s="4" t="s">
        <v>54</v>
      </c>
      <c r="D60" s="4">
        <v>111101</v>
      </c>
      <c r="E60" s="4" t="s">
        <v>12</v>
      </c>
      <c r="F60" s="5">
        <v>21593.093999999997</v>
      </c>
      <c r="G60" s="4">
        <v>2092200000</v>
      </c>
    </row>
    <row r="61" spans="2:7" x14ac:dyDescent="0.25">
      <c r="B61" s="2" t="s">
        <v>145</v>
      </c>
      <c r="C61" s="6" t="s">
        <v>55</v>
      </c>
      <c r="D61" s="6">
        <v>111101</v>
      </c>
      <c r="E61" s="6" t="s">
        <v>12</v>
      </c>
      <c r="F61" s="7">
        <v>-2904117.9939999986</v>
      </c>
      <c r="G61" s="6">
        <v>2999999999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6386-23C8-473E-8E28-A814A00E286C}">
  <dimension ref="B1:G86"/>
  <sheetViews>
    <sheetView tabSelected="1" workbookViewId="0">
      <selection activeCell="L12" sqref="L12"/>
    </sheetView>
  </sheetViews>
  <sheetFormatPr defaultRowHeight="11.5" x14ac:dyDescent="0.25"/>
  <cols>
    <col min="1" max="1" width="1.90625" style="2" customWidth="1"/>
    <col min="2" max="2" width="15.453125" style="2" bestFit="1" customWidth="1"/>
    <col min="3" max="3" width="19.26953125" style="2" bestFit="1" customWidth="1"/>
    <col min="4" max="4" width="22.1796875" style="2" bestFit="1" customWidth="1"/>
    <col min="5" max="6" width="10.6328125" style="2" bestFit="1" customWidth="1"/>
    <col min="7" max="7" width="14.81640625" style="2" bestFit="1" customWidth="1"/>
    <col min="8" max="16384" width="8.7265625" style="2"/>
  </cols>
  <sheetData>
    <row r="1" spans="2:7" ht="15.5" x14ac:dyDescent="0.35">
      <c r="C1" s="3" t="s">
        <v>86</v>
      </c>
    </row>
    <row r="4" spans="2:7" x14ac:dyDescent="0.25">
      <c r="B4" s="13" t="s">
        <v>88</v>
      </c>
      <c r="C4" s="49" t="s">
        <v>0</v>
      </c>
      <c r="D4" s="49" t="s">
        <v>1</v>
      </c>
      <c r="E4" s="49" t="s">
        <v>2</v>
      </c>
      <c r="F4" s="49" t="s">
        <v>3</v>
      </c>
      <c r="G4" s="49" t="s">
        <v>4</v>
      </c>
    </row>
    <row r="5" spans="2:7" x14ac:dyDescent="0.25">
      <c r="B5" s="2" t="s">
        <v>154</v>
      </c>
      <c r="C5" s="4" t="s">
        <v>5</v>
      </c>
      <c r="D5" s="4">
        <v>105</v>
      </c>
      <c r="E5" s="4" t="s">
        <v>46</v>
      </c>
      <c r="F5" s="5">
        <v>-355396.61499999999</v>
      </c>
      <c r="G5" s="4">
        <v>2001110000</v>
      </c>
    </row>
    <row r="6" spans="2:7" x14ac:dyDescent="0.25">
      <c r="B6" s="2" t="s">
        <v>89</v>
      </c>
      <c r="C6" s="4" t="s">
        <v>5</v>
      </c>
      <c r="D6" s="4">
        <v>111111</v>
      </c>
      <c r="E6" s="4" t="s">
        <v>6</v>
      </c>
      <c r="F6" s="5">
        <v>-15792898.75</v>
      </c>
      <c r="G6" s="4">
        <v>2001110000</v>
      </c>
    </row>
    <row r="7" spans="2:7" x14ac:dyDescent="0.25">
      <c r="B7" s="2" t="s">
        <v>90</v>
      </c>
      <c r="C7" s="4" t="s">
        <v>7</v>
      </c>
      <c r="D7" s="4">
        <v>111111</v>
      </c>
      <c r="E7" s="4" t="s">
        <v>6</v>
      </c>
      <c r="F7" s="5">
        <v>-6960217.6449999996</v>
      </c>
      <c r="G7" s="4">
        <v>2001190000</v>
      </c>
    </row>
    <row r="8" spans="2:7" x14ac:dyDescent="0.25">
      <c r="B8" s="2" t="s">
        <v>155</v>
      </c>
      <c r="C8" s="4" t="s">
        <v>8</v>
      </c>
      <c r="D8" s="4" t="s">
        <v>56</v>
      </c>
      <c r="E8" s="4" t="s">
        <v>57</v>
      </c>
      <c r="F8" s="5">
        <v>-420017.14999999997</v>
      </c>
      <c r="G8" s="4">
        <v>2020000000</v>
      </c>
    </row>
    <row r="9" spans="2:7" x14ac:dyDescent="0.25">
      <c r="B9" s="2" t="s">
        <v>92</v>
      </c>
      <c r="C9" s="4" t="s">
        <v>8</v>
      </c>
      <c r="D9" s="4">
        <v>1007</v>
      </c>
      <c r="E9" s="4" t="s">
        <v>10</v>
      </c>
      <c r="F9" s="5">
        <v>-89234.880000000005</v>
      </c>
      <c r="G9" s="4">
        <v>2020000000</v>
      </c>
    </row>
    <row r="10" spans="2:7" x14ac:dyDescent="0.25">
      <c r="B10" s="2" t="s">
        <v>93</v>
      </c>
      <c r="C10" s="4" t="s">
        <v>8</v>
      </c>
      <c r="D10" s="4">
        <v>1008</v>
      </c>
      <c r="E10" s="4" t="s">
        <v>11</v>
      </c>
      <c r="F10" s="5">
        <v>-26173</v>
      </c>
      <c r="G10" s="4">
        <v>2020000000</v>
      </c>
    </row>
    <row r="11" spans="2:7" x14ac:dyDescent="0.25">
      <c r="B11" s="2" t="s">
        <v>94</v>
      </c>
      <c r="C11" s="4" t="s">
        <v>8</v>
      </c>
      <c r="D11" s="4">
        <v>111101</v>
      </c>
      <c r="E11" s="4" t="s">
        <v>12</v>
      </c>
      <c r="F11" s="5">
        <v>-209401.92</v>
      </c>
      <c r="G11" s="4">
        <v>2020000000</v>
      </c>
    </row>
    <row r="12" spans="2:7" x14ac:dyDescent="0.25">
      <c r="B12" s="2" t="s">
        <v>156</v>
      </c>
      <c r="C12" s="4" t="s">
        <v>147</v>
      </c>
      <c r="D12" s="4">
        <v>111111</v>
      </c>
      <c r="E12" s="4" t="s">
        <v>6</v>
      </c>
      <c r="F12" s="5">
        <v>14589.33</v>
      </c>
      <c r="G12" s="4">
        <v>2021210000</v>
      </c>
    </row>
    <row r="13" spans="2:7" x14ac:dyDescent="0.25">
      <c r="B13" s="2" t="s">
        <v>95</v>
      </c>
      <c r="C13" s="4" t="s">
        <v>13</v>
      </c>
      <c r="D13" s="4">
        <v>111111</v>
      </c>
      <c r="E13" s="4" t="s">
        <v>6</v>
      </c>
      <c r="F13" s="5">
        <v>5463188.8250000002</v>
      </c>
      <c r="G13" s="4">
        <v>2021900000</v>
      </c>
    </row>
    <row r="14" spans="2:7" x14ac:dyDescent="0.25">
      <c r="B14" s="2" t="s">
        <v>96</v>
      </c>
      <c r="C14" s="4" t="s">
        <v>14</v>
      </c>
      <c r="D14" s="4">
        <v>111111</v>
      </c>
      <c r="E14" s="4" t="s">
        <v>6</v>
      </c>
      <c r="F14" s="5">
        <v>343675</v>
      </c>
      <c r="G14" s="4">
        <v>2024080000</v>
      </c>
    </row>
    <row r="15" spans="2:7" x14ac:dyDescent="0.25">
      <c r="B15" s="2" t="s">
        <v>157</v>
      </c>
      <c r="C15" s="4" t="s">
        <v>15</v>
      </c>
      <c r="D15" s="4">
        <v>19</v>
      </c>
      <c r="E15" s="4" t="s">
        <v>24</v>
      </c>
      <c r="F15" s="5">
        <v>38521</v>
      </c>
      <c r="G15" s="4">
        <v>2024090000</v>
      </c>
    </row>
    <row r="16" spans="2:7" x14ac:dyDescent="0.25">
      <c r="B16" s="2" t="s">
        <v>97</v>
      </c>
      <c r="C16" s="4" t="s">
        <v>15</v>
      </c>
      <c r="D16" s="4">
        <v>88</v>
      </c>
      <c r="E16" s="4" t="s">
        <v>16</v>
      </c>
      <c r="F16" s="5">
        <v>1980162.23</v>
      </c>
      <c r="G16" s="4">
        <v>2024090000</v>
      </c>
    </row>
    <row r="17" spans="2:7" x14ac:dyDescent="0.25">
      <c r="B17" s="2" t="s">
        <v>158</v>
      </c>
      <c r="C17" s="4" t="s">
        <v>15</v>
      </c>
      <c r="D17" s="4" t="s">
        <v>58</v>
      </c>
      <c r="E17" s="4" t="s">
        <v>59</v>
      </c>
      <c r="F17" s="5">
        <v>1820</v>
      </c>
      <c r="G17" s="4">
        <v>2024090000</v>
      </c>
    </row>
    <row r="18" spans="2:7" x14ac:dyDescent="0.25">
      <c r="B18" s="2" t="s">
        <v>159</v>
      </c>
      <c r="C18" s="4" t="s">
        <v>15</v>
      </c>
      <c r="D18" s="4" t="s">
        <v>60</v>
      </c>
      <c r="E18" s="4" t="s">
        <v>61</v>
      </c>
      <c r="F18" s="5">
        <v>10448.129999999999</v>
      </c>
      <c r="G18" s="4">
        <v>2024090000</v>
      </c>
    </row>
    <row r="19" spans="2:7" x14ac:dyDescent="0.25">
      <c r="B19" s="2" t="s">
        <v>160</v>
      </c>
      <c r="C19" s="4" t="s">
        <v>15</v>
      </c>
      <c r="D19" s="4" t="s">
        <v>62</v>
      </c>
      <c r="E19" s="4" t="s">
        <v>63</v>
      </c>
      <c r="F19" s="5">
        <v>10412.5</v>
      </c>
      <c r="G19" s="4">
        <v>2024090000</v>
      </c>
    </row>
    <row r="20" spans="2:7" x14ac:dyDescent="0.25">
      <c r="B20" s="2" t="s">
        <v>98</v>
      </c>
      <c r="C20" s="4" t="s">
        <v>15</v>
      </c>
      <c r="D20" s="4">
        <v>111111</v>
      </c>
      <c r="E20" s="4" t="s">
        <v>6</v>
      </c>
      <c r="F20" s="5">
        <v>27148.625</v>
      </c>
      <c r="G20" s="4">
        <v>2024090000</v>
      </c>
    </row>
    <row r="21" spans="2:7" x14ac:dyDescent="0.25">
      <c r="B21" s="2" t="s">
        <v>99</v>
      </c>
      <c r="C21" s="4" t="s">
        <v>17</v>
      </c>
      <c r="D21" s="4">
        <v>111111</v>
      </c>
      <c r="E21" s="4" t="s">
        <v>6</v>
      </c>
      <c r="F21" s="5">
        <v>5507141.0549999997</v>
      </c>
      <c r="G21" s="4">
        <v>2041000000</v>
      </c>
    </row>
    <row r="22" spans="2:7" x14ac:dyDescent="0.25">
      <c r="B22" s="2" t="s">
        <v>100</v>
      </c>
      <c r="C22" s="4" t="s">
        <v>78</v>
      </c>
      <c r="D22" s="4">
        <v>111101</v>
      </c>
      <c r="E22" s="4" t="s">
        <v>12</v>
      </c>
      <c r="F22" s="5">
        <v>1752994.18</v>
      </c>
      <c r="G22" s="4">
        <v>2042000000</v>
      </c>
    </row>
    <row r="23" spans="2:7" x14ac:dyDescent="0.25">
      <c r="B23" s="2" t="s">
        <v>100</v>
      </c>
      <c r="C23" s="4" t="s">
        <v>18</v>
      </c>
      <c r="D23" s="4">
        <v>111101</v>
      </c>
      <c r="E23" s="4" t="s">
        <v>12</v>
      </c>
      <c r="F23" s="5">
        <v>304303.86000000004</v>
      </c>
      <c r="G23" s="4">
        <v>2042000000</v>
      </c>
    </row>
    <row r="24" spans="2:7" x14ac:dyDescent="0.25">
      <c r="B24" s="2" t="s">
        <v>102</v>
      </c>
      <c r="C24" s="4" t="s">
        <v>19</v>
      </c>
      <c r="D24" s="4">
        <v>111101</v>
      </c>
      <c r="E24" s="4" t="s">
        <v>12</v>
      </c>
      <c r="F24" s="5">
        <v>500500</v>
      </c>
      <c r="G24" s="4">
        <v>2045000000</v>
      </c>
    </row>
    <row r="25" spans="2:7" x14ac:dyDescent="0.25">
      <c r="B25" s="2" t="s">
        <v>161</v>
      </c>
      <c r="C25" s="4" t="s">
        <v>148</v>
      </c>
      <c r="D25" s="4">
        <v>111101</v>
      </c>
      <c r="E25" s="4" t="s">
        <v>12</v>
      </c>
      <c r="F25" s="5">
        <v>6919.8499999999995</v>
      </c>
      <c r="G25" s="4">
        <v>2049000000</v>
      </c>
    </row>
    <row r="26" spans="2:7" x14ac:dyDescent="0.25">
      <c r="B26" s="2" t="s">
        <v>103</v>
      </c>
      <c r="C26" s="4" t="s">
        <v>20</v>
      </c>
      <c r="D26" s="4">
        <v>111101</v>
      </c>
      <c r="E26" s="4" t="s">
        <v>12</v>
      </c>
      <c r="F26" s="5">
        <v>1897676.87</v>
      </c>
      <c r="G26" s="4">
        <v>2051210000</v>
      </c>
    </row>
    <row r="27" spans="2:7" x14ac:dyDescent="0.25">
      <c r="B27" s="2" t="s">
        <v>162</v>
      </c>
      <c r="C27" s="4" t="s">
        <v>20</v>
      </c>
      <c r="D27" s="4">
        <v>111101</v>
      </c>
      <c r="E27" s="4" t="s">
        <v>12</v>
      </c>
      <c r="F27" s="5">
        <v>146328.94499999998</v>
      </c>
      <c r="G27" s="4">
        <v>2051260000</v>
      </c>
    </row>
    <row r="28" spans="2:7" x14ac:dyDescent="0.25">
      <c r="B28" s="2" t="s">
        <v>163</v>
      </c>
      <c r="C28" s="4" t="s">
        <v>149</v>
      </c>
      <c r="D28" s="4">
        <v>111111</v>
      </c>
      <c r="E28" s="4" t="s">
        <v>6</v>
      </c>
      <c r="F28" s="5">
        <v>-121553.07499999998</v>
      </c>
      <c r="G28" s="4">
        <v>2060220000</v>
      </c>
    </row>
    <row r="29" spans="2:7" x14ac:dyDescent="0.25">
      <c r="B29" s="2" t="s">
        <v>105</v>
      </c>
      <c r="C29" s="4" t="s">
        <v>21</v>
      </c>
      <c r="D29" s="4" t="s">
        <v>22</v>
      </c>
      <c r="E29" s="4" t="s">
        <v>23</v>
      </c>
      <c r="F29" s="5">
        <v>-1643711.145</v>
      </c>
      <c r="G29" s="4">
        <v>2069010000</v>
      </c>
    </row>
    <row r="30" spans="2:7" x14ac:dyDescent="0.25">
      <c r="B30" s="2" t="s">
        <v>164</v>
      </c>
      <c r="C30" s="4" t="s">
        <v>21</v>
      </c>
      <c r="D30" s="4">
        <v>19</v>
      </c>
      <c r="E30" s="4" t="s">
        <v>24</v>
      </c>
      <c r="F30" s="5">
        <v>-416278.66</v>
      </c>
      <c r="G30" s="4">
        <v>2069010000</v>
      </c>
    </row>
    <row r="31" spans="2:7" x14ac:dyDescent="0.25">
      <c r="B31" s="2" t="s">
        <v>165</v>
      </c>
      <c r="C31" s="4" t="s">
        <v>21</v>
      </c>
      <c r="D31" s="4" t="s">
        <v>64</v>
      </c>
      <c r="E31" s="4" t="s">
        <v>65</v>
      </c>
      <c r="F31" s="5">
        <v>-364243.84499999997</v>
      </c>
      <c r="G31" s="4">
        <v>2069010000</v>
      </c>
    </row>
    <row r="32" spans="2:7" x14ac:dyDescent="0.25">
      <c r="B32" s="2" t="s">
        <v>166</v>
      </c>
      <c r="C32" s="4" t="s">
        <v>21</v>
      </c>
      <c r="D32" s="4" t="s">
        <v>56</v>
      </c>
      <c r="E32" s="4" t="s">
        <v>57</v>
      </c>
      <c r="F32" s="5">
        <v>0</v>
      </c>
      <c r="G32" s="4">
        <v>2069010000</v>
      </c>
    </row>
    <row r="33" spans="2:7" x14ac:dyDescent="0.25">
      <c r="B33" s="2" t="s">
        <v>109</v>
      </c>
      <c r="C33" s="4" t="s">
        <v>21</v>
      </c>
      <c r="D33" s="4">
        <v>1009</v>
      </c>
      <c r="E33" s="4" t="s">
        <v>9</v>
      </c>
      <c r="F33" s="5">
        <v>0</v>
      </c>
      <c r="G33" s="4">
        <v>2069010000</v>
      </c>
    </row>
    <row r="34" spans="2:7" x14ac:dyDescent="0.25">
      <c r="B34" s="2" t="s">
        <v>110</v>
      </c>
      <c r="C34" s="4" t="s">
        <v>21</v>
      </c>
      <c r="D34" s="4">
        <v>1007</v>
      </c>
      <c r="E34" s="4" t="s">
        <v>10</v>
      </c>
      <c r="F34" s="5">
        <v>0</v>
      </c>
      <c r="G34" s="4">
        <v>2069010000</v>
      </c>
    </row>
    <row r="35" spans="2:7" x14ac:dyDescent="0.25">
      <c r="B35" s="2" t="s">
        <v>111</v>
      </c>
      <c r="C35" s="4" t="s">
        <v>21</v>
      </c>
      <c r="D35" s="4">
        <v>1008</v>
      </c>
      <c r="E35" s="4" t="s">
        <v>11</v>
      </c>
      <c r="F35" s="5">
        <v>0</v>
      </c>
      <c r="G35" s="4">
        <v>2069010000</v>
      </c>
    </row>
    <row r="36" spans="2:7" x14ac:dyDescent="0.25">
      <c r="B36" s="2" t="s">
        <v>112</v>
      </c>
      <c r="C36" s="4" t="s">
        <v>21</v>
      </c>
      <c r="D36" s="4">
        <v>1240</v>
      </c>
      <c r="E36" s="4" t="s">
        <v>28</v>
      </c>
      <c r="F36" s="5">
        <v>-10461.36</v>
      </c>
      <c r="G36" s="4">
        <v>2069010000</v>
      </c>
    </row>
    <row r="37" spans="2:7" x14ac:dyDescent="0.25">
      <c r="B37" s="2" t="s">
        <v>110</v>
      </c>
      <c r="C37" s="4" t="s">
        <v>21</v>
      </c>
      <c r="D37" s="4">
        <v>1007</v>
      </c>
      <c r="E37" s="4" t="s">
        <v>66</v>
      </c>
      <c r="F37" s="5">
        <v>0</v>
      </c>
      <c r="G37" s="4">
        <v>2069010000</v>
      </c>
    </row>
    <row r="38" spans="2:7" x14ac:dyDescent="0.25">
      <c r="B38" s="2" t="s">
        <v>167</v>
      </c>
      <c r="C38" s="4" t="s">
        <v>21</v>
      </c>
      <c r="D38" s="4" t="s">
        <v>67</v>
      </c>
      <c r="E38" s="4" t="s">
        <v>68</v>
      </c>
      <c r="F38" s="5">
        <v>-482611.04499999998</v>
      </c>
      <c r="G38" s="4">
        <v>2069010000</v>
      </c>
    </row>
    <row r="39" spans="2:7" x14ac:dyDescent="0.25">
      <c r="B39" s="2" t="s">
        <v>113</v>
      </c>
      <c r="C39" s="4" t="s">
        <v>21</v>
      </c>
      <c r="D39" s="4">
        <v>111111</v>
      </c>
      <c r="E39" s="4" t="s">
        <v>6</v>
      </c>
      <c r="F39" s="5">
        <v>-6785.94</v>
      </c>
      <c r="G39" s="4">
        <v>2069010000</v>
      </c>
    </row>
    <row r="40" spans="2:7" x14ac:dyDescent="0.25">
      <c r="B40" s="2" t="s">
        <v>168</v>
      </c>
      <c r="C40" s="4" t="s">
        <v>29</v>
      </c>
      <c r="D40" s="4">
        <v>88</v>
      </c>
      <c r="E40" s="4" t="s">
        <v>16</v>
      </c>
      <c r="F40" s="5">
        <v>-2436.35</v>
      </c>
      <c r="G40" s="4">
        <v>2069980000</v>
      </c>
    </row>
    <row r="41" spans="2:7" x14ac:dyDescent="0.25">
      <c r="B41" s="2" t="s">
        <v>114</v>
      </c>
      <c r="C41" s="4" t="s">
        <v>29</v>
      </c>
      <c r="D41" s="4">
        <v>111111</v>
      </c>
      <c r="E41" s="4" t="s">
        <v>6</v>
      </c>
      <c r="F41" s="5">
        <v>9793.84</v>
      </c>
      <c r="G41" s="4">
        <v>2069980000</v>
      </c>
    </row>
    <row r="42" spans="2:7" x14ac:dyDescent="0.25">
      <c r="B42" s="2" t="s">
        <v>169</v>
      </c>
      <c r="C42" s="4" t="s">
        <v>150</v>
      </c>
      <c r="D42" s="4">
        <v>111101</v>
      </c>
      <c r="E42" s="4" t="s">
        <v>12</v>
      </c>
      <c r="F42" s="5">
        <v>81.339999999999989</v>
      </c>
      <c r="G42" s="4">
        <v>2070290000</v>
      </c>
    </row>
    <row r="43" spans="2:7" x14ac:dyDescent="0.25">
      <c r="B43" s="2" t="s">
        <v>115</v>
      </c>
      <c r="C43" s="4" t="s">
        <v>30</v>
      </c>
      <c r="D43" s="4">
        <v>111111</v>
      </c>
      <c r="E43" s="4" t="s">
        <v>6</v>
      </c>
      <c r="F43" s="5">
        <v>65947.7</v>
      </c>
      <c r="G43" s="4">
        <v>2070400000</v>
      </c>
    </row>
    <row r="44" spans="2:7" x14ac:dyDescent="0.25">
      <c r="B44" s="2" t="s">
        <v>117</v>
      </c>
      <c r="C44" s="4" t="s">
        <v>31</v>
      </c>
      <c r="D44" s="4">
        <v>111111</v>
      </c>
      <c r="E44" s="4" t="s">
        <v>6</v>
      </c>
      <c r="F44" s="5">
        <v>5138.91</v>
      </c>
      <c r="G44" s="4">
        <v>2070500000</v>
      </c>
    </row>
    <row r="45" spans="2:7" x14ac:dyDescent="0.25">
      <c r="B45" s="2" t="s">
        <v>118</v>
      </c>
      <c r="C45" s="4" t="s">
        <v>32</v>
      </c>
      <c r="D45" s="4">
        <v>111111</v>
      </c>
      <c r="E45" s="4" t="s">
        <v>6</v>
      </c>
      <c r="F45" s="5">
        <v>1055381.4750000001</v>
      </c>
      <c r="G45" s="4">
        <v>2070600000</v>
      </c>
    </row>
    <row r="46" spans="2:7" x14ac:dyDescent="0.25">
      <c r="B46" s="2" t="s">
        <v>120</v>
      </c>
      <c r="C46" s="4" t="s">
        <v>33</v>
      </c>
      <c r="D46" s="4" t="s">
        <v>36</v>
      </c>
      <c r="E46" s="4" t="s">
        <v>37</v>
      </c>
      <c r="F46" s="5">
        <v>430845.34499999997</v>
      </c>
      <c r="G46" s="4">
        <v>2070900000</v>
      </c>
    </row>
    <row r="47" spans="2:7" x14ac:dyDescent="0.25">
      <c r="B47" s="2" t="s">
        <v>170</v>
      </c>
      <c r="C47" s="4" t="s">
        <v>33</v>
      </c>
      <c r="D47" s="4">
        <v>105</v>
      </c>
      <c r="E47" s="4" t="s">
        <v>46</v>
      </c>
      <c r="F47" s="5">
        <v>276920</v>
      </c>
      <c r="G47" s="4">
        <v>2070900000</v>
      </c>
    </row>
    <row r="48" spans="2:7" x14ac:dyDescent="0.25">
      <c r="B48" s="2" t="s">
        <v>121</v>
      </c>
      <c r="C48" s="4" t="s">
        <v>33</v>
      </c>
      <c r="D48" s="4">
        <v>111111</v>
      </c>
      <c r="E48" s="4" t="s">
        <v>6</v>
      </c>
      <c r="F48" s="5">
        <v>1130021</v>
      </c>
      <c r="G48" s="4">
        <v>2070900000</v>
      </c>
    </row>
    <row r="49" spans="2:7" x14ac:dyDescent="0.25">
      <c r="B49" s="2" t="s">
        <v>122</v>
      </c>
      <c r="C49" s="4" t="s">
        <v>38</v>
      </c>
      <c r="D49" s="4">
        <v>111111</v>
      </c>
      <c r="E49" s="4" t="s">
        <v>6</v>
      </c>
      <c r="F49" s="5">
        <v>7293.5450000000001</v>
      </c>
      <c r="G49" s="4">
        <v>2071000000</v>
      </c>
    </row>
    <row r="50" spans="2:7" x14ac:dyDescent="0.25">
      <c r="B50" s="2" t="s">
        <v>171</v>
      </c>
      <c r="C50" s="4" t="s">
        <v>39</v>
      </c>
      <c r="D50" s="4">
        <v>1900</v>
      </c>
      <c r="E50" s="4" t="s">
        <v>69</v>
      </c>
      <c r="F50" s="5">
        <v>0</v>
      </c>
      <c r="G50" s="4">
        <v>2071100000</v>
      </c>
    </row>
    <row r="51" spans="2:7" x14ac:dyDescent="0.25">
      <c r="B51" s="2" t="s">
        <v>123</v>
      </c>
      <c r="C51" s="4" t="s">
        <v>39</v>
      </c>
      <c r="D51" s="4">
        <v>111111</v>
      </c>
      <c r="E51" s="4" t="s">
        <v>6</v>
      </c>
      <c r="F51" s="5">
        <v>48468.665000000001</v>
      </c>
      <c r="G51" s="4">
        <v>2071100000</v>
      </c>
    </row>
    <row r="52" spans="2:7" x14ac:dyDescent="0.25">
      <c r="B52" s="2" t="s">
        <v>172</v>
      </c>
      <c r="C52" s="4" t="s">
        <v>40</v>
      </c>
      <c r="D52" s="4" t="s">
        <v>70</v>
      </c>
      <c r="E52" s="4" t="s">
        <v>71</v>
      </c>
      <c r="F52" s="5">
        <v>23928.799999999999</v>
      </c>
      <c r="G52" s="4">
        <v>2071209200</v>
      </c>
    </row>
    <row r="53" spans="2:7" x14ac:dyDescent="0.25">
      <c r="B53" s="2" t="s">
        <v>124</v>
      </c>
      <c r="C53" s="4" t="s">
        <v>40</v>
      </c>
      <c r="D53" s="4">
        <v>111111</v>
      </c>
      <c r="E53" s="4" t="s">
        <v>6</v>
      </c>
      <c r="F53" s="5">
        <v>2393259.19</v>
      </c>
      <c r="G53" s="4">
        <v>2071209200</v>
      </c>
    </row>
    <row r="54" spans="2:7" x14ac:dyDescent="0.25">
      <c r="B54" s="2" t="s">
        <v>125</v>
      </c>
      <c r="C54" s="4" t="s">
        <v>41</v>
      </c>
      <c r="D54" s="4">
        <v>111111</v>
      </c>
      <c r="E54" s="4" t="s">
        <v>6</v>
      </c>
      <c r="F54" s="5">
        <v>23069.654999999999</v>
      </c>
      <c r="G54" s="4">
        <v>2071209400</v>
      </c>
    </row>
    <row r="55" spans="2:7" x14ac:dyDescent="0.25">
      <c r="B55" s="2" t="s">
        <v>126</v>
      </c>
      <c r="C55" s="4" t="s">
        <v>42</v>
      </c>
      <c r="D55" s="4">
        <v>111111</v>
      </c>
      <c r="E55" s="4" t="s">
        <v>6</v>
      </c>
      <c r="F55" s="5">
        <v>208366.935</v>
      </c>
      <c r="G55" s="4">
        <v>2071209500</v>
      </c>
    </row>
    <row r="56" spans="2:7" x14ac:dyDescent="0.25">
      <c r="B56" s="2" t="s">
        <v>173</v>
      </c>
      <c r="C56" s="4" t="s">
        <v>151</v>
      </c>
      <c r="D56" s="4">
        <v>111111</v>
      </c>
      <c r="E56" s="4" t="s">
        <v>6</v>
      </c>
      <c r="F56" s="5">
        <v>308232</v>
      </c>
      <c r="G56" s="4">
        <v>2071220000</v>
      </c>
    </row>
    <row r="57" spans="2:7" x14ac:dyDescent="0.25">
      <c r="B57" s="2" t="s">
        <v>174</v>
      </c>
      <c r="C57" s="4" t="s">
        <v>79</v>
      </c>
      <c r="D57" s="4">
        <v>19</v>
      </c>
      <c r="E57" s="4" t="s">
        <v>24</v>
      </c>
      <c r="F57" s="5">
        <v>13422.779999999999</v>
      </c>
      <c r="G57" s="4">
        <v>2071511000</v>
      </c>
    </row>
    <row r="58" spans="2:7" x14ac:dyDescent="0.25">
      <c r="B58" s="2" t="s">
        <v>175</v>
      </c>
      <c r="C58" s="4" t="s">
        <v>79</v>
      </c>
      <c r="D58" s="4">
        <v>111111</v>
      </c>
      <c r="E58" s="4" t="s">
        <v>6</v>
      </c>
      <c r="F58" s="5">
        <v>4045.6150000000002</v>
      </c>
      <c r="G58" s="4">
        <v>2071511000</v>
      </c>
    </row>
    <row r="59" spans="2:7" x14ac:dyDescent="0.25">
      <c r="B59" s="2" t="s">
        <v>176</v>
      </c>
      <c r="C59" s="4" t="s">
        <v>152</v>
      </c>
      <c r="D59" s="4">
        <v>111111</v>
      </c>
      <c r="E59" s="4" t="s">
        <v>6</v>
      </c>
      <c r="F59" s="5">
        <v>49621.144999999997</v>
      </c>
      <c r="G59" s="4">
        <v>2071910000</v>
      </c>
    </row>
    <row r="60" spans="2:7" x14ac:dyDescent="0.25">
      <c r="B60" s="2" t="s">
        <v>127</v>
      </c>
      <c r="C60" s="4" t="s">
        <v>43</v>
      </c>
      <c r="D60" s="4">
        <v>111101</v>
      </c>
      <c r="E60" s="4" t="s">
        <v>12</v>
      </c>
      <c r="F60" s="5">
        <v>20323.309999999998</v>
      </c>
      <c r="G60" s="4">
        <v>2071980000</v>
      </c>
    </row>
    <row r="61" spans="2:7" x14ac:dyDescent="0.25">
      <c r="B61" s="2" t="s">
        <v>128</v>
      </c>
      <c r="C61" s="4" t="s">
        <v>44</v>
      </c>
      <c r="D61" s="4">
        <v>111111</v>
      </c>
      <c r="E61" s="4" t="s">
        <v>6</v>
      </c>
      <c r="F61" s="5">
        <v>169489</v>
      </c>
      <c r="G61" s="4">
        <v>2079022000</v>
      </c>
    </row>
    <row r="62" spans="2:7" x14ac:dyDescent="0.25">
      <c r="B62" s="2" t="s">
        <v>177</v>
      </c>
      <c r="C62" s="4" t="s">
        <v>45</v>
      </c>
      <c r="D62" s="4">
        <v>19</v>
      </c>
      <c r="E62" s="4" t="s">
        <v>24</v>
      </c>
      <c r="F62" s="5">
        <v>85462.684999999998</v>
      </c>
      <c r="G62" s="4">
        <v>2079070000</v>
      </c>
    </row>
    <row r="63" spans="2:7" x14ac:dyDescent="0.25">
      <c r="B63" s="2" t="s">
        <v>178</v>
      </c>
      <c r="C63" s="4" t="s">
        <v>45</v>
      </c>
      <c r="D63" s="4" t="s">
        <v>34</v>
      </c>
      <c r="E63" s="4" t="s">
        <v>35</v>
      </c>
      <c r="F63" s="5">
        <v>11422.144999999999</v>
      </c>
      <c r="G63" s="4">
        <v>2079070000</v>
      </c>
    </row>
    <row r="64" spans="2:7" x14ac:dyDescent="0.25">
      <c r="B64" s="2" t="s">
        <v>179</v>
      </c>
      <c r="C64" s="4" t="s">
        <v>45</v>
      </c>
      <c r="D64" s="4" t="s">
        <v>60</v>
      </c>
      <c r="E64" s="4" t="s">
        <v>61</v>
      </c>
      <c r="F64" s="5">
        <v>84438.864999999991</v>
      </c>
      <c r="G64" s="4">
        <v>2079070000</v>
      </c>
    </row>
    <row r="65" spans="2:7" x14ac:dyDescent="0.25">
      <c r="B65" s="2" t="s">
        <v>130</v>
      </c>
      <c r="C65" s="4" t="s">
        <v>45</v>
      </c>
      <c r="D65" s="4">
        <v>111111</v>
      </c>
      <c r="E65" s="4" t="s">
        <v>6</v>
      </c>
      <c r="F65" s="5">
        <v>638869.13</v>
      </c>
      <c r="G65" s="4">
        <v>2079070000</v>
      </c>
    </row>
    <row r="66" spans="2:7" x14ac:dyDescent="0.25">
      <c r="B66" s="2" t="s">
        <v>180</v>
      </c>
      <c r="C66" s="4" t="s">
        <v>47</v>
      </c>
      <c r="D66" s="4" t="s">
        <v>56</v>
      </c>
      <c r="E66" s="4" t="s">
        <v>57</v>
      </c>
      <c r="F66" s="5">
        <v>0</v>
      </c>
      <c r="G66" s="4">
        <v>2079080000</v>
      </c>
    </row>
    <row r="67" spans="2:7" x14ac:dyDescent="0.25">
      <c r="B67" s="2" t="s">
        <v>132</v>
      </c>
      <c r="C67" s="4" t="s">
        <v>47</v>
      </c>
      <c r="D67" s="4">
        <v>1007</v>
      </c>
      <c r="E67" s="4" t="s">
        <v>10</v>
      </c>
      <c r="F67" s="5">
        <v>0</v>
      </c>
      <c r="G67" s="4">
        <v>2079080000</v>
      </c>
    </row>
    <row r="68" spans="2:7" x14ac:dyDescent="0.25">
      <c r="B68" s="2" t="s">
        <v>133</v>
      </c>
      <c r="C68" s="4" t="s">
        <v>47</v>
      </c>
      <c r="D68" s="4">
        <v>1008</v>
      </c>
      <c r="E68" s="4" t="s">
        <v>11</v>
      </c>
      <c r="F68" s="5">
        <v>0</v>
      </c>
      <c r="G68" s="4">
        <v>2079080000</v>
      </c>
    </row>
    <row r="69" spans="2:7" x14ac:dyDescent="0.25">
      <c r="B69" s="2" t="s">
        <v>181</v>
      </c>
      <c r="C69" s="4" t="s">
        <v>48</v>
      </c>
      <c r="D69" s="4" t="s">
        <v>56</v>
      </c>
      <c r="E69" s="4" t="s">
        <v>57</v>
      </c>
      <c r="F69" s="5">
        <v>0</v>
      </c>
      <c r="G69" s="4">
        <v>2082280000</v>
      </c>
    </row>
    <row r="70" spans="2:7" x14ac:dyDescent="0.25">
      <c r="B70" s="2" t="s">
        <v>134</v>
      </c>
      <c r="C70" s="4" t="s">
        <v>48</v>
      </c>
      <c r="D70" s="4">
        <v>1009</v>
      </c>
      <c r="E70" s="4" t="s">
        <v>9</v>
      </c>
      <c r="F70" s="5">
        <v>0</v>
      </c>
      <c r="G70" s="4">
        <v>2082280000</v>
      </c>
    </row>
    <row r="71" spans="2:7" x14ac:dyDescent="0.25">
      <c r="B71" s="2" t="s">
        <v>135</v>
      </c>
      <c r="C71" s="4" t="s">
        <v>48</v>
      </c>
      <c r="D71" s="4">
        <v>1007</v>
      </c>
      <c r="E71" s="4" t="s">
        <v>10</v>
      </c>
      <c r="F71" s="5">
        <v>0</v>
      </c>
      <c r="G71" s="4">
        <v>2082280000</v>
      </c>
    </row>
    <row r="72" spans="2:7" x14ac:dyDescent="0.25">
      <c r="B72" s="2" t="s">
        <v>136</v>
      </c>
      <c r="C72" s="4" t="s">
        <v>48</v>
      </c>
      <c r="D72" s="4">
        <v>1008</v>
      </c>
      <c r="E72" s="4" t="s">
        <v>11</v>
      </c>
      <c r="F72" s="5">
        <v>0</v>
      </c>
      <c r="G72" s="4">
        <v>2082280000</v>
      </c>
    </row>
    <row r="73" spans="2:7" x14ac:dyDescent="0.25">
      <c r="B73" s="2" t="s">
        <v>137</v>
      </c>
      <c r="C73" s="4" t="s">
        <v>48</v>
      </c>
      <c r="D73" s="4">
        <v>1240</v>
      </c>
      <c r="E73" s="4" t="s">
        <v>28</v>
      </c>
      <c r="F73" s="5">
        <v>-34224.959999999999</v>
      </c>
      <c r="G73" s="4">
        <v>2082280000</v>
      </c>
    </row>
    <row r="74" spans="2:7" x14ac:dyDescent="0.25">
      <c r="B74" s="2" t="s">
        <v>182</v>
      </c>
      <c r="C74" s="4" t="s">
        <v>48</v>
      </c>
      <c r="D74" s="4">
        <v>1006</v>
      </c>
      <c r="E74" s="4" t="s">
        <v>72</v>
      </c>
      <c r="F74" s="5">
        <v>-6778.415</v>
      </c>
      <c r="G74" s="4">
        <v>2082280000</v>
      </c>
    </row>
    <row r="75" spans="2:7" x14ac:dyDescent="0.25">
      <c r="B75" s="2" t="s">
        <v>135</v>
      </c>
      <c r="C75" s="4" t="s">
        <v>48</v>
      </c>
      <c r="D75" s="4">
        <v>1007</v>
      </c>
      <c r="E75" s="4" t="s">
        <v>66</v>
      </c>
      <c r="F75" s="5">
        <v>0</v>
      </c>
      <c r="G75" s="4">
        <v>2082280000</v>
      </c>
    </row>
    <row r="76" spans="2:7" x14ac:dyDescent="0.25">
      <c r="B76" s="2" t="s">
        <v>138</v>
      </c>
      <c r="C76" s="4" t="s">
        <v>48</v>
      </c>
      <c r="D76" s="4">
        <v>111111</v>
      </c>
      <c r="E76" s="4" t="s">
        <v>6</v>
      </c>
      <c r="F76" s="5">
        <v>-2204.7199999999998</v>
      </c>
      <c r="G76" s="4">
        <v>2082280000</v>
      </c>
    </row>
    <row r="77" spans="2:7" x14ac:dyDescent="0.25">
      <c r="B77" s="2" t="s">
        <v>140</v>
      </c>
      <c r="C77" s="4" t="s">
        <v>50</v>
      </c>
      <c r="D77" s="4">
        <v>111101</v>
      </c>
      <c r="E77" s="4" t="s">
        <v>12</v>
      </c>
      <c r="F77" s="5">
        <v>80617.179999999993</v>
      </c>
      <c r="G77" s="4">
        <v>2082208200</v>
      </c>
    </row>
    <row r="78" spans="2:7" x14ac:dyDescent="0.25">
      <c r="B78" s="2" t="s">
        <v>141</v>
      </c>
      <c r="C78" s="4" t="s">
        <v>51</v>
      </c>
      <c r="D78" s="4">
        <v>88</v>
      </c>
      <c r="E78" s="4" t="s">
        <v>16</v>
      </c>
      <c r="F78" s="5">
        <v>2752704.22</v>
      </c>
      <c r="G78" s="4">
        <v>2082214000</v>
      </c>
    </row>
    <row r="79" spans="2:7" x14ac:dyDescent="0.25">
      <c r="B79" s="2" t="s">
        <v>183</v>
      </c>
      <c r="C79" s="4" t="s">
        <v>51</v>
      </c>
      <c r="D79" s="4">
        <v>1007</v>
      </c>
      <c r="E79" s="4" t="s">
        <v>66</v>
      </c>
      <c r="F79" s="5">
        <v>0</v>
      </c>
      <c r="G79" s="4">
        <v>2082214000</v>
      </c>
    </row>
    <row r="80" spans="2:7" x14ac:dyDescent="0.25">
      <c r="B80" s="2" t="s">
        <v>184</v>
      </c>
      <c r="C80" s="4" t="s">
        <v>51</v>
      </c>
      <c r="D80" s="4">
        <v>111111</v>
      </c>
      <c r="E80" s="4" t="s">
        <v>6</v>
      </c>
      <c r="F80" s="5">
        <v>1250.7950000000001</v>
      </c>
      <c r="G80" s="4">
        <v>2082214000</v>
      </c>
    </row>
    <row r="81" spans="2:7" x14ac:dyDescent="0.25">
      <c r="B81" s="2" t="s">
        <v>185</v>
      </c>
      <c r="C81" s="4" t="s">
        <v>82</v>
      </c>
      <c r="D81" s="4">
        <v>1240</v>
      </c>
      <c r="E81" s="4" t="s">
        <v>28</v>
      </c>
      <c r="F81" s="5">
        <v>4130000</v>
      </c>
      <c r="G81" s="4">
        <v>2082110000</v>
      </c>
    </row>
    <row r="82" spans="2:7" x14ac:dyDescent="0.25">
      <c r="B82" s="2" t="s">
        <v>142</v>
      </c>
      <c r="C82" s="4" t="s">
        <v>52</v>
      </c>
      <c r="D82" s="4">
        <v>111101</v>
      </c>
      <c r="E82" s="4" t="s">
        <v>12</v>
      </c>
      <c r="F82" s="5">
        <v>496748.70000000007</v>
      </c>
      <c r="G82" s="4">
        <v>2091200000</v>
      </c>
    </row>
    <row r="83" spans="2:7" x14ac:dyDescent="0.25">
      <c r="B83" s="2" t="s">
        <v>143</v>
      </c>
      <c r="C83" s="4" t="s">
        <v>53</v>
      </c>
      <c r="D83" s="4">
        <v>111101</v>
      </c>
      <c r="E83" s="4" t="s">
        <v>12</v>
      </c>
      <c r="F83" s="5">
        <v>480872.96000000002</v>
      </c>
      <c r="G83" s="4">
        <v>2091200001</v>
      </c>
    </row>
    <row r="84" spans="2:7" x14ac:dyDescent="0.25">
      <c r="B84" s="2" t="s">
        <v>186</v>
      </c>
      <c r="C84" s="4" t="s">
        <v>153</v>
      </c>
      <c r="D84" s="4">
        <v>111101</v>
      </c>
      <c r="E84" s="4" t="s">
        <v>12</v>
      </c>
      <c r="F84" s="5">
        <v>0</v>
      </c>
      <c r="G84" s="4">
        <v>2091900000</v>
      </c>
    </row>
    <row r="85" spans="2:7" x14ac:dyDescent="0.25">
      <c r="B85" s="2" t="s">
        <v>144</v>
      </c>
      <c r="C85" s="4" t="s">
        <v>54</v>
      </c>
      <c r="D85" s="4">
        <v>111101</v>
      </c>
      <c r="E85" s="4" t="s">
        <v>12</v>
      </c>
      <c r="F85" s="5">
        <v>6570.3050000000003</v>
      </c>
      <c r="G85" s="4">
        <v>2092200000</v>
      </c>
    </row>
    <row r="86" spans="2:7" x14ac:dyDescent="0.25">
      <c r="B86" s="2" t="s">
        <v>187</v>
      </c>
      <c r="C86" s="6" t="s">
        <v>55</v>
      </c>
      <c r="D86" s="6">
        <v>111101</v>
      </c>
      <c r="E86" s="6" t="s">
        <v>12</v>
      </c>
      <c r="F86" s="7">
        <v>6073808.1600000001</v>
      </c>
      <c r="G86" s="6">
        <v>2111111999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D621-F16A-4A5A-A634-4A67E4DFB1DA}">
  <dimension ref="B1:G78"/>
  <sheetViews>
    <sheetView tabSelected="1" workbookViewId="0">
      <selection activeCell="L12" sqref="L12"/>
    </sheetView>
  </sheetViews>
  <sheetFormatPr defaultRowHeight="11.5" x14ac:dyDescent="0.25"/>
  <cols>
    <col min="1" max="1" width="1.90625" style="2" customWidth="1"/>
    <col min="2" max="2" width="15.453125" style="2" bestFit="1" customWidth="1"/>
    <col min="3" max="3" width="34.08984375" style="2" bestFit="1" customWidth="1"/>
    <col min="4" max="4" width="19.26953125" style="2" bestFit="1" customWidth="1"/>
    <col min="5" max="5" width="23.81640625" style="2" bestFit="1" customWidth="1"/>
    <col min="6" max="6" width="10.6328125" style="2" bestFit="1" customWidth="1"/>
    <col min="7" max="7" width="9.90625" style="2" bestFit="1" customWidth="1"/>
    <col min="8" max="16384" width="8.7265625" style="2"/>
  </cols>
  <sheetData>
    <row r="1" spans="2:7" ht="15.5" x14ac:dyDescent="0.35">
      <c r="C1" s="3" t="s">
        <v>87</v>
      </c>
    </row>
    <row r="4" spans="2:7" x14ac:dyDescent="0.25">
      <c r="B4" s="13" t="s">
        <v>88</v>
      </c>
      <c r="C4" s="49" t="s">
        <v>0</v>
      </c>
      <c r="D4" s="49" t="s">
        <v>1</v>
      </c>
      <c r="E4" s="49" t="s">
        <v>2</v>
      </c>
      <c r="F4" s="49" t="s">
        <v>3</v>
      </c>
      <c r="G4" s="49" t="s">
        <v>4</v>
      </c>
    </row>
    <row r="5" spans="2:7" x14ac:dyDescent="0.25">
      <c r="B5" s="2" t="s">
        <v>154</v>
      </c>
      <c r="C5" s="4" t="s">
        <v>5</v>
      </c>
      <c r="D5" s="4">
        <v>105</v>
      </c>
      <c r="E5" s="4" t="s">
        <v>46</v>
      </c>
      <c r="F5" s="8">
        <v>-616462.01899999997</v>
      </c>
      <c r="G5" s="4">
        <v>2001110000</v>
      </c>
    </row>
    <row r="6" spans="2:7" x14ac:dyDescent="0.25">
      <c r="B6" s="2" t="s">
        <v>89</v>
      </c>
      <c r="C6" s="2" t="s">
        <v>5</v>
      </c>
      <c r="D6" s="4">
        <v>111111</v>
      </c>
      <c r="E6" s="2" t="s">
        <v>6</v>
      </c>
      <c r="F6" s="9">
        <v>-14431341</v>
      </c>
      <c r="G6" s="4">
        <v>2001110000</v>
      </c>
    </row>
    <row r="7" spans="2:7" x14ac:dyDescent="0.25">
      <c r="B7" s="2" t="s">
        <v>90</v>
      </c>
      <c r="C7" s="4" t="s">
        <v>7</v>
      </c>
      <c r="D7" s="4">
        <v>111111</v>
      </c>
      <c r="E7" s="4" t="s">
        <v>6</v>
      </c>
      <c r="F7" s="5">
        <v>-6373617.5140000004</v>
      </c>
      <c r="G7" s="4">
        <v>2001190000</v>
      </c>
    </row>
    <row r="8" spans="2:7" x14ac:dyDescent="0.25">
      <c r="B8" s="2" t="s">
        <v>156</v>
      </c>
      <c r="C8" s="4" t="s">
        <v>73</v>
      </c>
      <c r="D8" s="4">
        <v>111111</v>
      </c>
      <c r="E8" s="4" t="s">
        <v>6</v>
      </c>
      <c r="F8" s="5">
        <v>20504.509999999998</v>
      </c>
      <c r="G8" s="4">
        <v>2021210000</v>
      </c>
    </row>
    <row r="9" spans="2:7" x14ac:dyDescent="0.25">
      <c r="B9" s="2" t="s">
        <v>95</v>
      </c>
      <c r="C9" s="4" t="s">
        <v>13</v>
      </c>
      <c r="D9" s="4">
        <v>111111</v>
      </c>
      <c r="E9" s="4" t="s">
        <v>6</v>
      </c>
      <c r="F9" s="5">
        <v>5674152.0669999998</v>
      </c>
      <c r="G9" s="4">
        <v>2021900000</v>
      </c>
    </row>
    <row r="10" spans="2:7" x14ac:dyDescent="0.25">
      <c r="B10" s="2" t="s">
        <v>188</v>
      </c>
      <c r="C10" s="4" t="s">
        <v>74</v>
      </c>
      <c r="D10" s="4">
        <v>111111</v>
      </c>
      <c r="E10" s="4" t="s">
        <v>6</v>
      </c>
      <c r="F10" s="5">
        <v>13691.949999999999</v>
      </c>
      <c r="G10" s="4">
        <v>2024020000</v>
      </c>
    </row>
    <row r="11" spans="2:7" x14ac:dyDescent="0.25">
      <c r="B11" s="2" t="s">
        <v>96</v>
      </c>
      <c r="C11" s="4" t="s">
        <v>14</v>
      </c>
      <c r="D11" s="4">
        <v>111111</v>
      </c>
      <c r="E11" s="4" t="s">
        <v>6</v>
      </c>
      <c r="F11" s="5">
        <v>350370.99399999995</v>
      </c>
      <c r="G11" s="4">
        <v>2024080000</v>
      </c>
    </row>
    <row r="12" spans="2:7" x14ac:dyDescent="0.25">
      <c r="B12" s="2" t="s">
        <v>97</v>
      </c>
      <c r="C12" s="4" t="s">
        <v>15</v>
      </c>
      <c r="D12" s="4">
        <v>88</v>
      </c>
      <c r="E12" s="4" t="s">
        <v>16</v>
      </c>
      <c r="F12" s="5">
        <v>3116017.1540000001</v>
      </c>
      <c r="G12" s="4">
        <v>2024090000</v>
      </c>
    </row>
    <row r="13" spans="2:7" x14ac:dyDescent="0.25">
      <c r="B13" s="2" t="s">
        <v>158</v>
      </c>
      <c r="C13" s="4" t="s">
        <v>15</v>
      </c>
      <c r="D13" s="4" t="s">
        <v>58</v>
      </c>
      <c r="E13" s="4" t="s">
        <v>59</v>
      </c>
      <c r="F13" s="5">
        <v>0</v>
      </c>
      <c r="G13" s="4">
        <v>2024090000</v>
      </c>
    </row>
    <row r="14" spans="2:7" x14ac:dyDescent="0.25">
      <c r="B14" s="2" t="s">
        <v>159</v>
      </c>
      <c r="C14" s="4" t="s">
        <v>15</v>
      </c>
      <c r="D14" s="4" t="s">
        <v>60</v>
      </c>
      <c r="E14" s="4" t="s">
        <v>61</v>
      </c>
      <c r="F14" s="5">
        <v>673.34299999999985</v>
      </c>
      <c r="G14" s="4">
        <v>2024090000</v>
      </c>
    </row>
    <row r="15" spans="2:7" x14ac:dyDescent="0.25">
      <c r="B15" s="2" t="s">
        <v>189</v>
      </c>
      <c r="C15" s="4" t="s">
        <v>15</v>
      </c>
      <c r="D15" s="4" t="s">
        <v>75</v>
      </c>
      <c r="E15" s="4" t="s">
        <v>76</v>
      </c>
      <c r="F15" s="5">
        <v>192017.14499999996</v>
      </c>
      <c r="G15" s="4">
        <v>2024090000</v>
      </c>
    </row>
    <row r="16" spans="2:7" x14ac:dyDescent="0.25">
      <c r="B16" s="2" t="s">
        <v>190</v>
      </c>
      <c r="C16" s="4" t="s">
        <v>15</v>
      </c>
      <c r="D16" s="4" t="s">
        <v>36</v>
      </c>
      <c r="E16" s="4" t="s">
        <v>37</v>
      </c>
      <c r="F16" s="5">
        <v>375290.46599999996</v>
      </c>
      <c r="G16" s="4">
        <v>2024090000</v>
      </c>
    </row>
    <row r="17" spans="2:7" x14ac:dyDescent="0.25">
      <c r="B17" s="2" t="s">
        <v>191</v>
      </c>
      <c r="C17" s="4" t="s">
        <v>15</v>
      </c>
      <c r="D17" s="4">
        <v>17000</v>
      </c>
      <c r="E17" s="4" t="s">
        <v>77</v>
      </c>
      <c r="F17" s="5">
        <v>4920</v>
      </c>
      <c r="G17" s="4">
        <v>2024090000</v>
      </c>
    </row>
    <row r="18" spans="2:7" x14ac:dyDescent="0.25">
      <c r="B18" s="2" t="s">
        <v>98</v>
      </c>
      <c r="C18" s="4" t="s">
        <v>15</v>
      </c>
      <c r="D18" s="4">
        <v>111111</v>
      </c>
      <c r="E18" s="4" t="s">
        <v>6</v>
      </c>
      <c r="F18" s="5">
        <v>9783.7069999999985</v>
      </c>
      <c r="G18" s="4">
        <v>2024090000</v>
      </c>
    </row>
    <row r="19" spans="2:7" x14ac:dyDescent="0.25">
      <c r="B19" s="2" t="s">
        <v>99</v>
      </c>
      <c r="C19" s="4" t="s">
        <v>17</v>
      </c>
      <c r="D19" s="4">
        <v>111111</v>
      </c>
      <c r="E19" s="4" t="s">
        <v>6</v>
      </c>
      <c r="F19" s="5">
        <v>3982699.5329999998</v>
      </c>
      <c r="G19" s="4">
        <v>2041000000</v>
      </c>
    </row>
    <row r="20" spans="2:7" x14ac:dyDescent="0.25">
      <c r="B20" s="2" t="s">
        <v>100</v>
      </c>
      <c r="C20" s="4" t="s">
        <v>78</v>
      </c>
      <c r="D20" s="4">
        <v>111101</v>
      </c>
      <c r="E20" s="4" t="s">
        <v>12</v>
      </c>
      <c r="F20" s="5">
        <v>1420796.8209999998</v>
      </c>
      <c r="G20" s="4">
        <v>2042000000</v>
      </c>
    </row>
    <row r="21" spans="2:7" x14ac:dyDescent="0.25">
      <c r="B21" s="2" t="s">
        <v>100</v>
      </c>
      <c r="C21" s="4" t="s">
        <v>18</v>
      </c>
      <c r="D21" s="4">
        <v>111101</v>
      </c>
      <c r="E21" s="4" t="s">
        <v>12</v>
      </c>
      <c r="F21" s="5">
        <v>288891.82199999999</v>
      </c>
      <c r="G21" s="4">
        <v>2042000000</v>
      </c>
    </row>
    <row r="22" spans="2:7" x14ac:dyDescent="0.25">
      <c r="B22" s="2" t="s">
        <v>102</v>
      </c>
      <c r="C22" s="4" t="s">
        <v>19</v>
      </c>
      <c r="D22" s="4">
        <v>111101</v>
      </c>
      <c r="E22" s="4" t="s">
        <v>12</v>
      </c>
      <c r="F22" s="5">
        <v>143500</v>
      </c>
      <c r="G22" s="4">
        <v>2045000000</v>
      </c>
    </row>
    <row r="23" spans="2:7" x14ac:dyDescent="0.25">
      <c r="B23" s="2" t="s">
        <v>103</v>
      </c>
      <c r="C23" s="4" t="s">
        <v>20</v>
      </c>
      <c r="D23" s="4">
        <v>111101</v>
      </c>
      <c r="E23" s="4" t="s">
        <v>12</v>
      </c>
      <c r="F23" s="5">
        <v>1875768.159</v>
      </c>
      <c r="G23" s="4">
        <v>2051210000</v>
      </c>
    </row>
    <row r="24" spans="2:7" x14ac:dyDescent="0.25">
      <c r="B24" s="2" t="s">
        <v>162</v>
      </c>
      <c r="C24" s="4" t="s">
        <v>20</v>
      </c>
      <c r="D24" s="4">
        <v>111101</v>
      </c>
      <c r="E24" s="4" t="s">
        <v>12</v>
      </c>
      <c r="F24" s="5">
        <v>12593.355</v>
      </c>
      <c r="G24" s="4">
        <v>2051260000</v>
      </c>
    </row>
    <row r="25" spans="2:7" x14ac:dyDescent="0.25">
      <c r="B25" s="2" t="s">
        <v>192</v>
      </c>
      <c r="C25" s="4" t="s">
        <v>79</v>
      </c>
      <c r="D25" s="4" t="s">
        <v>70</v>
      </c>
      <c r="E25" s="4" t="s">
        <v>71</v>
      </c>
      <c r="F25" s="5">
        <v>0</v>
      </c>
      <c r="G25" s="4">
        <v>2060441000</v>
      </c>
    </row>
    <row r="26" spans="2:7" x14ac:dyDescent="0.25">
      <c r="B26" s="2" t="s">
        <v>193</v>
      </c>
      <c r="C26" s="4" t="s">
        <v>79</v>
      </c>
      <c r="D26" s="4">
        <v>111111</v>
      </c>
      <c r="E26" s="4" t="s">
        <v>6</v>
      </c>
      <c r="F26" s="5">
        <v>-1252.8369999999998</v>
      </c>
      <c r="G26" s="4">
        <v>2060441000</v>
      </c>
    </row>
    <row r="27" spans="2:7" x14ac:dyDescent="0.25">
      <c r="B27" s="2" t="s">
        <v>105</v>
      </c>
      <c r="C27" s="4" t="s">
        <v>21</v>
      </c>
      <c r="D27" s="4" t="s">
        <v>22</v>
      </c>
      <c r="E27" s="4" t="s">
        <v>23</v>
      </c>
      <c r="F27" s="5">
        <v>-1418521.358</v>
      </c>
      <c r="G27" s="4">
        <v>2069010000</v>
      </c>
    </row>
    <row r="28" spans="2:7" x14ac:dyDescent="0.25">
      <c r="B28" s="2" t="s">
        <v>164</v>
      </c>
      <c r="C28" s="4" t="s">
        <v>21</v>
      </c>
      <c r="D28" s="4">
        <v>19</v>
      </c>
      <c r="E28" s="4" t="s">
        <v>24</v>
      </c>
      <c r="F28" s="5">
        <v>-622966.38600000006</v>
      </c>
      <c r="G28" s="4">
        <v>2069010000</v>
      </c>
    </row>
    <row r="29" spans="2:7" x14ac:dyDescent="0.25">
      <c r="B29" s="2" t="s">
        <v>165</v>
      </c>
      <c r="C29" s="4" t="s">
        <v>21</v>
      </c>
      <c r="D29" s="4" t="s">
        <v>64</v>
      </c>
      <c r="E29" s="4" t="s">
        <v>65</v>
      </c>
      <c r="F29" s="5">
        <v>0</v>
      </c>
      <c r="G29" s="4">
        <v>2069010000</v>
      </c>
    </row>
    <row r="30" spans="2:7" x14ac:dyDescent="0.25">
      <c r="B30" s="2" t="s">
        <v>166</v>
      </c>
      <c r="C30" s="4" t="s">
        <v>21</v>
      </c>
      <c r="D30" s="4" t="s">
        <v>56</v>
      </c>
      <c r="E30" s="4" t="s">
        <v>57</v>
      </c>
      <c r="F30" s="5">
        <v>0</v>
      </c>
      <c r="G30" s="4">
        <v>2069010000</v>
      </c>
    </row>
    <row r="31" spans="2:7" x14ac:dyDescent="0.25">
      <c r="B31" s="2" t="s">
        <v>109</v>
      </c>
      <c r="C31" s="4" t="s">
        <v>21</v>
      </c>
      <c r="D31" s="4">
        <v>1009</v>
      </c>
      <c r="E31" s="4" t="s">
        <v>9</v>
      </c>
      <c r="F31" s="5">
        <v>0</v>
      </c>
      <c r="G31" s="4">
        <v>2069010000</v>
      </c>
    </row>
    <row r="32" spans="2:7" x14ac:dyDescent="0.25">
      <c r="B32" s="2" t="s">
        <v>110</v>
      </c>
      <c r="C32" s="4" t="s">
        <v>21</v>
      </c>
      <c r="D32" s="4">
        <v>1007</v>
      </c>
      <c r="E32" s="4" t="s">
        <v>10</v>
      </c>
      <c r="F32" s="5">
        <v>0</v>
      </c>
      <c r="G32" s="4">
        <v>2069010000</v>
      </c>
    </row>
    <row r="33" spans="2:7" x14ac:dyDescent="0.25">
      <c r="B33" s="2" t="s">
        <v>111</v>
      </c>
      <c r="C33" s="4" t="s">
        <v>21</v>
      </c>
      <c r="D33" s="4">
        <v>1008</v>
      </c>
      <c r="E33" s="4" t="s">
        <v>11</v>
      </c>
      <c r="F33" s="5">
        <v>0</v>
      </c>
      <c r="G33" s="4">
        <v>2069010000</v>
      </c>
    </row>
    <row r="34" spans="2:7" x14ac:dyDescent="0.25">
      <c r="B34" s="2" t="s">
        <v>112</v>
      </c>
      <c r="C34" s="4" t="s">
        <v>21</v>
      </c>
      <c r="D34" s="4">
        <v>1240</v>
      </c>
      <c r="E34" s="4" t="s">
        <v>28</v>
      </c>
      <c r="F34" s="5">
        <v>0</v>
      </c>
      <c r="G34" s="4">
        <v>2069010000</v>
      </c>
    </row>
    <row r="35" spans="2:7" x14ac:dyDescent="0.25">
      <c r="B35" s="2" t="s">
        <v>194</v>
      </c>
      <c r="C35" s="4" t="s">
        <v>21</v>
      </c>
      <c r="D35" s="4">
        <v>1006</v>
      </c>
      <c r="E35" s="4" t="s">
        <v>72</v>
      </c>
      <c r="F35" s="5">
        <v>0</v>
      </c>
      <c r="G35" s="4">
        <v>2069010000</v>
      </c>
    </row>
    <row r="36" spans="2:7" x14ac:dyDescent="0.25">
      <c r="B36" s="2" t="s">
        <v>110</v>
      </c>
      <c r="C36" s="4" t="s">
        <v>21</v>
      </c>
      <c r="D36" s="4">
        <v>1007</v>
      </c>
      <c r="E36" s="4" t="s">
        <v>66</v>
      </c>
      <c r="F36" s="5">
        <v>0</v>
      </c>
      <c r="G36" s="4">
        <v>2069010000</v>
      </c>
    </row>
    <row r="37" spans="2:7" x14ac:dyDescent="0.25">
      <c r="B37" s="2" t="s">
        <v>167</v>
      </c>
      <c r="C37" s="4" t="s">
        <v>21</v>
      </c>
      <c r="D37" s="4" t="s">
        <v>67</v>
      </c>
      <c r="E37" s="4" t="s">
        <v>68</v>
      </c>
      <c r="F37" s="5">
        <v>-1948832.1429999999</v>
      </c>
      <c r="G37" s="4">
        <v>2069010000</v>
      </c>
    </row>
    <row r="38" spans="2:7" x14ac:dyDescent="0.25">
      <c r="B38" s="2" t="s">
        <v>113</v>
      </c>
      <c r="C38" s="4" t="s">
        <v>21</v>
      </c>
      <c r="D38" s="4">
        <v>111111</v>
      </c>
      <c r="E38" s="4" t="s">
        <v>6</v>
      </c>
      <c r="F38" s="5">
        <v>-902857.84299999999</v>
      </c>
      <c r="G38" s="4">
        <v>2069010000</v>
      </c>
    </row>
    <row r="39" spans="2:7" x14ac:dyDescent="0.25">
      <c r="B39" s="2" t="s">
        <v>195</v>
      </c>
      <c r="C39" s="4" t="s">
        <v>80</v>
      </c>
      <c r="D39" s="4">
        <v>111111</v>
      </c>
      <c r="E39" s="4" t="s">
        <v>6</v>
      </c>
      <c r="F39" s="5">
        <v>-61499.999999999993</v>
      </c>
      <c r="G39" s="4">
        <v>2069020000</v>
      </c>
    </row>
    <row r="40" spans="2:7" x14ac:dyDescent="0.25">
      <c r="B40" s="2" t="s">
        <v>196</v>
      </c>
      <c r="C40" s="4" t="s">
        <v>29</v>
      </c>
      <c r="D40" s="4">
        <v>105</v>
      </c>
      <c r="E40" s="4" t="s">
        <v>46</v>
      </c>
      <c r="F40" s="5">
        <v>-30913.425999999996</v>
      </c>
      <c r="G40" s="4">
        <v>2069980000</v>
      </c>
    </row>
    <row r="41" spans="2:7" x14ac:dyDescent="0.25">
      <c r="B41" s="2" t="s">
        <v>114</v>
      </c>
      <c r="C41" s="4" t="s">
        <v>29</v>
      </c>
      <c r="D41" s="4">
        <v>111111</v>
      </c>
      <c r="E41" s="4" t="s">
        <v>6</v>
      </c>
      <c r="F41" s="5">
        <v>-15872.001999999999</v>
      </c>
      <c r="G41" s="4">
        <v>2069980000</v>
      </c>
    </row>
    <row r="42" spans="2:7" x14ac:dyDescent="0.25">
      <c r="B42" s="2" t="s">
        <v>115</v>
      </c>
      <c r="C42" s="4" t="s">
        <v>30</v>
      </c>
      <c r="D42" s="4">
        <v>111111</v>
      </c>
      <c r="E42" s="4" t="s">
        <v>6</v>
      </c>
      <c r="F42" s="5">
        <v>57.317999999999998</v>
      </c>
      <c r="G42" s="4">
        <v>2070400000</v>
      </c>
    </row>
    <row r="43" spans="2:7" x14ac:dyDescent="0.25">
      <c r="B43" s="2" t="s">
        <v>117</v>
      </c>
      <c r="C43" s="4" t="s">
        <v>31</v>
      </c>
      <c r="D43" s="4">
        <v>111111</v>
      </c>
      <c r="E43" s="4" t="s">
        <v>6</v>
      </c>
      <c r="F43" s="5">
        <v>19198.66</v>
      </c>
      <c r="G43" s="4">
        <v>2070500000</v>
      </c>
    </row>
    <row r="44" spans="2:7" x14ac:dyDescent="0.25">
      <c r="B44" s="2" t="s">
        <v>197</v>
      </c>
      <c r="C44" s="4" t="s">
        <v>32</v>
      </c>
      <c r="D44" s="4">
        <v>105</v>
      </c>
      <c r="E44" s="4" t="s">
        <v>46</v>
      </c>
      <c r="F44" s="5">
        <v>-1423120</v>
      </c>
      <c r="G44" s="4">
        <v>2070600000</v>
      </c>
    </row>
    <row r="45" spans="2:7" x14ac:dyDescent="0.25">
      <c r="B45" s="2" t="s">
        <v>118</v>
      </c>
      <c r="C45" s="4" t="s">
        <v>32</v>
      </c>
      <c r="D45" s="4">
        <v>111111</v>
      </c>
      <c r="E45" s="4" t="s">
        <v>6</v>
      </c>
      <c r="F45" s="5">
        <v>-172933.44899999999</v>
      </c>
      <c r="G45" s="4">
        <v>2070600000</v>
      </c>
    </row>
    <row r="46" spans="2:7" x14ac:dyDescent="0.25">
      <c r="B46" s="2" t="s">
        <v>170</v>
      </c>
      <c r="C46" s="4" t="s">
        <v>33</v>
      </c>
      <c r="D46" s="4">
        <v>105</v>
      </c>
      <c r="E46" s="4" t="s">
        <v>46</v>
      </c>
      <c r="F46" s="5">
        <v>473575.46100000001</v>
      </c>
      <c r="G46" s="4">
        <v>2070900000</v>
      </c>
    </row>
    <row r="47" spans="2:7" x14ac:dyDescent="0.25">
      <c r="B47" s="2" t="s">
        <v>121</v>
      </c>
      <c r="C47" s="4" t="s">
        <v>33</v>
      </c>
      <c r="D47" s="4">
        <v>111111</v>
      </c>
      <c r="E47" s="4" t="s">
        <v>6</v>
      </c>
      <c r="F47" s="5">
        <v>1481408.47</v>
      </c>
      <c r="G47" s="4">
        <v>2070900000</v>
      </c>
    </row>
    <row r="48" spans="2:7" x14ac:dyDescent="0.25">
      <c r="B48" s="2" t="s">
        <v>122</v>
      </c>
      <c r="C48" s="4" t="s">
        <v>38</v>
      </c>
      <c r="D48" s="4">
        <v>111111</v>
      </c>
      <c r="E48" s="4" t="s">
        <v>6</v>
      </c>
      <c r="F48" s="5">
        <v>40048.799999999996</v>
      </c>
      <c r="G48" s="4">
        <v>2071000000</v>
      </c>
    </row>
    <row r="49" spans="2:7" x14ac:dyDescent="0.25">
      <c r="B49" s="2" t="s">
        <v>198</v>
      </c>
      <c r="C49" s="4" t="s">
        <v>39</v>
      </c>
      <c r="D49" s="4">
        <v>88</v>
      </c>
      <c r="E49" s="4" t="s">
        <v>16</v>
      </c>
      <c r="F49" s="5">
        <v>584.66</v>
      </c>
      <c r="G49" s="4">
        <v>2071100000</v>
      </c>
    </row>
    <row r="50" spans="2:7" x14ac:dyDescent="0.25">
      <c r="B50" s="2" t="s">
        <v>123</v>
      </c>
      <c r="C50" s="4" t="s">
        <v>39</v>
      </c>
      <c r="D50" s="4">
        <v>111111</v>
      </c>
      <c r="E50" s="4" t="s">
        <v>6</v>
      </c>
      <c r="F50" s="5">
        <v>64039.82699999999</v>
      </c>
      <c r="G50" s="4">
        <v>2071100000</v>
      </c>
    </row>
    <row r="51" spans="2:7" x14ac:dyDescent="0.25">
      <c r="B51" s="2" t="s">
        <v>199</v>
      </c>
      <c r="C51" s="4" t="s">
        <v>81</v>
      </c>
      <c r="D51" s="4">
        <v>111111</v>
      </c>
      <c r="E51" s="4" t="s">
        <v>6</v>
      </c>
      <c r="F51" s="5">
        <v>1352.9999999999998</v>
      </c>
      <c r="G51" s="4">
        <v>2071209100</v>
      </c>
    </row>
    <row r="52" spans="2:7" x14ac:dyDescent="0.25">
      <c r="B52" s="2" t="s">
        <v>124</v>
      </c>
      <c r="C52" s="4" t="s">
        <v>40</v>
      </c>
      <c r="D52" s="4">
        <v>111111</v>
      </c>
      <c r="E52" s="4" t="s">
        <v>6</v>
      </c>
      <c r="F52" s="5">
        <v>2514431.8869999996</v>
      </c>
      <c r="G52" s="4">
        <v>2071209200</v>
      </c>
    </row>
    <row r="53" spans="2:7" x14ac:dyDescent="0.25">
      <c r="B53" s="2" t="s">
        <v>125</v>
      </c>
      <c r="C53" s="4" t="s">
        <v>41</v>
      </c>
      <c r="D53" s="4">
        <v>111111</v>
      </c>
      <c r="E53" s="4" t="s">
        <v>6</v>
      </c>
      <c r="F53" s="5">
        <v>4194.2999999999993</v>
      </c>
      <c r="G53" s="4">
        <v>2071209400</v>
      </c>
    </row>
    <row r="54" spans="2:7" x14ac:dyDescent="0.25">
      <c r="B54" s="2" t="s">
        <v>126</v>
      </c>
      <c r="C54" s="4" t="s">
        <v>42</v>
      </c>
      <c r="D54" s="4">
        <v>111111</v>
      </c>
      <c r="E54" s="4" t="s">
        <v>6</v>
      </c>
      <c r="F54" s="5">
        <v>106525.708</v>
      </c>
      <c r="G54" s="4">
        <v>2071209500</v>
      </c>
    </row>
    <row r="55" spans="2:7" x14ac:dyDescent="0.25">
      <c r="B55" s="2" t="s">
        <v>127</v>
      </c>
      <c r="C55" s="4" t="s">
        <v>43</v>
      </c>
      <c r="D55" s="4">
        <v>111101</v>
      </c>
      <c r="E55" s="4" t="s">
        <v>12</v>
      </c>
      <c r="F55" s="5">
        <v>109811.284</v>
      </c>
      <c r="G55" s="4">
        <v>2071980000</v>
      </c>
    </row>
    <row r="56" spans="2:7" x14ac:dyDescent="0.25">
      <c r="B56" s="2" t="s">
        <v>128</v>
      </c>
      <c r="C56" s="4" t="s">
        <v>44</v>
      </c>
      <c r="D56" s="4">
        <v>111111</v>
      </c>
      <c r="E56" s="4" t="s">
        <v>6</v>
      </c>
      <c r="F56" s="5">
        <v>61111.483999999997</v>
      </c>
      <c r="G56" s="4">
        <v>2079022000</v>
      </c>
    </row>
    <row r="57" spans="2:7" x14ac:dyDescent="0.25">
      <c r="B57" s="2" t="s">
        <v>179</v>
      </c>
      <c r="C57" s="4" t="s">
        <v>45</v>
      </c>
      <c r="D57" s="4" t="s">
        <v>60</v>
      </c>
      <c r="E57" s="4" t="s">
        <v>61</v>
      </c>
      <c r="F57" s="5">
        <v>0</v>
      </c>
      <c r="G57" s="4">
        <v>2079070000</v>
      </c>
    </row>
    <row r="58" spans="2:7" x14ac:dyDescent="0.25">
      <c r="B58" s="2" t="s">
        <v>129</v>
      </c>
      <c r="C58" s="4" t="s">
        <v>45</v>
      </c>
      <c r="D58" s="4">
        <v>105</v>
      </c>
      <c r="E58" s="4" t="s">
        <v>46</v>
      </c>
      <c r="F58" s="5">
        <v>1684415.2999999998</v>
      </c>
      <c r="G58" s="4">
        <v>2079070000</v>
      </c>
    </row>
    <row r="59" spans="2:7" x14ac:dyDescent="0.25">
      <c r="B59" s="2" t="s">
        <v>130</v>
      </c>
      <c r="C59" s="4" t="s">
        <v>45</v>
      </c>
      <c r="D59" s="4">
        <v>111111</v>
      </c>
      <c r="E59" s="4" t="s">
        <v>6</v>
      </c>
      <c r="F59" s="5">
        <v>575626.2649999999</v>
      </c>
      <c r="G59" s="4">
        <v>2079070000</v>
      </c>
    </row>
    <row r="60" spans="2:7" x14ac:dyDescent="0.25">
      <c r="B60" s="2" t="s">
        <v>180</v>
      </c>
      <c r="C60" s="4" t="s">
        <v>47</v>
      </c>
      <c r="D60" s="4" t="s">
        <v>56</v>
      </c>
      <c r="E60" s="4" t="s">
        <v>57</v>
      </c>
      <c r="F60" s="5">
        <v>0</v>
      </c>
      <c r="G60" s="4">
        <v>2079080000</v>
      </c>
    </row>
    <row r="61" spans="2:7" x14ac:dyDescent="0.25">
      <c r="B61" s="2" t="s">
        <v>132</v>
      </c>
      <c r="C61" s="4" t="s">
        <v>47</v>
      </c>
      <c r="D61" s="4">
        <v>1007</v>
      </c>
      <c r="E61" s="4" t="s">
        <v>66</v>
      </c>
      <c r="F61" s="5">
        <v>0</v>
      </c>
      <c r="G61" s="4">
        <v>2079080000</v>
      </c>
    </row>
    <row r="62" spans="2:7" x14ac:dyDescent="0.25">
      <c r="B62" s="2" t="s">
        <v>181</v>
      </c>
      <c r="C62" s="4" t="s">
        <v>48</v>
      </c>
      <c r="D62" s="4" t="s">
        <v>56</v>
      </c>
      <c r="E62" s="4" t="s">
        <v>57</v>
      </c>
      <c r="F62" s="5">
        <v>0</v>
      </c>
      <c r="G62" s="4">
        <v>2082280000</v>
      </c>
    </row>
    <row r="63" spans="2:7" x14ac:dyDescent="0.25">
      <c r="B63" s="2" t="s">
        <v>134</v>
      </c>
      <c r="C63" s="4" t="s">
        <v>48</v>
      </c>
      <c r="D63" s="4">
        <v>1009</v>
      </c>
      <c r="E63" s="4" t="s">
        <v>9</v>
      </c>
      <c r="F63" s="5">
        <v>0</v>
      </c>
      <c r="G63" s="4">
        <v>2082280000</v>
      </c>
    </row>
    <row r="64" spans="2:7" x14ac:dyDescent="0.25">
      <c r="B64" s="2" t="s">
        <v>135</v>
      </c>
      <c r="C64" s="4" t="s">
        <v>48</v>
      </c>
      <c r="D64" s="4">
        <v>1007</v>
      </c>
      <c r="E64" s="4" t="s">
        <v>10</v>
      </c>
      <c r="F64" s="5">
        <v>0</v>
      </c>
      <c r="G64" s="4">
        <v>2082280000</v>
      </c>
    </row>
    <row r="65" spans="2:7" x14ac:dyDescent="0.25">
      <c r="B65" s="2" t="s">
        <v>136</v>
      </c>
      <c r="C65" s="4" t="s">
        <v>48</v>
      </c>
      <c r="D65" s="4">
        <v>1008</v>
      </c>
      <c r="E65" s="4" t="s">
        <v>11</v>
      </c>
      <c r="F65" s="5">
        <v>0</v>
      </c>
      <c r="G65" s="4">
        <v>2082280000</v>
      </c>
    </row>
    <row r="66" spans="2:7" x14ac:dyDescent="0.25">
      <c r="B66" s="2" t="s">
        <v>137</v>
      </c>
      <c r="C66" s="4" t="s">
        <v>48</v>
      </c>
      <c r="D66" s="4">
        <v>1240</v>
      </c>
      <c r="E66" s="4" t="s">
        <v>28</v>
      </c>
      <c r="F66" s="5">
        <v>0</v>
      </c>
      <c r="G66" s="4">
        <v>2082280000</v>
      </c>
    </row>
    <row r="67" spans="2:7" x14ac:dyDescent="0.25">
      <c r="B67" s="2" t="s">
        <v>182</v>
      </c>
      <c r="C67" s="4" t="s">
        <v>48</v>
      </c>
      <c r="D67" s="4">
        <v>1006</v>
      </c>
      <c r="E67" s="4" t="s">
        <v>72</v>
      </c>
      <c r="F67" s="5">
        <v>0</v>
      </c>
      <c r="G67" s="4">
        <v>2082280000</v>
      </c>
    </row>
    <row r="68" spans="2:7" x14ac:dyDescent="0.25">
      <c r="B68" s="2" t="s">
        <v>138</v>
      </c>
      <c r="C68" s="4" t="s">
        <v>48</v>
      </c>
      <c r="D68" s="4">
        <v>111111</v>
      </c>
      <c r="E68" s="4" t="s">
        <v>6</v>
      </c>
      <c r="F68" s="5">
        <v>-73809.511999999988</v>
      </c>
      <c r="G68" s="4">
        <v>2082280000</v>
      </c>
    </row>
    <row r="69" spans="2:7" x14ac:dyDescent="0.25">
      <c r="B69" s="2" t="s">
        <v>140</v>
      </c>
      <c r="C69" s="4" t="s">
        <v>50</v>
      </c>
      <c r="D69" s="4">
        <v>111101</v>
      </c>
      <c r="E69" s="4" t="s">
        <v>12</v>
      </c>
      <c r="F69" s="5">
        <v>7173.195999999999</v>
      </c>
      <c r="G69" s="4">
        <v>2082208200</v>
      </c>
    </row>
    <row r="70" spans="2:7" x14ac:dyDescent="0.25">
      <c r="B70" s="2" t="s">
        <v>141</v>
      </c>
      <c r="C70" s="4" t="s">
        <v>51</v>
      </c>
      <c r="D70" s="4">
        <v>88</v>
      </c>
      <c r="E70" s="4" t="s">
        <v>16</v>
      </c>
      <c r="F70" s="5">
        <v>2324465.8859999999</v>
      </c>
      <c r="G70" s="4">
        <v>2082214000</v>
      </c>
    </row>
    <row r="71" spans="2:7" x14ac:dyDescent="0.25">
      <c r="B71" s="2" t="s">
        <v>183</v>
      </c>
      <c r="C71" s="4" t="s">
        <v>51</v>
      </c>
      <c r="D71" s="4">
        <v>1007</v>
      </c>
      <c r="E71" s="4" t="s">
        <v>66</v>
      </c>
      <c r="F71" s="5">
        <v>0</v>
      </c>
      <c r="G71" s="4">
        <v>2082214000</v>
      </c>
    </row>
    <row r="72" spans="2:7" x14ac:dyDescent="0.25">
      <c r="B72" s="2" t="s">
        <v>184</v>
      </c>
      <c r="C72" s="4" t="s">
        <v>51</v>
      </c>
      <c r="D72" s="4">
        <v>111111</v>
      </c>
      <c r="E72" s="4" t="s">
        <v>6</v>
      </c>
      <c r="F72" s="5">
        <v>51.454999999999998</v>
      </c>
      <c r="G72" s="4">
        <v>2082214000</v>
      </c>
    </row>
    <row r="73" spans="2:7" x14ac:dyDescent="0.25">
      <c r="B73" s="2" t="s">
        <v>200</v>
      </c>
      <c r="C73" s="4" t="s">
        <v>82</v>
      </c>
      <c r="D73" s="4">
        <v>111101</v>
      </c>
      <c r="E73" s="4" t="s">
        <v>12</v>
      </c>
      <c r="F73" s="5">
        <v>0</v>
      </c>
      <c r="G73" s="4">
        <v>2082110000</v>
      </c>
    </row>
    <row r="74" spans="2:7" x14ac:dyDescent="0.25">
      <c r="B74" s="2" t="s">
        <v>142</v>
      </c>
      <c r="C74" s="4" t="s">
        <v>52</v>
      </c>
      <c r="D74" s="4">
        <v>111101</v>
      </c>
      <c r="E74" s="4" t="s">
        <v>12</v>
      </c>
      <c r="F74" s="5">
        <v>2558.1950000000002</v>
      </c>
      <c r="G74" s="4">
        <v>2091200000</v>
      </c>
    </row>
    <row r="75" spans="2:7" x14ac:dyDescent="0.25">
      <c r="B75" s="2" t="s">
        <v>143</v>
      </c>
      <c r="C75" s="4" t="s">
        <v>53</v>
      </c>
      <c r="D75" s="4">
        <v>111101</v>
      </c>
      <c r="E75" s="4" t="s">
        <v>12</v>
      </c>
      <c r="F75" s="5">
        <v>522710.353</v>
      </c>
      <c r="G75" s="4">
        <v>2091200001</v>
      </c>
    </row>
    <row r="76" spans="2:7" x14ac:dyDescent="0.25">
      <c r="B76" s="2" t="s">
        <v>144</v>
      </c>
      <c r="C76" s="4" t="s">
        <v>54</v>
      </c>
      <c r="D76" s="4">
        <v>111101</v>
      </c>
      <c r="E76" s="4" t="s">
        <v>12</v>
      </c>
      <c r="F76" s="5">
        <v>-160303.52199999997</v>
      </c>
      <c r="G76" s="4">
        <v>2092200000</v>
      </c>
    </row>
    <row r="77" spans="2:7" x14ac:dyDescent="0.25">
      <c r="B77" s="2" t="s">
        <v>201</v>
      </c>
      <c r="C77" s="4" t="s">
        <v>83</v>
      </c>
      <c r="D77" s="4">
        <v>111101</v>
      </c>
      <c r="E77" s="4" t="s">
        <v>12</v>
      </c>
      <c r="F77" s="5">
        <v>0</v>
      </c>
      <c r="G77" s="4">
        <v>2111111997</v>
      </c>
    </row>
    <row r="78" spans="2:7" x14ac:dyDescent="0.25">
      <c r="B78" s="2" t="s">
        <v>187</v>
      </c>
      <c r="C78" s="6" t="s">
        <v>55</v>
      </c>
      <c r="D78" s="6">
        <v>111101</v>
      </c>
      <c r="E78" s="6" t="s">
        <v>12</v>
      </c>
      <c r="F78" s="7">
        <v>-779290.47600000002</v>
      </c>
      <c r="G78" s="6">
        <v>2111111999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 Statement</vt:lpstr>
      <vt:lpstr>Database</vt:lpstr>
      <vt:lpstr>1. P&amp;L Extractions --&gt;</vt:lpstr>
      <vt:lpstr>1.1 FY2016</vt:lpstr>
      <vt:lpstr>1.2 FY2017</vt:lpstr>
      <vt:lpstr>1.3 FY2018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Valdez</dc:creator>
  <cp:lastModifiedBy>Alejandra Valdez</cp:lastModifiedBy>
  <dcterms:created xsi:type="dcterms:W3CDTF">2022-02-15T23:30:42Z</dcterms:created>
  <dcterms:modified xsi:type="dcterms:W3CDTF">2022-02-18T03:23:55Z</dcterms:modified>
</cp:coreProperties>
</file>