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/Documents/2023-2/Opti/opti-grupo-39/data/"/>
    </mc:Choice>
  </mc:AlternateContent>
  <xr:revisionPtr revIDLastSave="0" documentId="8_{801D1AC3-B853-E848-BED7-E25C9E443449}" xr6:coauthVersionLast="47" xr6:coauthVersionMax="47" xr10:uidLastSave="{00000000-0000-0000-0000-000000000000}"/>
  <bookViews>
    <workbookView xWindow="0" yWindow="760" windowWidth="30240" windowHeight="18880" firstSheet="2" activeTab="2" xr2:uid="{00000000-000D-0000-FFFF-FFFF00000000}"/>
  </bookViews>
  <sheets>
    <sheet name="camiones" sheetId="1" r:id="rId1"/>
    <sheet name="viajes" sheetId="2" r:id="rId2"/>
    <sheet name="velocidad de carga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2" i="3"/>
  <c r="N2" i="3" s="1"/>
  <c r="J7" i="3"/>
  <c r="L7" i="3" s="1"/>
  <c r="J6" i="3"/>
  <c r="L6" i="3" s="1"/>
  <c r="N5" i="3"/>
  <c r="N3" i="3"/>
  <c r="N4" i="3"/>
  <c r="H4" i="3"/>
  <c r="L4" i="3" s="1"/>
  <c r="H5" i="3"/>
  <c r="L5" i="3" s="1"/>
  <c r="H3" i="3"/>
  <c r="L3" i="3" s="1"/>
  <c r="H2" i="3"/>
  <c r="L2" i="3" s="1"/>
  <c r="I3" i="3"/>
  <c r="M3" i="3" s="1"/>
  <c r="I4" i="3"/>
  <c r="M4" i="3" s="1"/>
  <c r="I5" i="3"/>
  <c r="M5" i="3" s="1"/>
  <c r="K5" i="3"/>
  <c r="O5" i="3" s="1"/>
  <c r="K4" i="3"/>
  <c r="O4" i="3" s="1"/>
  <c r="K3" i="3"/>
  <c r="O3" i="3" s="1"/>
  <c r="I2" i="3"/>
  <c r="M2" i="3" s="1"/>
  <c r="K2" i="3"/>
  <c r="O2" i="3" s="1"/>
  <c r="K7" i="3"/>
  <c r="M7" i="3" s="1"/>
  <c r="K6" i="3"/>
  <c r="M6" i="3" s="1"/>
  <c r="C2" i="1"/>
  <c r="E6" i="1"/>
  <c r="C6" i="1"/>
  <c r="C4" i="1"/>
  <c r="C5" i="1"/>
  <c r="C3" i="1"/>
</calcChain>
</file>

<file path=xl/sharedStrings.xml><?xml version="1.0" encoding="utf-8"?>
<sst xmlns="http://schemas.openxmlformats.org/spreadsheetml/2006/main" count="48" uniqueCount="37">
  <si>
    <t>Id</t>
  </si>
  <si>
    <t>Nombre</t>
  </si>
  <si>
    <t>gasto_por_hora (kW/h)</t>
  </si>
  <si>
    <t>tipo_de_carga</t>
  </si>
  <si>
    <t>velocidad_carga_rapida (kW/hr)</t>
  </si>
  <si>
    <t>velocidad_carga_lenta  (kW/h)</t>
  </si>
  <si>
    <t>capacidad_max_bateria (kWh)</t>
  </si>
  <si>
    <t>capacidad_carga_ton</t>
  </si>
  <si>
    <t>autonomia_sin_carga (km)</t>
  </si>
  <si>
    <t>autonomia_con_carga</t>
  </si>
  <si>
    <t>velocidad_promedio (km/h)</t>
  </si>
  <si>
    <t>Foton eAumark S</t>
  </si>
  <si>
    <t>AC / DC</t>
  </si>
  <si>
    <t>JAC N75</t>
  </si>
  <si>
    <t>MAxus et-916</t>
  </si>
  <si>
    <t>DC</t>
  </si>
  <si>
    <t>Maxus et-516</t>
  </si>
  <si>
    <t>Maxus eDeliver 9</t>
  </si>
  <si>
    <t>JAC N55</t>
  </si>
  <si>
    <t>Dc-&gt; Rápida</t>
  </si>
  <si>
    <t>id</t>
  </si>
  <si>
    <t>camion</t>
  </si>
  <si>
    <t>distancia [km]</t>
  </si>
  <si>
    <t>capacidad batería</t>
  </si>
  <si>
    <t>potencia lenta 1</t>
  </si>
  <si>
    <t>potencia lenta 2</t>
  </si>
  <si>
    <t>potencia rápida 1</t>
  </si>
  <si>
    <t>potencia rápida 2</t>
  </si>
  <si>
    <t>horas en l</t>
  </si>
  <si>
    <t>horas en l2</t>
  </si>
  <si>
    <t>horas r1</t>
  </si>
  <si>
    <t>horas r2</t>
  </si>
  <si>
    <t>velocidad carga l1</t>
  </si>
  <si>
    <t>velocidad carga l2</t>
  </si>
  <si>
    <t>velocidad carga r1</t>
  </si>
  <si>
    <t>velocidad carga r2</t>
  </si>
  <si>
    <t>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</si>
</sst>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11" customWidth="1"/>
    <col min="3" max="3" width="16.33203125" customWidth="1"/>
    <col min="4" max="4" width="14.6640625" customWidth="1"/>
    <col min="5" max="5" width="23.1640625" customWidth="1"/>
    <col min="6" max="6" width="22" customWidth="1"/>
    <col min="7" max="7" width="23.1640625" customWidth="1"/>
    <col min="8" max="8" width="20.83203125" customWidth="1"/>
    <col min="9" max="9" width="21.6640625" customWidth="1"/>
    <col min="10" max="10" width="21.5" customWidth="1"/>
    <col min="11" max="11" width="20.33203125" customWidth="1"/>
  </cols>
  <sheetData>
    <row r="1" spans="1:12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/>
    </row>
    <row r="2" spans="1:12" ht="27.75" customHeight="1" x14ac:dyDescent="0.2">
      <c r="A2" s="2">
        <v>1</v>
      </c>
      <c r="B2" s="2" t="s">
        <v>11</v>
      </c>
      <c r="C2" s="2">
        <f>PRODUCT(0.39,50)</f>
        <v>19.5</v>
      </c>
      <c r="D2" s="2" t="s">
        <v>12</v>
      </c>
      <c r="E2" s="2">
        <v>54</v>
      </c>
      <c r="F2" s="4">
        <v>10.125</v>
      </c>
      <c r="G2" s="2">
        <v>81</v>
      </c>
      <c r="H2" s="4">
        <v>3.5750000000000002</v>
      </c>
      <c r="I2" s="2">
        <v>250</v>
      </c>
      <c r="J2" s="2">
        <v>200</v>
      </c>
      <c r="K2" s="2">
        <v>50</v>
      </c>
      <c r="L2" s="2"/>
    </row>
    <row r="3" spans="1:12" ht="16" x14ac:dyDescent="0.2">
      <c r="A3" s="2">
        <v>2</v>
      </c>
      <c r="B3" s="2" t="s">
        <v>13</v>
      </c>
      <c r="C3" s="2">
        <f>PRODUCT(0.307,40)</f>
        <v>12.28</v>
      </c>
      <c r="D3" s="2" t="s">
        <v>12</v>
      </c>
      <c r="E3" s="2">
        <v>71</v>
      </c>
      <c r="F3" s="5">
        <v>9</v>
      </c>
      <c r="G3" s="2">
        <v>107</v>
      </c>
      <c r="H3" s="4">
        <v>6.19</v>
      </c>
      <c r="I3" s="2"/>
      <c r="J3" s="6">
        <v>178</v>
      </c>
      <c r="K3" s="2">
        <v>40</v>
      </c>
      <c r="L3" s="2"/>
    </row>
    <row r="4" spans="1:12" x14ac:dyDescent="0.2">
      <c r="A4">
        <v>3</v>
      </c>
      <c r="B4" t="s">
        <v>14</v>
      </c>
      <c r="C4">
        <f>PRODUCT(0.54,40)</f>
        <v>21.6</v>
      </c>
      <c r="D4" t="s">
        <v>15</v>
      </c>
      <c r="E4">
        <v>130</v>
      </c>
      <c r="F4">
        <v>0</v>
      </c>
      <c r="G4">
        <v>162.28</v>
      </c>
      <c r="H4">
        <v>4.7649999999999997</v>
      </c>
      <c r="J4">
        <v>430</v>
      </c>
      <c r="K4">
        <v>40</v>
      </c>
    </row>
    <row r="5" spans="1:12" x14ac:dyDescent="0.2">
      <c r="A5">
        <v>4</v>
      </c>
      <c r="B5" t="s">
        <v>16</v>
      </c>
      <c r="C5">
        <f>PRODUCT(0.338,60)</f>
        <v>20.28</v>
      </c>
      <c r="D5" t="s">
        <v>15</v>
      </c>
      <c r="E5">
        <v>65</v>
      </c>
      <c r="F5">
        <v>0</v>
      </c>
      <c r="G5">
        <v>81.14</v>
      </c>
      <c r="H5">
        <v>2</v>
      </c>
      <c r="J5">
        <v>240</v>
      </c>
      <c r="K5">
        <v>60</v>
      </c>
    </row>
    <row r="6" spans="1:12" x14ac:dyDescent="0.2">
      <c r="A6">
        <v>5</v>
      </c>
      <c r="B6" t="s">
        <v>17</v>
      </c>
      <c r="C6">
        <f>PRODUCT(0.357,50)</f>
        <v>17.849999999999998</v>
      </c>
      <c r="D6" t="s">
        <v>12</v>
      </c>
      <c r="E6" s="7">
        <f>51.5/0.75</f>
        <v>68.666666666666671</v>
      </c>
      <c r="F6">
        <v>7.35</v>
      </c>
      <c r="G6">
        <v>51.5</v>
      </c>
      <c r="H6">
        <v>1.2</v>
      </c>
      <c r="J6">
        <v>186</v>
      </c>
      <c r="K6">
        <v>50</v>
      </c>
    </row>
    <row r="7" spans="1:12" x14ac:dyDescent="0.2">
      <c r="A7">
        <v>6</v>
      </c>
      <c r="B7" t="s">
        <v>18</v>
      </c>
      <c r="C7">
        <v>22.32</v>
      </c>
      <c r="D7" t="s">
        <v>12</v>
      </c>
      <c r="E7">
        <v>48</v>
      </c>
      <c r="F7">
        <v>8</v>
      </c>
      <c r="G7">
        <v>96.77</v>
      </c>
      <c r="H7">
        <v>2.15</v>
      </c>
      <c r="I7">
        <v>180</v>
      </c>
      <c r="J7">
        <v>200</v>
      </c>
      <c r="K7">
        <v>60</v>
      </c>
    </row>
    <row r="11" spans="1:12" x14ac:dyDescent="0.2"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5685-4973-422B-BC29-37F82E468B4D}">
  <dimension ref="A1:C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ht="16" x14ac:dyDescent="0.2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CA40-7A14-4678-BD9D-5F8666760E71}">
  <dimension ref="A1:O9"/>
  <sheetViews>
    <sheetView tabSelected="1" zoomScale="138" workbookViewId="0">
      <selection activeCell="R15" sqref="R15"/>
    </sheetView>
  </sheetViews>
  <sheetFormatPr baseColWidth="10" defaultColWidth="8.83203125" defaultRowHeight="15" x14ac:dyDescent="0.2"/>
  <cols>
    <col min="1" max="1" width="10.5" customWidth="1"/>
    <col min="8" max="8" width="9.6640625" bestFit="1" customWidth="1"/>
    <col min="9" max="11" width="9.1640625" bestFit="1" customWidth="1"/>
    <col min="12" max="12" width="9.6640625" bestFit="1" customWidth="1"/>
    <col min="13" max="13" width="10.6640625" bestFit="1" customWidth="1"/>
    <col min="14" max="14" width="9.6640625" bestFit="1" customWidth="1"/>
    <col min="15" max="15" width="10.6640625" bestFit="1" customWidth="1"/>
  </cols>
  <sheetData>
    <row r="1" spans="1:15" ht="32" x14ac:dyDescent="0.2">
      <c r="A1" t="s">
        <v>20</v>
      </c>
      <c r="B1" t="s">
        <v>36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t="s">
        <v>28</v>
      </c>
      <c r="I1" t="s">
        <v>29</v>
      </c>
      <c r="J1" t="s">
        <v>30</v>
      </c>
      <c r="K1" t="s">
        <v>31</v>
      </c>
      <c r="L1" s="2" t="s">
        <v>32</v>
      </c>
      <c r="M1" s="2" t="s">
        <v>33</v>
      </c>
      <c r="N1" s="2" t="s">
        <v>34</v>
      </c>
      <c r="O1" s="2" t="s">
        <v>35</v>
      </c>
    </row>
    <row r="2" spans="1:15" ht="48" x14ac:dyDescent="0.2">
      <c r="A2">
        <v>1</v>
      </c>
      <c r="B2" s="2" t="s">
        <v>11</v>
      </c>
      <c r="C2" s="2">
        <v>81</v>
      </c>
      <c r="D2">
        <v>11</v>
      </c>
      <c r="E2">
        <v>43</v>
      </c>
      <c r="F2">
        <v>50</v>
      </c>
      <c r="G2">
        <v>175</v>
      </c>
      <c r="H2" s="8">
        <f>((2*(10^(-6)))*(C2^3))-(0.0004*C2^2)+(0.1378*C2)+0.4237</f>
        <v>10.023982000000002</v>
      </c>
      <c r="I2" s="8">
        <f>(9*10^(-6)*C2^2)+(0.0179*C2)+0.0123</f>
        <v>1.5212489999999999</v>
      </c>
      <c r="J2" s="8">
        <f>(-2*10^(-5)*(C2^2))+0.0171*C2+0.0165</f>
        <v>1.2703800000000001</v>
      </c>
      <c r="K2" s="8">
        <f t="shared" ref="K2:K7" si="0">0.0046*C2-1*(10^-5)</f>
        <v>0.37258999999999998</v>
      </c>
      <c r="L2" s="8">
        <f>C2/H2</f>
        <v>8.0806210545868886</v>
      </c>
      <c r="M2" s="8">
        <f>C2/I2</f>
        <v>53.245721114689317</v>
      </c>
      <c r="N2" s="8">
        <f>C2/J2</f>
        <v>63.760449629244789</v>
      </c>
      <c r="O2" s="8">
        <f>C2/K2</f>
        <v>217.39713894629486</v>
      </c>
    </row>
    <row r="3" spans="1:15" ht="16" x14ac:dyDescent="0.2">
      <c r="A3">
        <v>2</v>
      </c>
      <c r="B3" s="2" t="s">
        <v>13</v>
      </c>
      <c r="C3" s="2">
        <v>107</v>
      </c>
      <c r="D3">
        <v>11</v>
      </c>
      <c r="E3">
        <v>43</v>
      </c>
      <c r="F3">
        <v>50</v>
      </c>
      <c r="G3">
        <v>175</v>
      </c>
      <c r="H3" s="8">
        <f>((2*(10^(-6)))*(C3^3))-(0.0004*C3^2)+(0.1378*C3)+0.4237</f>
        <v>13.038786</v>
      </c>
      <c r="I3" s="8">
        <f>(9*10^(-6)*C3^2)+(0.0179*C3)+0.0123</f>
        <v>2.0306410000000001</v>
      </c>
      <c r="J3" s="8">
        <f t="shared" ref="J3:J5" si="1">(-2*10^(-5)*(C3^2))+0.0171*C3+0.0165</f>
        <v>1.6172200000000001</v>
      </c>
      <c r="K3" s="8">
        <f t="shared" si="0"/>
        <v>0.49218999999999996</v>
      </c>
      <c r="L3" s="8">
        <f>C3/H3</f>
        <v>8.2062854624656012</v>
      </c>
      <c r="M3" s="8">
        <f>C3/I3</f>
        <v>52.692721165385706</v>
      </c>
      <c r="N3" s="8">
        <f>C3/J3</f>
        <v>66.162921556745516</v>
      </c>
      <c r="O3" s="8">
        <f t="shared" ref="O3:O5" si="2">C3/K3</f>
        <v>217.39572116459092</v>
      </c>
    </row>
    <row r="4" spans="1:15" x14ac:dyDescent="0.2">
      <c r="A4">
        <v>3</v>
      </c>
      <c r="B4" t="s">
        <v>17</v>
      </c>
      <c r="C4">
        <v>51.5</v>
      </c>
      <c r="D4">
        <v>11</v>
      </c>
      <c r="E4">
        <v>43</v>
      </c>
      <c r="F4">
        <v>50</v>
      </c>
      <c r="G4">
        <v>175</v>
      </c>
      <c r="H4" s="8">
        <f>((2*(10^(-6)))*(C4^3))-(0.0004*C4^2)+(0.1378*C4)+0.4237</f>
        <v>6.7326817500000002</v>
      </c>
      <c r="I4" s="8">
        <f>(9*10^(-6)*C4^2)+(0.0179*C4)+0.0123</f>
        <v>0.95802024999999991</v>
      </c>
      <c r="J4" s="8">
        <f t="shared" si="1"/>
        <v>0.84410499999999999</v>
      </c>
      <c r="K4" s="8">
        <f t="shared" si="0"/>
        <v>0.23688999999999999</v>
      </c>
      <c r="L4" s="8">
        <f>C4/H4</f>
        <v>7.649255068383412</v>
      </c>
      <c r="M4" s="8">
        <f>C4/I4</f>
        <v>53.756692512501701</v>
      </c>
      <c r="N4" s="8">
        <f>C4/J4</f>
        <v>61.011367069262711</v>
      </c>
      <c r="O4" s="8">
        <f t="shared" si="2"/>
        <v>217.40048123601673</v>
      </c>
    </row>
    <row r="5" spans="1:15" x14ac:dyDescent="0.2">
      <c r="A5">
        <v>4</v>
      </c>
      <c r="B5" t="s">
        <v>18</v>
      </c>
      <c r="C5">
        <v>96.77</v>
      </c>
      <c r="D5">
        <v>11</v>
      </c>
      <c r="E5">
        <v>43</v>
      </c>
      <c r="F5">
        <v>50</v>
      </c>
      <c r="G5">
        <v>175</v>
      </c>
      <c r="H5" s="8">
        <f>((2*(10^(-6)))*(C5^3))-(0.0004*C5^2)+(0.1378*C5)+0.4237</f>
        <v>11.825225183465999</v>
      </c>
      <c r="I5" s="8">
        <f>(9*10^(-6)*C5^2)+(0.0179*C5)+0.0123</f>
        <v>1.8287628960999998</v>
      </c>
      <c r="J5" s="8">
        <f t="shared" si="1"/>
        <v>1.4839783420000001</v>
      </c>
      <c r="K5" s="8">
        <f t="shared" si="0"/>
        <v>0.44513199999999997</v>
      </c>
      <c r="L5" s="8">
        <f>C5/H5</f>
        <v>8.1833536781442078</v>
      </c>
      <c r="M5" s="8">
        <f>C5/I5</f>
        <v>52.915553025693306</v>
      </c>
      <c r="N5" s="8">
        <f>C5/J5</f>
        <v>65.209846573353829</v>
      </c>
      <c r="O5" s="8">
        <f t="shared" si="2"/>
        <v>217.39618809701392</v>
      </c>
    </row>
    <row r="6" spans="1:15" x14ac:dyDescent="0.2">
      <c r="A6">
        <v>5</v>
      </c>
      <c r="B6" t="s">
        <v>14</v>
      </c>
      <c r="C6">
        <v>162.28</v>
      </c>
      <c r="D6">
        <v>11</v>
      </c>
      <c r="E6">
        <v>43</v>
      </c>
      <c r="F6">
        <v>50</v>
      </c>
      <c r="G6">
        <v>175</v>
      </c>
      <c r="H6" s="8">
        <v>0</v>
      </c>
      <c r="I6" s="8">
        <v>0</v>
      </c>
      <c r="J6" s="8">
        <f>(-2*10^(-5)*(C6^2))+0.0171*C6+0.0165</f>
        <v>2.2647920320000003</v>
      </c>
      <c r="K6" s="8">
        <f t="shared" si="0"/>
        <v>0.74647800000000009</v>
      </c>
      <c r="L6" s="8">
        <f>C6/J6</f>
        <v>71.653378194152879</v>
      </c>
      <c r="M6" s="8">
        <f>C6/K6</f>
        <v>217.39421657436654</v>
      </c>
      <c r="N6" s="8">
        <v>0</v>
      </c>
      <c r="O6" s="8">
        <v>0</v>
      </c>
    </row>
    <row r="7" spans="1:15" x14ac:dyDescent="0.2">
      <c r="A7">
        <v>6</v>
      </c>
      <c r="B7" t="s">
        <v>16</v>
      </c>
      <c r="C7">
        <v>81.14</v>
      </c>
      <c r="D7">
        <v>11</v>
      </c>
      <c r="E7">
        <v>43</v>
      </c>
      <c r="F7">
        <v>50</v>
      </c>
      <c r="G7">
        <v>175</v>
      </c>
      <c r="H7" s="8">
        <v>0</v>
      </c>
      <c r="I7" s="8">
        <v>0</v>
      </c>
      <c r="J7" s="8">
        <f>(-2*10^(-5)*(C7^2))+0.0171*C7+0.0165</f>
        <v>1.2723200079999999</v>
      </c>
      <c r="K7" s="8">
        <f t="shared" si="0"/>
        <v>0.37323400000000001</v>
      </c>
      <c r="L7" s="8">
        <f>C7/J7</f>
        <v>63.773264186536323</v>
      </c>
      <c r="M7" s="8">
        <f>C7/K7</f>
        <v>217.39712887893384</v>
      </c>
      <c r="N7" s="8">
        <v>0</v>
      </c>
      <c r="O7" s="8">
        <v>0</v>
      </c>
    </row>
    <row r="9" spans="1:15" x14ac:dyDescent="0.2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camiones</vt:lpstr>
      <vt:lpstr>viajes</vt:lpstr>
      <vt:lpstr>velocidad de carga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Alicia Valentina Córdova Véliz</cp:lastModifiedBy>
  <cp:revision/>
  <dcterms:created xsi:type="dcterms:W3CDTF">2023-10-29T02:30:41Z</dcterms:created>
  <dcterms:modified xsi:type="dcterms:W3CDTF">2023-11-19T22:51:33Z</dcterms:modified>
  <cp:category/>
  <cp:contentStatus/>
</cp:coreProperties>
</file>