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UEL VALENCIA\Desktop\DANIEL.V\"/>
    </mc:Choice>
  </mc:AlternateContent>
  <xr:revisionPtr revIDLastSave="0" documentId="13_ncr:1_{247ADF9B-E0FA-4276-A253-88E00E9D5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hA3qGfY2wmQTgU/Psvu2n/JG3BNJDK6VCA5ziHepT8k="/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F39" i="1"/>
  <c r="A39" i="1"/>
  <c r="A40" i="1" s="1"/>
  <c r="A41" i="1" s="1"/>
  <c r="F38" i="1"/>
  <c r="F45" i="1" s="1"/>
  <c r="B34" i="1"/>
  <c r="C33" i="1"/>
  <c r="C32" i="1"/>
  <c r="C31" i="1"/>
  <c r="C30" i="1"/>
  <c r="C34" i="1" s="1"/>
  <c r="D23" i="1"/>
  <c r="D22" i="1"/>
  <c r="D21" i="1"/>
  <c r="D24" i="1" s="1"/>
  <c r="D17" i="1"/>
  <c r="D16" i="1"/>
  <c r="D18" i="1" s="1"/>
  <c r="D12" i="1"/>
  <c r="D11" i="1"/>
  <c r="D10" i="1"/>
  <c r="D9" i="1"/>
  <c r="D8" i="1"/>
  <c r="D7" i="1"/>
  <c r="D6" i="1"/>
  <c r="D5" i="1"/>
  <c r="D4" i="1"/>
  <c r="D3" i="1"/>
  <c r="D2" i="1"/>
  <c r="D13" i="1" s="1"/>
  <c r="D26" i="1" s="1"/>
  <c r="C63" i="1" l="1"/>
  <c r="C53" i="1"/>
  <c r="F47" i="1"/>
  <c r="F48" i="1" s="1"/>
  <c r="C64" i="1" l="1"/>
  <c r="E63" i="1"/>
  <c r="E52" i="1" s="1"/>
  <c r="C55" i="1" l="1"/>
  <c r="C52" i="1"/>
  <c r="C56" i="1" s="1"/>
  <c r="C58" i="1" l="1"/>
  <c r="C57" i="1"/>
  <c r="C59" i="1" s="1"/>
</calcChain>
</file>

<file path=xl/sharedStrings.xml><?xml version="1.0" encoding="utf-8"?>
<sst xmlns="http://schemas.openxmlformats.org/spreadsheetml/2006/main" count="76" uniqueCount="67">
  <si>
    <t>Muebles y Enseres</t>
  </si>
  <si>
    <t>Cantidad</t>
  </si>
  <si>
    <t>Valor Unitario</t>
  </si>
  <si>
    <t>Valor Total</t>
  </si>
  <si>
    <t>Escritorio</t>
  </si>
  <si>
    <t>Silla</t>
  </si>
  <si>
    <t>Basurero</t>
  </si>
  <si>
    <t>horno</t>
  </si>
  <si>
    <t>Batidora</t>
  </si>
  <si>
    <t>bascula</t>
  </si>
  <si>
    <t>moldes</t>
  </si>
  <si>
    <t>juego de espatulas</t>
  </si>
  <si>
    <t>colador</t>
  </si>
  <si>
    <t>manga pastelera</t>
  </si>
  <si>
    <t>cortador</t>
  </si>
  <si>
    <t>TOTAL MUEBLES Y ENSERES</t>
  </si>
  <si>
    <t>Otros Activos Fijos</t>
  </si>
  <si>
    <t>Software Office</t>
  </si>
  <si>
    <t>Softaware Contable</t>
  </si>
  <si>
    <t>TOTAL OTROS ACT. FIJOS</t>
  </si>
  <si>
    <t>Equipo de Computo</t>
  </si>
  <si>
    <t>Computador Portatil</t>
  </si>
  <si>
    <t>Impresora</t>
  </si>
  <si>
    <t>Scanner</t>
  </si>
  <si>
    <t>TOTAL EQUIPO DE COMPUTO</t>
  </si>
  <si>
    <t>Total Inversión</t>
  </si>
  <si>
    <t>Gastos Fijos Administrativos</t>
  </si>
  <si>
    <t>Valor mes</t>
  </si>
  <si>
    <t>Valor año</t>
  </si>
  <si>
    <t>Arrendamiento</t>
  </si>
  <si>
    <t>Agua, energía</t>
  </si>
  <si>
    <t>Internet</t>
  </si>
  <si>
    <t>Cuota Bancaria</t>
  </si>
  <si>
    <t>TOTAL</t>
  </si>
  <si>
    <t>COSTO POR UNIDAD</t>
  </si>
  <si>
    <t>N°</t>
  </si>
  <si>
    <t>MATERIALES</t>
  </si>
  <si>
    <t>CANTDAD</t>
  </si>
  <si>
    <t>UNIDAD DE MEDIDA</t>
  </si>
  <si>
    <t>VALOR UNITARIO</t>
  </si>
  <si>
    <t>Valor total</t>
  </si>
  <si>
    <t xml:space="preserve">Galletas tipo María </t>
  </si>
  <si>
    <t xml:space="preserve">Gramos </t>
  </si>
  <si>
    <t xml:space="preserve">Mantequilla </t>
  </si>
  <si>
    <t xml:space="preserve">Queso crema </t>
  </si>
  <si>
    <t xml:space="preserve">Crema para batir </t>
  </si>
  <si>
    <t>Gramos</t>
  </si>
  <si>
    <t>azucar</t>
  </si>
  <si>
    <t xml:space="preserve">gramos </t>
  </si>
  <si>
    <t xml:space="preserve">huevos </t>
  </si>
  <si>
    <t xml:space="preserve">crema de leche </t>
  </si>
  <si>
    <t xml:space="preserve">mililitros </t>
  </si>
  <si>
    <t>COSTO TOTAL DE MATERIA PRIMA</t>
  </si>
  <si>
    <t>UTILIDAD 60%</t>
  </si>
  <si>
    <t>Valor venta</t>
  </si>
  <si>
    <t>PUNTO DE EQULIBRIO</t>
  </si>
  <si>
    <t>VENTAS</t>
  </si>
  <si>
    <t xml:space="preserve">Unidades </t>
  </si>
  <si>
    <t>Gastos Administrativos</t>
  </si>
  <si>
    <t>Mano obra</t>
  </si>
  <si>
    <t>Costo variable o costo de venta</t>
  </si>
  <si>
    <t>Utilidad antes de impuestos</t>
  </si>
  <si>
    <t>punto de equilibrio donde no pierdo, ni gano dinero</t>
  </si>
  <si>
    <t>Reserva legal 10%</t>
  </si>
  <si>
    <t>Impuesto de Renta 33%</t>
  </si>
  <si>
    <t>Utilidad neta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</si>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</sst>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_);_(&quot;$&quot;\ * \(#,##0\);_(&quot;$&quot;\ * &quot;-&quot;??_);_(@_)"/>
    <numFmt numFmtId="165" formatCode="&quot;$&quot;\ #,##0"/>
  </numFmts>
  <fonts count="9" x14ac:knownFonts="1">
    <font>
      <sz val="11"/>
      <color theme="1"/>
      <name val="Arial"/>
      <scheme val="minor"/>
    </font>
    <font>
      <b/>
      <sz val="10"/>
      <color theme="1"/>
      <name val="Arial"/>
    </font>
    <font>
      <sz val="11"/>
      <color theme="1"/>
      <name val="Calibri"/>
    </font>
    <font>
      <b/>
      <sz val="16"/>
      <color theme="1"/>
      <name val="Arial"/>
    </font>
    <font>
      <sz val="11"/>
      <name val="Arial"/>
    </font>
    <font>
      <b/>
      <sz val="11"/>
      <color theme="1"/>
      <name val="Calibri"/>
    </font>
    <font>
      <sz val="11"/>
      <color theme="1"/>
      <name val="Arial"/>
      <scheme val="minor"/>
    </font>
    <font>
      <b/>
      <i/>
      <sz val="12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/>
    <xf numFmtId="0" fontId="2" fillId="0" borderId="0" xfId="0" applyFont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/>
    <xf numFmtId="164" fontId="1" fillId="2" borderId="4" xfId="0" applyNumberFormat="1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164" fontId="1" fillId="2" borderId="9" xfId="0" applyNumberFormat="1" applyFont="1" applyFill="1" applyBorder="1"/>
    <xf numFmtId="164" fontId="2" fillId="0" borderId="0" xfId="0" applyNumberFormat="1" applyFont="1"/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2" borderId="12" xfId="0" applyNumberFormat="1" applyFont="1" applyFill="1" applyBorder="1"/>
    <xf numFmtId="3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3" fillId="0" borderId="4" xfId="0" applyNumberFormat="1" applyFont="1" applyBorder="1"/>
    <xf numFmtId="0" fontId="2" fillId="0" borderId="8" xfId="0" applyFont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Border="1"/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wrapText="1"/>
    </xf>
    <xf numFmtId="164" fontId="2" fillId="0" borderId="17" xfId="0" applyNumberFormat="1" applyFont="1" applyBorder="1"/>
    <xf numFmtId="0" fontId="2" fillId="0" borderId="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20" xfId="0" applyNumberFormat="1" applyFont="1" applyBorder="1"/>
    <xf numFmtId="0" fontId="7" fillId="0" borderId="0" xfId="0" applyFont="1"/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22" xfId="0" applyNumberFormat="1" applyFont="1" applyBorder="1"/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164" fontId="2" fillId="0" borderId="30" xfId="0" applyNumberFormat="1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31" xfId="0" applyFont="1" applyBorder="1"/>
    <xf numFmtId="164" fontId="2" fillId="0" borderId="32" xfId="0" applyNumberFormat="1" applyFont="1" applyBorder="1"/>
    <xf numFmtId="0" fontId="5" fillId="0" borderId="33" xfId="0" applyFont="1" applyBorder="1"/>
    <xf numFmtId="164" fontId="2" fillId="0" borderId="34" xfId="0" applyNumberFormat="1" applyFont="1" applyBorder="1"/>
    <xf numFmtId="0" fontId="8" fillId="0" borderId="0" xfId="0" applyFont="1"/>
    <xf numFmtId="0" fontId="2" fillId="0" borderId="4" xfId="0" applyFont="1" applyBorder="1"/>
    <xf numFmtId="1" fontId="2" fillId="0" borderId="4" xfId="0" applyNumberFormat="1" applyFont="1" applyBorder="1"/>
    <xf numFmtId="165" fontId="2" fillId="0" borderId="4" xfId="0" applyNumberFormat="1" applyFont="1" applyBorder="1"/>
    <xf numFmtId="164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/>
    <xf numFmtId="0" fontId="8" fillId="0" borderId="4" xfId="0" applyFont="1" applyBorder="1"/>
    <xf numFmtId="164" fontId="8" fillId="0" borderId="4" xfId="0" applyNumberFormat="1" applyFont="1" applyBorder="1" applyAlignment="1">
      <alignment horizontal="center" vertical="center"/>
    </xf>
    <xf numFmtId="0" fontId="3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388619</xdr:colOff>
      <xdr:row>26</xdr:row>
      <xdr:rowOff>137160</xdr:rowOff>
    </xdr:from>
    <xdr:ext cx="2238375" cy="1581150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97779" y="5105400"/>
          <a:ext cx="2238375" cy="1581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5" workbookViewId="0">
      <selection activeCell="G29" sqref="G28:H29"/>
    </sheetView>
  </sheetViews>
  <sheetFormatPr baseColWidth="10" defaultColWidth="12.59765625" defaultRowHeight="15" customHeight="1" x14ac:dyDescent="0.25"/>
  <cols>
    <col min="1" max="1" width="22" customWidth="1"/>
    <col min="2" max="2" width="24.3984375" customWidth="1"/>
    <col min="3" max="3" width="15.3984375" customWidth="1"/>
    <col min="4" max="4" width="23.8984375" customWidth="1"/>
    <col min="5" max="5" width="15.19921875" customWidth="1"/>
    <col min="6" max="6" width="16.8984375" customWidth="1"/>
    <col min="7" max="7" width="7.8984375" customWidth="1"/>
    <col min="8" max="8" width="16.8984375" customWidth="1"/>
  </cols>
  <sheetData>
    <row r="1" spans="1:5" ht="14.4" x14ac:dyDescent="0.3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 spans="1:5" ht="14.4" x14ac:dyDescent="0.3">
      <c r="A2" s="5" t="s">
        <v>4</v>
      </c>
      <c r="B2" s="5">
        <v>2</v>
      </c>
      <c r="C2" s="6">
        <v>420000</v>
      </c>
      <c r="D2" s="6">
        <f t="shared" ref="D2:D5" si="0">C2*B2</f>
        <v>840000</v>
      </c>
      <c r="E2" s="7"/>
    </row>
    <row r="3" spans="1:5" ht="14.4" x14ac:dyDescent="0.3">
      <c r="A3" s="5" t="s">
        <v>5</v>
      </c>
      <c r="B3" s="5">
        <v>6</v>
      </c>
      <c r="C3" s="6">
        <v>53000</v>
      </c>
      <c r="D3" s="6">
        <f t="shared" si="0"/>
        <v>318000</v>
      </c>
    </row>
    <row r="4" spans="1:5" ht="14.4" x14ac:dyDescent="0.3">
      <c r="A4" s="5" t="s">
        <v>6</v>
      </c>
      <c r="B4" s="5">
        <v>5</v>
      </c>
      <c r="C4" s="6">
        <v>23000</v>
      </c>
      <c r="D4" s="6">
        <f t="shared" si="0"/>
        <v>115000</v>
      </c>
    </row>
    <row r="5" spans="1:5" ht="14.4" x14ac:dyDescent="0.3">
      <c r="A5" s="5" t="s">
        <v>7</v>
      </c>
      <c r="B5" s="5">
        <v>1</v>
      </c>
      <c r="C5" s="6">
        <v>1300000</v>
      </c>
      <c r="D5" s="6">
        <f t="shared" si="0"/>
        <v>1300000</v>
      </c>
    </row>
    <row r="6" spans="1:5" ht="14.4" x14ac:dyDescent="0.3">
      <c r="A6" s="5" t="s">
        <v>8</v>
      </c>
      <c r="B6" s="5">
        <v>1</v>
      </c>
      <c r="C6" s="6">
        <v>133000</v>
      </c>
      <c r="D6" s="6">
        <f>B6*C6</f>
        <v>133000</v>
      </c>
    </row>
    <row r="7" spans="1:5" ht="14.4" x14ac:dyDescent="0.3">
      <c r="A7" s="5" t="s">
        <v>9</v>
      </c>
      <c r="B7" s="5">
        <v>3</v>
      </c>
      <c r="C7" s="6">
        <v>70000</v>
      </c>
      <c r="D7" s="6">
        <f t="shared" ref="D7:D12" si="1">C7*B7</f>
        <v>210000</v>
      </c>
    </row>
    <row r="8" spans="1:5" ht="14.4" x14ac:dyDescent="0.3">
      <c r="A8" s="5" t="s">
        <v>10</v>
      </c>
      <c r="B8" s="5">
        <v>2</v>
      </c>
      <c r="C8" s="6">
        <v>55000</v>
      </c>
      <c r="D8" s="6">
        <f t="shared" si="1"/>
        <v>110000</v>
      </c>
    </row>
    <row r="9" spans="1:5" ht="14.4" x14ac:dyDescent="0.3">
      <c r="A9" s="5" t="s">
        <v>11</v>
      </c>
      <c r="B9" s="5">
        <v>1</v>
      </c>
      <c r="C9" s="6">
        <v>75000</v>
      </c>
      <c r="D9" s="6">
        <f t="shared" si="1"/>
        <v>75000</v>
      </c>
    </row>
    <row r="10" spans="1:5" ht="14.4" x14ac:dyDescent="0.3">
      <c r="A10" s="5" t="s">
        <v>12</v>
      </c>
      <c r="B10" s="5">
        <v>3</v>
      </c>
      <c r="C10" s="6">
        <v>28000</v>
      </c>
      <c r="D10" s="6">
        <f t="shared" si="1"/>
        <v>84000</v>
      </c>
    </row>
    <row r="11" spans="1:5" ht="14.4" x14ac:dyDescent="0.3">
      <c r="A11" s="5" t="s">
        <v>13</v>
      </c>
      <c r="B11" s="5">
        <v>3</v>
      </c>
      <c r="C11" s="6">
        <v>9000</v>
      </c>
      <c r="D11" s="6">
        <f t="shared" si="1"/>
        <v>27000</v>
      </c>
    </row>
    <row r="12" spans="1:5" ht="14.4" x14ac:dyDescent="0.3">
      <c r="A12" s="5" t="s">
        <v>14</v>
      </c>
      <c r="B12" s="5">
        <v>1</v>
      </c>
      <c r="C12" s="6">
        <v>55000</v>
      </c>
      <c r="D12" s="6">
        <f t="shared" si="1"/>
        <v>55000</v>
      </c>
    </row>
    <row r="13" spans="1:5" ht="13.8" x14ac:dyDescent="0.25">
      <c r="A13" s="8" t="s">
        <v>15</v>
      </c>
      <c r="B13" s="8"/>
      <c r="C13" s="9"/>
      <c r="D13" s="10">
        <f>SUM(D2:D12)</f>
        <v>3267000</v>
      </c>
    </row>
    <row r="15" spans="1:5" ht="13.8" x14ac:dyDescent="0.25">
      <c r="A15" s="11" t="s">
        <v>16</v>
      </c>
      <c r="B15" s="12" t="s">
        <v>1</v>
      </c>
      <c r="C15" s="12" t="s">
        <v>2</v>
      </c>
      <c r="D15" s="13" t="s">
        <v>3</v>
      </c>
    </row>
    <row r="16" spans="1:5" ht="14.4" x14ac:dyDescent="0.3">
      <c r="A16" s="14" t="s">
        <v>17</v>
      </c>
      <c r="B16" s="14">
        <v>2</v>
      </c>
      <c r="C16" s="15">
        <v>290000</v>
      </c>
      <c r="D16" s="15">
        <f t="shared" ref="D16:D17" si="2">C16*B16</f>
        <v>580000</v>
      </c>
    </row>
    <row r="17" spans="1:8" ht="14.4" x14ac:dyDescent="0.3">
      <c r="A17" s="5" t="s">
        <v>18</v>
      </c>
      <c r="B17" s="5">
        <v>2</v>
      </c>
      <c r="C17" s="6">
        <v>60000</v>
      </c>
      <c r="D17" s="6">
        <f t="shared" si="2"/>
        <v>120000</v>
      </c>
    </row>
    <row r="18" spans="1:8" ht="13.8" x14ac:dyDescent="0.25">
      <c r="A18" s="16" t="s">
        <v>19</v>
      </c>
      <c r="B18" s="17"/>
      <c r="C18" s="18"/>
      <c r="D18" s="19">
        <f>SUM(D16:D17)</f>
        <v>700000</v>
      </c>
    </row>
    <row r="19" spans="1:8" ht="14.4" x14ac:dyDescent="0.3">
      <c r="C19" s="20"/>
      <c r="D19" s="20"/>
    </row>
    <row r="20" spans="1:8" ht="13.8" x14ac:dyDescent="0.25">
      <c r="A20" s="11" t="s">
        <v>20</v>
      </c>
      <c r="B20" s="12" t="s">
        <v>1</v>
      </c>
      <c r="C20" s="21" t="s">
        <v>2</v>
      </c>
      <c r="D20" s="22" t="s">
        <v>3</v>
      </c>
    </row>
    <row r="21" spans="1:8" ht="15.75" customHeight="1" x14ac:dyDescent="0.3">
      <c r="A21" s="5" t="s">
        <v>21</v>
      </c>
      <c r="B21" s="5">
        <v>2</v>
      </c>
      <c r="C21" s="6">
        <v>1100000</v>
      </c>
      <c r="D21" s="6">
        <f t="shared" ref="D21:D23" si="3">C21*B21</f>
        <v>2200000</v>
      </c>
    </row>
    <row r="22" spans="1:8" ht="15.75" customHeight="1" x14ac:dyDescent="0.3">
      <c r="A22" s="5" t="s">
        <v>22</v>
      </c>
      <c r="B22" s="5">
        <v>1</v>
      </c>
      <c r="C22" s="6">
        <v>500000</v>
      </c>
      <c r="D22" s="6">
        <f t="shared" si="3"/>
        <v>500000</v>
      </c>
    </row>
    <row r="23" spans="1:8" ht="15.75" customHeight="1" x14ac:dyDescent="0.3">
      <c r="A23" s="5" t="s">
        <v>23</v>
      </c>
      <c r="B23" s="5">
        <v>1</v>
      </c>
      <c r="C23" s="6">
        <v>200000</v>
      </c>
      <c r="D23" s="6">
        <f t="shared" si="3"/>
        <v>200000</v>
      </c>
    </row>
    <row r="24" spans="1:8" ht="15.75" customHeight="1" x14ac:dyDescent="0.3">
      <c r="A24" s="23" t="s">
        <v>24</v>
      </c>
      <c r="B24" s="24"/>
      <c r="C24" s="25"/>
      <c r="D24" s="26">
        <f>SUM(D21:D23)</f>
        <v>2900000</v>
      </c>
      <c r="G24" s="27"/>
      <c r="H24" s="20"/>
    </row>
    <row r="25" spans="1:8" ht="15.75" customHeight="1" x14ac:dyDescent="0.3">
      <c r="A25" s="28"/>
      <c r="B25" s="28"/>
      <c r="C25" s="29"/>
      <c r="D25" s="29"/>
      <c r="G25" s="27"/>
      <c r="H25" s="20"/>
    </row>
    <row r="26" spans="1:8" ht="27" customHeight="1" x14ac:dyDescent="0.4">
      <c r="A26" s="70" t="s">
        <v>25</v>
      </c>
      <c r="B26" s="71"/>
      <c r="C26" s="72"/>
      <c r="D26" s="30">
        <f>D13+D18+D24</f>
        <v>6867000</v>
      </c>
      <c r="G26" s="27"/>
    </row>
    <row r="27" spans="1:8" ht="15.75" customHeight="1" x14ac:dyDescent="0.3">
      <c r="A27" s="28"/>
      <c r="B27" s="28"/>
      <c r="C27" s="29"/>
      <c r="D27" s="29"/>
      <c r="G27" s="27"/>
      <c r="H27" s="20"/>
    </row>
    <row r="28" spans="1:8" ht="15.75" customHeight="1" x14ac:dyDescent="0.3">
      <c r="A28" s="73" t="s">
        <v>26</v>
      </c>
      <c r="B28" s="71"/>
      <c r="C28" s="72"/>
      <c r="D28" s="75"/>
      <c r="E28" s="76"/>
      <c r="G28" s="27"/>
      <c r="H28" s="20"/>
    </row>
    <row r="29" spans="1:8" ht="15.75" customHeight="1" x14ac:dyDescent="0.3">
      <c r="A29" s="31"/>
      <c r="B29" s="31" t="s">
        <v>27</v>
      </c>
      <c r="C29" s="31" t="s">
        <v>28</v>
      </c>
      <c r="D29" s="76"/>
      <c r="E29" s="76"/>
      <c r="F29" s="20"/>
      <c r="G29" s="27"/>
      <c r="H29" s="20"/>
    </row>
    <row r="30" spans="1:8" ht="15.75" customHeight="1" x14ac:dyDescent="0.3">
      <c r="A30" s="5" t="s">
        <v>29</v>
      </c>
      <c r="B30" s="6">
        <v>800000</v>
      </c>
      <c r="C30" s="6">
        <f t="shared" ref="C30:C33" si="4">B30*12</f>
        <v>9600000</v>
      </c>
      <c r="D30" s="76"/>
      <c r="E30" s="76"/>
      <c r="F30" s="20"/>
      <c r="G30" s="27"/>
      <c r="H30" s="20"/>
    </row>
    <row r="31" spans="1:8" ht="15.75" customHeight="1" x14ac:dyDescent="0.3">
      <c r="A31" s="5" t="s">
        <v>30</v>
      </c>
      <c r="B31" s="6">
        <v>250000</v>
      </c>
      <c r="C31" s="6">
        <f t="shared" si="4"/>
        <v>3000000</v>
      </c>
      <c r="D31" s="76"/>
      <c r="E31" s="76"/>
    </row>
    <row r="32" spans="1:8" ht="15.75" customHeight="1" x14ac:dyDescent="0.3">
      <c r="A32" s="5" t="s">
        <v>31</v>
      </c>
      <c r="B32" s="6">
        <v>60000</v>
      </c>
      <c r="C32" s="6">
        <f t="shared" si="4"/>
        <v>720000</v>
      </c>
      <c r="D32" s="76"/>
      <c r="E32" s="76"/>
      <c r="H32" s="20"/>
    </row>
    <row r="33" spans="1:8" ht="15.75" customHeight="1" x14ac:dyDescent="0.3">
      <c r="A33" s="5" t="s">
        <v>32</v>
      </c>
      <c r="B33" s="6">
        <v>213973</v>
      </c>
      <c r="C33" s="6">
        <f t="shared" si="4"/>
        <v>2567676</v>
      </c>
      <c r="D33" s="76"/>
      <c r="E33" s="76"/>
    </row>
    <row r="34" spans="1:8" ht="15.75" customHeight="1" x14ac:dyDescent="0.3">
      <c r="A34" s="32" t="s">
        <v>33</v>
      </c>
      <c r="B34" s="33">
        <f t="shared" ref="B34:C34" si="5">SUM(B30:B33)</f>
        <v>1323973</v>
      </c>
      <c r="C34" s="33">
        <f t="shared" si="5"/>
        <v>15887676</v>
      </c>
      <c r="D34" s="76"/>
      <c r="E34" s="76"/>
    </row>
    <row r="35" spans="1:8" ht="15.75" customHeight="1" x14ac:dyDescent="0.25">
      <c r="D35" s="76"/>
      <c r="E35" s="76"/>
    </row>
    <row r="36" spans="1:8" ht="15.75" customHeight="1" x14ac:dyDescent="0.3">
      <c r="A36" s="34" t="s">
        <v>34</v>
      </c>
      <c r="B36" s="34"/>
      <c r="C36" s="34"/>
      <c r="D36" s="34"/>
    </row>
    <row r="37" spans="1:8" ht="15.75" customHeight="1" x14ac:dyDescent="0.3">
      <c r="A37" s="35" t="s">
        <v>35</v>
      </c>
      <c r="B37" s="36" t="s">
        <v>36</v>
      </c>
      <c r="C37" s="37" t="s">
        <v>37</v>
      </c>
      <c r="D37" s="38" t="s">
        <v>38</v>
      </c>
      <c r="E37" s="39" t="s">
        <v>39</v>
      </c>
      <c r="F37" s="40" t="s">
        <v>40</v>
      </c>
    </row>
    <row r="38" spans="1:8" ht="15.75" customHeight="1" x14ac:dyDescent="0.3">
      <c r="A38" s="41">
        <v>1</v>
      </c>
      <c r="B38" s="14" t="s">
        <v>41</v>
      </c>
      <c r="C38" s="14">
        <v>200</v>
      </c>
      <c r="D38" s="42" t="s">
        <v>42</v>
      </c>
      <c r="E38" s="15">
        <v>45</v>
      </c>
      <c r="F38" s="43">
        <f t="shared" ref="F38:F44" si="6">C38*E38</f>
        <v>9000</v>
      </c>
      <c r="G38" s="44"/>
      <c r="H38" s="44"/>
    </row>
    <row r="39" spans="1:8" ht="15.75" customHeight="1" x14ac:dyDescent="0.3">
      <c r="A39" s="45">
        <f t="shared" ref="A39:A41" si="7">+A38+1</f>
        <v>2</v>
      </c>
      <c r="B39" s="5" t="s">
        <v>43</v>
      </c>
      <c r="C39" s="5">
        <v>250</v>
      </c>
      <c r="D39" s="46" t="s">
        <v>42</v>
      </c>
      <c r="E39" s="6">
        <v>58</v>
      </c>
      <c r="F39" s="47">
        <f t="shared" si="6"/>
        <v>14500</v>
      </c>
    </row>
    <row r="40" spans="1:8" ht="15.75" customHeight="1" x14ac:dyDescent="0.3">
      <c r="A40" s="45">
        <f t="shared" si="7"/>
        <v>3</v>
      </c>
      <c r="B40" s="5" t="s">
        <v>44</v>
      </c>
      <c r="C40" s="5">
        <v>400</v>
      </c>
      <c r="D40" s="46" t="s">
        <v>42</v>
      </c>
      <c r="E40" s="6">
        <v>24</v>
      </c>
      <c r="F40" s="47">
        <f t="shared" si="6"/>
        <v>9600</v>
      </c>
    </row>
    <row r="41" spans="1:8" ht="15.75" customHeight="1" x14ac:dyDescent="0.3">
      <c r="A41" s="45">
        <f t="shared" si="7"/>
        <v>4</v>
      </c>
      <c r="B41" s="5" t="s">
        <v>45</v>
      </c>
      <c r="C41" s="5">
        <v>400</v>
      </c>
      <c r="D41" s="46" t="s">
        <v>46</v>
      </c>
      <c r="E41" s="6">
        <v>22</v>
      </c>
      <c r="F41" s="47">
        <f t="shared" si="6"/>
        <v>8800</v>
      </c>
      <c r="H41" s="4"/>
    </row>
    <row r="42" spans="1:8" ht="15.75" customHeight="1" x14ac:dyDescent="0.3">
      <c r="A42" s="48">
        <v>5</v>
      </c>
      <c r="B42" s="49" t="s">
        <v>47</v>
      </c>
      <c r="C42" s="49">
        <v>200</v>
      </c>
      <c r="D42" s="50" t="s">
        <v>48</v>
      </c>
      <c r="E42" s="6">
        <v>20</v>
      </c>
      <c r="F42" s="47">
        <f t="shared" si="6"/>
        <v>4000</v>
      </c>
      <c r="H42" s="4"/>
    </row>
    <row r="43" spans="1:8" ht="15.75" customHeight="1" x14ac:dyDescent="0.3">
      <c r="A43" s="48">
        <v>6</v>
      </c>
      <c r="B43" s="49" t="s">
        <v>49</v>
      </c>
      <c r="C43" s="49">
        <v>600</v>
      </c>
      <c r="D43" s="50" t="s">
        <v>48</v>
      </c>
      <c r="E43" s="6">
        <v>26</v>
      </c>
      <c r="F43" s="47">
        <f t="shared" si="6"/>
        <v>15600</v>
      </c>
      <c r="H43" s="4"/>
    </row>
    <row r="44" spans="1:8" ht="15.75" customHeight="1" x14ac:dyDescent="0.3">
      <c r="A44" s="48">
        <v>7</v>
      </c>
      <c r="B44" s="49" t="s">
        <v>50</v>
      </c>
      <c r="C44" s="49">
        <v>200</v>
      </c>
      <c r="D44" s="50" t="s">
        <v>51</v>
      </c>
      <c r="E44" s="6">
        <v>25</v>
      </c>
      <c r="F44" s="47">
        <f t="shared" si="6"/>
        <v>5000</v>
      </c>
      <c r="H44" s="4"/>
    </row>
    <row r="45" spans="1:8" ht="15.75" customHeight="1" x14ac:dyDescent="0.3">
      <c r="A45" s="51" t="s">
        <v>52</v>
      </c>
      <c r="B45" s="52"/>
      <c r="C45" s="52"/>
      <c r="D45" s="53"/>
      <c r="E45" s="54"/>
      <c r="F45" s="55">
        <f>SUM(F38:F44)</f>
        <v>66500</v>
      </c>
    </row>
    <row r="46" spans="1:8" ht="15.75" customHeight="1" x14ac:dyDescent="0.3">
      <c r="E46" s="56"/>
      <c r="F46" s="57"/>
    </row>
    <row r="47" spans="1:8" ht="15.75" customHeight="1" x14ac:dyDescent="0.3">
      <c r="E47" s="58" t="s">
        <v>53</v>
      </c>
      <c r="F47" s="59">
        <f>F45*60%</f>
        <v>39900</v>
      </c>
    </row>
    <row r="48" spans="1:8" ht="15.75" customHeight="1" x14ac:dyDescent="0.3">
      <c r="E48" s="60" t="s">
        <v>54</v>
      </c>
      <c r="F48" s="61">
        <f>F45+F47</f>
        <v>106400</v>
      </c>
      <c r="H48" s="62"/>
    </row>
    <row r="49" spans="2:6" ht="15.75" customHeight="1" x14ac:dyDescent="0.25"/>
    <row r="50" spans="2:6" ht="15.75" customHeight="1" x14ac:dyDescent="0.25">
      <c r="B50" s="74" t="s">
        <v>55</v>
      </c>
      <c r="C50" s="71"/>
      <c r="D50" s="71"/>
      <c r="E50" s="71"/>
      <c r="F50" s="72"/>
    </row>
    <row r="51" spans="2:6" ht="15.75" customHeight="1" x14ac:dyDescent="0.3">
      <c r="B51" s="63"/>
      <c r="C51" s="63"/>
      <c r="D51" s="63"/>
      <c r="E51" s="63"/>
      <c r="F51" s="63"/>
    </row>
    <row r="52" spans="2:6" ht="15.75" customHeight="1" x14ac:dyDescent="0.3">
      <c r="B52" s="63" t="s">
        <v>56</v>
      </c>
      <c r="C52" s="6">
        <f>F48*E52</f>
        <v>30197261.333333332</v>
      </c>
      <c r="D52" s="63"/>
      <c r="E52" s="64">
        <f>E63</f>
        <v>283.80884711779447</v>
      </c>
      <c r="F52" s="63" t="s">
        <v>57</v>
      </c>
    </row>
    <row r="53" spans="2:6" ht="15.75" customHeight="1" x14ac:dyDescent="0.3">
      <c r="B53" s="63" t="s">
        <v>58</v>
      </c>
      <c r="C53" s="6">
        <f>B34</f>
        <v>1323973</v>
      </c>
      <c r="D53" s="63"/>
      <c r="E53" s="63"/>
      <c r="F53" s="63"/>
    </row>
    <row r="54" spans="2:6" ht="15.75" customHeight="1" x14ac:dyDescent="0.3">
      <c r="B54" s="63" t="s">
        <v>59</v>
      </c>
      <c r="C54" s="65">
        <v>10000000</v>
      </c>
      <c r="D54" s="63"/>
      <c r="E54" s="63"/>
      <c r="F54" s="63"/>
    </row>
    <row r="55" spans="2:6" ht="15.75" customHeight="1" x14ac:dyDescent="0.3">
      <c r="B55" s="63" t="s">
        <v>60</v>
      </c>
      <c r="C55" s="6">
        <f>(F45)*E52</f>
        <v>18873288.333333332</v>
      </c>
      <c r="D55" s="63"/>
      <c r="E55" s="63"/>
      <c r="F55" s="63"/>
    </row>
    <row r="56" spans="2:6" ht="15.75" customHeight="1" x14ac:dyDescent="0.3">
      <c r="B56" s="63" t="s">
        <v>61</v>
      </c>
      <c r="C56" s="64">
        <f>C52-C53-C55-C54</f>
        <v>0</v>
      </c>
      <c r="D56" s="63" t="s">
        <v>62</v>
      </c>
      <c r="E56" s="63"/>
      <c r="F56" s="63"/>
    </row>
    <row r="57" spans="2:6" ht="15.75" customHeight="1" x14ac:dyDescent="0.3">
      <c r="B57" s="63" t="s">
        <v>63</v>
      </c>
      <c r="C57" s="6">
        <f>C56*10%</f>
        <v>0</v>
      </c>
      <c r="D57" s="63"/>
      <c r="E57" s="63"/>
      <c r="F57" s="63"/>
    </row>
    <row r="58" spans="2:6" ht="15.75" customHeight="1" x14ac:dyDescent="0.3">
      <c r="B58" s="63" t="s">
        <v>64</v>
      </c>
      <c r="C58" s="6">
        <f>C56*33%</f>
        <v>0</v>
      </c>
      <c r="D58" s="63"/>
      <c r="E58" s="63"/>
      <c r="F58" s="63"/>
    </row>
    <row r="59" spans="2:6" ht="15.75" customHeight="1" x14ac:dyDescent="0.3">
      <c r="B59" s="63" t="s">
        <v>65</v>
      </c>
      <c r="C59" s="6">
        <f>C56-C57-C58</f>
        <v>0</v>
      </c>
      <c r="D59" s="63"/>
      <c r="E59" s="63"/>
      <c r="F59" s="63"/>
    </row>
    <row r="60" spans="2:6" ht="15.75" customHeight="1" x14ac:dyDescent="0.25"/>
    <row r="61" spans="2:6" ht="15.75" customHeight="1" x14ac:dyDescent="0.25"/>
    <row r="62" spans="2:6" ht="15.75" customHeight="1" x14ac:dyDescent="0.25"/>
    <row r="63" spans="2:6" ht="15.75" customHeight="1" x14ac:dyDescent="0.25">
      <c r="B63" s="62"/>
      <c r="C63" s="66">
        <f>B34+C54</f>
        <v>11323973</v>
      </c>
      <c r="D63" s="62"/>
      <c r="E63" s="67">
        <f>C63/C64</f>
        <v>283.80884711779447</v>
      </c>
      <c r="F63" s="68" t="s">
        <v>66</v>
      </c>
    </row>
    <row r="64" spans="2:6" ht="15.75" customHeight="1" x14ac:dyDescent="0.25">
      <c r="C64" s="69">
        <f>F48-F45</f>
        <v>39900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6:C26"/>
    <mergeCell ref="A28:C28"/>
    <mergeCell ref="B50:F50"/>
    <mergeCell ref="D28:E3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59765625" defaultRowHeight="15" customHeight="1" x14ac:dyDescent="0.25"/>
  <cols>
    <col min="1" max="6" width="9.3984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2.59765625" defaultRowHeight="15" customHeight="1" x14ac:dyDescent="0.25"/>
  <cols>
    <col min="1" max="6" width="9.3984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valencia</cp:lastModifiedBy>
  <dcterms:modified xsi:type="dcterms:W3CDTF">2024-11-06T00:30:31Z</dcterms:modified>
</cp:coreProperties>
</file>