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/>
  <mc:AlternateContent xmlns:mc="http://schemas.openxmlformats.org/markup-compatibility/2006">
    <mc:Choice Requires="x15">
      <x15ac:absPath xmlns:x15ac="http://schemas.microsoft.com/office/spreadsheetml/2010/11/ac" url="C:\Users\desarrollo\Downloads\"/>
    </mc:Choice>
  </mc:AlternateContent>
  <xr:revisionPtr revIDLastSave="0" documentId="8_{DDA87A10-1EB4-428A-8040-032F69F35340}" xr6:coauthVersionLast="36" xr6:coauthVersionMax="36" xr10:uidLastSave="{00000000-0000-0000-0000-000000000000}"/>
  <bookViews>
    <workbookView xWindow="0" yWindow="0" windowWidth="28800" windowHeight="11625" activeTab="3" xr2:uid="{00000000-000D-0000-FFFF-FFFF00000000}"/>
  </bookViews>
  <sheets>
    <sheet name="si condicional" sheetId="4" r:id="rId1"/>
    <sheet name="Fórmulas y formatos" sheetId="1" r:id="rId2"/>
    <sheet name="resumen" sheetId="3" r:id="rId3"/>
    <sheet name="Validación de Datos" sheetId="2" r:id="rId4"/>
  </sheets>
  <definedNames>
    <definedName name="_xlnm._FilterDatabase" localSheetId="0" hidden="1">'si condicional'!$H$5:$H$14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B5" i="3"/>
  <c r="B4" i="3"/>
  <c r="B3" i="3"/>
  <c r="B2" i="3"/>
  <c r="F6" i="1"/>
  <c r="F7" i="1"/>
  <c r="F8" i="1"/>
  <c r="F9" i="1"/>
  <c r="F10" i="1"/>
  <c r="F11" i="1"/>
  <c r="F12" i="1"/>
  <c r="F13" i="1"/>
  <c r="F14" i="1"/>
  <c r="F15" i="1"/>
  <c r="F5" i="1"/>
  <c r="B22" i="4"/>
  <c r="B21" i="4"/>
  <c r="B20" i="4"/>
  <c r="B19" i="4"/>
  <c r="H6" i="4"/>
  <c r="H7" i="4"/>
  <c r="H8" i="4"/>
  <c r="H9" i="4"/>
  <c r="H10" i="4"/>
  <c r="H11" i="4"/>
  <c r="H12" i="4"/>
  <c r="H13" i="4"/>
  <c r="H14" i="4"/>
  <c r="H5" i="4"/>
  <c r="G14" i="4"/>
  <c r="G6" i="4"/>
  <c r="G7" i="4"/>
  <c r="G8" i="4"/>
  <c r="G9" i="4"/>
  <c r="G10" i="4"/>
  <c r="G11" i="4"/>
  <c r="G12" i="4"/>
  <c r="G13" i="4"/>
  <c r="G5" i="4"/>
  <c r="E5" i="4"/>
  <c r="D5" i="4"/>
  <c r="C6" i="4"/>
  <c r="D6" i="4" s="1"/>
  <c r="E6" i="4" s="1"/>
  <c r="C7" i="4"/>
  <c r="D7" i="4" s="1"/>
  <c r="E7" i="4" s="1"/>
  <c r="C8" i="4"/>
  <c r="D8" i="4" s="1"/>
  <c r="E8" i="4" s="1"/>
  <c r="C9" i="4"/>
  <c r="D9" i="4" s="1"/>
  <c r="E9" i="4" s="1"/>
  <c r="C10" i="4"/>
  <c r="D10" i="4" s="1"/>
  <c r="E10" i="4" s="1"/>
  <c r="C11" i="4"/>
  <c r="D11" i="4" s="1"/>
  <c r="E11" i="4" s="1"/>
  <c r="C12" i="4"/>
  <c r="D12" i="4" s="1"/>
  <c r="E12" i="4" s="1"/>
  <c r="C13" i="4"/>
  <c r="D13" i="4" s="1"/>
  <c r="E13" i="4" s="1"/>
  <c r="C14" i="4"/>
  <c r="D14" i="4" s="1"/>
  <c r="E14" i="4" s="1"/>
  <c r="C5" i="4"/>
  <c r="M6" i="1" l="1"/>
  <c r="N6" i="1" s="1"/>
  <c r="O6" i="1" s="1"/>
  <c r="M7" i="1"/>
  <c r="N7" i="1" s="1"/>
  <c r="O7" i="1" s="1"/>
  <c r="M8" i="1"/>
  <c r="N8" i="1" s="1"/>
  <c r="O8" i="1" s="1"/>
  <c r="M9" i="1"/>
  <c r="N9" i="1" s="1"/>
  <c r="O9" i="1" s="1"/>
  <c r="M10" i="1"/>
  <c r="N10" i="1" s="1"/>
  <c r="O10" i="1" s="1"/>
  <c r="M11" i="1"/>
  <c r="N11" i="1" s="1"/>
  <c r="O11" i="1" s="1"/>
  <c r="M12" i="1"/>
  <c r="N12" i="1" s="1"/>
  <c r="O12" i="1" s="1"/>
  <c r="M13" i="1"/>
  <c r="N13" i="1" s="1"/>
  <c r="O13" i="1" s="1"/>
  <c r="M14" i="1"/>
  <c r="N14" i="1" s="1"/>
  <c r="O14" i="1" s="1"/>
  <c r="M15" i="1"/>
  <c r="N15" i="1" s="1"/>
  <c r="O15" i="1" s="1"/>
  <c r="M5" i="1"/>
  <c r="N5" i="1" s="1"/>
  <c r="O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308</author>
  </authors>
  <commentList>
    <comment ref="M4" authorId="0" shapeId="0" xr:uid="{5D064B3E-E8F5-4F2B-87E0-103FDA1CF09A}">
      <text>
        <r>
          <rPr>
            <sz val="9"/>
            <color indexed="81"/>
            <rFont val="Tahoma"/>
            <charset val="1"/>
          </rPr>
          <t xml:space="preserve">
Si la venta es mayor igual a un millón de dan el 2% sino el 3.5% de la compra</t>
        </r>
      </text>
    </comment>
  </commentList>
</comments>
</file>

<file path=xl/sharedStrings.xml><?xml version="1.0" encoding="utf-8"?>
<sst xmlns="http://schemas.openxmlformats.org/spreadsheetml/2006/main" count="144" uniqueCount="104">
  <si>
    <t>Porcentajes Descuento</t>
  </si>
  <si>
    <t>Nombre</t>
  </si>
  <si>
    <t>Apellido</t>
  </si>
  <si>
    <t>Ciudad</t>
  </si>
  <si>
    <t>Sexo</t>
  </si>
  <si>
    <t>Edad</t>
  </si>
  <si>
    <t>Estado Civil</t>
  </si>
  <si>
    <t>Estrato</t>
  </si>
  <si>
    <t>Compras</t>
  </si>
  <si>
    <t>Valor Descuento</t>
  </si>
  <si>
    <t>Total a Pagar</t>
  </si>
  <si>
    <t>Obsequio</t>
  </si>
  <si>
    <t>Marcela</t>
  </si>
  <si>
    <t>Agudelo</t>
  </si>
  <si>
    <t>Cartagena</t>
  </si>
  <si>
    <t>Femenino</t>
  </si>
  <si>
    <t>Casada</t>
  </si>
  <si>
    <t>David</t>
  </si>
  <si>
    <t>Henao</t>
  </si>
  <si>
    <t>Medellin</t>
  </si>
  <si>
    <t>Masculino</t>
  </si>
  <si>
    <t>Soltero</t>
  </si>
  <si>
    <t>López</t>
  </si>
  <si>
    <t>Casado</t>
  </si>
  <si>
    <t>Andrea</t>
  </si>
  <si>
    <t>Mebarak</t>
  </si>
  <si>
    <t>Juan</t>
  </si>
  <si>
    <t>Barranquilla</t>
  </si>
  <si>
    <t>Laura</t>
  </si>
  <si>
    <t>Bisbal</t>
  </si>
  <si>
    <t>Armenia</t>
  </si>
  <si>
    <t>Soltera</t>
  </si>
  <si>
    <t>Mónica</t>
  </si>
  <si>
    <t>Angela</t>
  </si>
  <si>
    <t>Cali</t>
  </si>
  <si>
    <t>Carlos</t>
  </si>
  <si>
    <t>Bogotá</t>
  </si>
  <si>
    <t>María</t>
  </si>
  <si>
    <t>Si sencillo</t>
  </si>
  <si>
    <t>Calcular</t>
  </si>
  <si>
    <r>
      <t xml:space="preserve"> - Calcular el </t>
    </r>
    <r>
      <rPr>
        <b/>
        <sz val="12"/>
        <color theme="1"/>
        <rFont val="Calibri"/>
        <family val="2"/>
        <scheme val="minor"/>
      </rPr>
      <t>Total a Pagar.</t>
    </r>
  </si>
  <si>
    <r>
      <t xml:space="preserve"> - Para el </t>
    </r>
    <r>
      <rPr>
        <b/>
        <sz val="12"/>
        <color theme="1"/>
        <rFont val="Calibri"/>
        <family val="2"/>
        <scheme val="minor"/>
      </rPr>
      <t>Obsequio,</t>
    </r>
    <r>
      <rPr>
        <sz val="12"/>
        <color theme="1"/>
        <rFont val="Calibri"/>
        <family val="2"/>
        <scheme val="minor"/>
      </rPr>
      <t xml:space="preserve"> tenga en cuenta: Si el total a Pagar es superior o igual a 600000, el obsequio será una Calculadora, de lo contrario será una Agenda.</t>
    </r>
  </si>
  <si>
    <t>Nota</t>
  </si>
  <si>
    <t>Inserte el campo celular antes del nombre, fecha de nacimiento y hora de nacimiento. Recuerde aplicar el formato</t>
  </si>
  <si>
    <t>NÚMEROS</t>
  </si>
  <si>
    <t>UNIVERSIDADES</t>
  </si>
  <si>
    <t xml:space="preserve"> -Aplicando el tema Validación de Datos, realizar los siguientes ejercicios:</t>
  </si>
  <si>
    <t>Valide las celdas de la columna A para que sólo permita el ingreso de números enteros mayores de 500.  Agregue mensaje de entrada y mensaje de error a su gusto e ingrese los datos.</t>
  </si>
  <si>
    <t>Valide las celdas de la columna B para que aparezca una lista con nombres de 5 universidades de la ciudad.  Agregue mensaje de entrada y mensaje de error a su gusto e ingrese los datos.</t>
  </si>
  <si>
    <t>Total compra</t>
  </si>
  <si>
    <t>Compra mayor</t>
  </si>
  <si>
    <t>Compra menor</t>
  </si>
  <si>
    <t>Promedio de compra</t>
  </si>
  <si>
    <t>cantidad personas</t>
  </si>
  <si>
    <t>RESUMEN TOTAL A PAGAR</t>
  </si>
  <si>
    <t>Configure la hoja en forma horizontal</t>
  </si>
  <si>
    <t>Inserte encacabezado con su nombre completo</t>
  </si>
  <si>
    <t>ENCUESTA ESTUDIANTES DE MERCADEO - CESDE</t>
  </si>
  <si>
    <t>NOMBRE</t>
  </si>
  <si>
    <t>EDAD</t>
  </si>
  <si>
    <t>OCUPACIÓN</t>
  </si>
  <si>
    <t>SALARIO</t>
  </si>
  <si>
    <t>AUXILIO DE TRANSPORTE</t>
  </si>
  <si>
    <t>SEXO</t>
  </si>
  <si>
    <t>MENSAJE</t>
  </si>
  <si>
    <t>ESTADO CIVIL</t>
  </si>
  <si>
    <t>William Alexis Montoya</t>
  </si>
  <si>
    <t>M</t>
  </si>
  <si>
    <t>Simón Bolivar</t>
  </si>
  <si>
    <t>Edison Cruz</t>
  </si>
  <si>
    <t>Vannesa Granja</t>
  </si>
  <si>
    <t>F</t>
  </si>
  <si>
    <t>Kevin Hoyos</t>
  </si>
  <si>
    <t>Juan Diego Leon</t>
  </si>
  <si>
    <t>Richar Alexander Velez</t>
  </si>
  <si>
    <t>Laura Yepes</t>
  </si>
  <si>
    <t>Juan Esteban Rico</t>
  </si>
  <si>
    <t>Andres Felipe Areiza</t>
  </si>
  <si>
    <t>Resumen</t>
  </si>
  <si>
    <t>Salario Total</t>
  </si>
  <si>
    <t>Total auxilio transporte</t>
  </si>
  <si>
    <t>Promedio de edades</t>
  </si>
  <si>
    <t>Edad Maxima</t>
  </si>
  <si>
    <t>Edad Minima</t>
  </si>
  <si>
    <t>Cantidad personas encuestadas</t>
  </si>
  <si>
    <t>Complete la siguiente encuenta realizada en clase de Excel con los estudiantes de logística</t>
  </si>
  <si>
    <t>1, En la ocupación tenga en cuenta que si la edad es  mayor o igual a 18 debe decir empleado sino estudiante</t>
  </si>
  <si>
    <t>2, En el salario los estudiantes tienen un bono de 100,000 pesos, sino el salario básico mensual</t>
  </si>
  <si>
    <t>3,Los que tienen un salario básico tienen derecho al auxilio de trasnporte sino no tiene derecho.</t>
  </si>
  <si>
    <t>4, En el campo mensaje debe apecer si es femenino o masculino, teniendo encuenta el campo de sexo</t>
  </si>
  <si>
    <t>5, Si son menores de 18 años debe aparecer soltero sino casado</t>
  </si>
  <si>
    <t>6, Aplique formato condicional a las edades menores de 18 años</t>
  </si>
  <si>
    <t>7, Aplique formato condicional a las personas solteras</t>
  </si>
  <si>
    <t>8, Aplique filtro para visualizar los solteros</t>
  </si>
  <si>
    <t>Inserte un campo con el nombre completo</t>
  </si>
  <si>
    <t>Celular</t>
  </si>
  <si>
    <t>fecha de nacimiento</t>
  </si>
  <si>
    <t>Hora de nacimiento</t>
  </si>
  <si>
    <t>Nombre completo</t>
  </si>
  <si>
    <t>U de M</t>
  </si>
  <si>
    <t>UPB</t>
  </si>
  <si>
    <t>U de A</t>
  </si>
  <si>
    <t>U de Colombia</t>
  </si>
  <si>
    <t>U 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</si>
</sst>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&quot;$&quot;\ #,##0"/>
    <numFmt numFmtId="166" formatCode="_(* #,##0.00_);_(* \(#,##0.00\);_(* &quot;-&quot;??_);_(@_)"/>
    <numFmt numFmtId="167" formatCode="_(* #,##0_);_(* \(#,##0\);_(* &quot;-&quot;??_);_(@_)"/>
    <numFmt numFmtId="170" formatCode="dd/mm/yyyy;@"/>
    <numFmt numFmtId="173" formatCode="\(###\)\ ###\ ##\ ##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b/>
      <sz val="11"/>
      <name val="Verdan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name val="Verdana"/>
      <family val="2"/>
    </font>
    <font>
      <sz val="12"/>
      <name val="Verdana"/>
      <family val="2"/>
    </font>
    <font>
      <sz val="10"/>
      <color rgb="FF000000"/>
      <name val="Arial"/>
    </font>
    <font>
      <sz val="9"/>
      <color indexed="81"/>
      <name val="Tahoma"/>
      <charset val="1"/>
    </font>
    <font>
      <b/>
      <sz val="11"/>
      <color theme="1"/>
      <name val="Verdana"/>
      <family val="2"/>
    </font>
    <font>
      <b/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166" fontId="1" fillId="0" borderId="0" applyFont="0" applyFill="0" applyBorder="0" applyAlignment="0" applyProtection="0"/>
    <xf numFmtId="0" fontId="3" fillId="0" borderId="0"/>
    <xf numFmtId="0" fontId="3" fillId="0" borderId="0"/>
    <xf numFmtId="0" fontId="9" fillId="0" borderId="0"/>
  </cellStyleXfs>
  <cellXfs count="70">
    <xf numFmtId="0" fontId="0" fillId="0" borderId="0" xfId="0"/>
    <xf numFmtId="9" fontId="4" fillId="2" borderId="4" xfId="2" applyNumberFormat="1" applyFont="1" applyFill="1" applyBorder="1" applyAlignment="1">
      <alignment horizontal="center"/>
    </xf>
    <xf numFmtId="164" fontId="4" fillId="2" borderId="4" xfId="2" applyNumberFormat="1" applyFont="1" applyFill="1" applyBorder="1" applyAlignment="1">
      <alignment horizontal="center"/>
    </xf>
    <xf numFmtId="10" fontId="0" fillId="0" borderId="0" xfId="0" applyNumberFormat="1"/>
    <xf numFmtId="9" fontId="0" fillId="0" borderId="0" xfId="0" applyNumberFormat="1"/>
    <xf numFmtId="0" fontId="4" fillId="3" borderId="8" xfId="2" applyFont="1" applyFill="1" applyBorder="1" applyAlignment="1">
      <alignment horizontal="center" vertical="center"/>
    </xf>
    <xf numFmtId="0" fontId="4" fillId="3" borderId="9" xfId="2" applyFont="1" applyFill="1" applyBorder="1" applyAlignment="1">
      <alignment horizontal="center" vertical="center"/>
    </xf>
    <xf numFmtId="0" fontId="4" fillId="3" borderId="9" xfId="2" applyFont="1" applyFill="1" applyBorder="1" applyAlignment="1">
      <alignment horizontal="center" vertical="center" wrapText="1"/>
    </xf>
    <xf numFmtId="0" fontId="1" fillId="0" borderId="0" xfId="0" applyFont="1"/>
    <xf numFmtId="0" fontId="3" fillId="0" borderId="10" xfId="2" applyBorder="1" applyAlignment="1">
      <alignment horizontal="center"/>
    </xf>
    <xf numFmtId="165" fontId="3" fillId="0" borderId="5" xfId="2" applyNumberFormat="1" applyBorder="1"/>
    <xf numFmtId="167" fontId="0" fillId="0" borderId="10" xfId="1" applyNumberFormat="1" applyFont="1" applyBorder="1"/>
    <xf numFmtId="167" fontId="0" fillId="0" borderId="5" xfId="1" applyNumberFormat="1" applyFont="1" applyBorder="1"/>
    <xf numFmtId="0" fontId="0" fillId="0" borderId="11" xfId="0" applyBorder="1"/>
    <xf numFmtId="0" fontId="3" fillId="0" borderId="4" xfId="2" applyBorder="1" applyAlignment="1">
      <alignment horizontal="center"/>
    </xf>
    <xf numFmtId="165" fontId="3" fillId="0" borderId="12" xfId="2" applyNumberFormat="1" applyBorder="1"/>
    <xf numFmtId="0" fontId="3" fillId="0" borderId="13" xfId="2" applyBorder="1" applyAlignment="1">
      <alignment horizontal="center"/>
    </xf>
    <xf numFmtId="165" fontId="3" fillId="0" borderId="14" xfId="2" applyNumberFormat="1" applyBorder="1"/>
    <xf numFmtId="0" fontId="3" fillId="0" borderId="0" xfId="2" applyBorder="1" applyAlignment="1">
      <alignment horizontal="center"/>
    </xf>
    <xf numFmtId="165" fontId="3" fillId="0" borderId="0" xfId="2" applyNumberForma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3"/>
    <xf numFmtId="165" fontId="3" fillId="0" borderId="0" xfId="3" applyNumberFormat="1"/>
    <xf numFmtId="0" fontId="5" fillId="0" borderId="0" xfId="0" applyFont="1"/>
    <xf numFmtId="0" fontId="2" fillId="0" borderId="0" xfId="0" applyFont="1"/>
    <xf numFmtId="0" fontId="6" fillId="3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0" xfId="2" applyFont="1" applyBorder="1" applyAlignment="1">
      <alignment horizontal="left"/>
    </xf>
    <xf numFmtId="0" fontId="0" fillId="0" borderId="4" xfId="0" applyBorder="1"/>
    <xf numFmtId="0" fontId="5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4" xfId="0" applyFill="1" applyBorder="1"/>
    <xf numFmtId="0" fontId="0" fillId="0" borderId="0" xfId="0" applyFill="1" applyBorder="1"/>
    <xf numFmtId="0" fontId="2" fillId="0" borderId="0" xfId="0" applyFont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4" fillId="2" borderId="3" xfId="2" applyFont="1" applyFill="1" applyBorder="1" applyAlignment="1">
      <alignment horizontal="center" vertical="center"/>
    </xf>
    <xf numFmtId="0" fontId="4" fillId="2" borderId="5" xfId="2" applyFont="1" applyFill="1" applyBorder="1" applyAlignment="1">
      <alignment horizontal="center" vertical="center"/>
    </xf>
    <xf numFmtId="0" fontId="4" fillId="2" borderId="6" xfId="2" applyFont="1" applyFill="1" applyBorder="1" applyAlignment="1">
      <alignment horizontal="center" vertical="center"/>
    </xf>
    <xf numFmtId="0" fontId="4" fillId="2" borderId="7" xfId="2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8" fillId="4" borderId="15" xfId="0" applyFont="1" applyFill="1" applyBorder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 wrapText="1"/>
    </xf>
    <xf numFmtId="0" fontId="8" fillId="4" borderId="21" xfId="0" applyFont="1" applyFill="1" applyBorder="1" applyAlignment="1">
      <alignment horizontal="center" vertical="center" wrapText="1"/>
    </xf>
    <xf numFmtId="0" fontId="8" fillId="4" borderId="22" xfId="0" applyFont="1" applyFill="1" applyBorder="1" applyAlignment="1">
      <alignment horizontal="center" vertical="center" wrapText="1"/>
    </xf>
    <xf numFmtId="0" fontId="4" fillId="3" borderId="24" xfId="2" applyFont="1" applyFill="1" applyBorder="1" applyAlignment="1">
      <alignment horizontal="center" vertical="center"/>
    </xf>
    <xf numFmtId="0" fontId="3" fillId="0" borderId="7" xfId="2" applyBorder="1" applyAlignment="1">
      <alignment horizontal="center"/>
    </xf>
    <xf numFmtId="0" fontId="3" fillId="0" borderId="23" xfId="2" applyBorder="1" applyAlignment="1">
      <alignment horizontal="center"/>
    </xf>
    <xf numFmtId="0" fontId="3" fillId="0" borderId="25" xfId="2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top" wrapText="1"/>
    </xf>
    <xf numFmtId="18" fontId="0" fillId="0" borderId="4" xfId="0" applyNumberFormat="1" applyBorder="1"/>
    <xf numFmtId="170" fontId="0" fillId="0" borderId="0" xfId="0" applyNumberFormat="1"/>
    <xf numFmtId="170" fontId="12" fillId="0" borderId="4" xfId="0" applyNumberFormat="1" applyFont="1" applyBorder="1" applyAlignment="1">
      <alignment horizontal="center" vertical="top" wrapText="1"/>
    </xf>
    <xf numFmtId="170" fontId="0" fillId="0" borderId="4" xfId="0" applyNumberFormat="1" applyBorder="1"/>
    <xf numFmtId="170" fontId="3" fillId="0" borderId="0" xfId="3" applyNumberFormat="1"/>
    <xf numFmtId="173" fontId="0" fillId="0" borderId="4" xfId="0" applyNumberFormat="1" applyBorder="1"/>
    <xf numFmtId="0" fontId="4" fillId="3" borderId="8" xfId="2" applyFont="1" applyFill="1" applyBorder="1" applyAlignment="1">
      <alignment horizontal="center" vertical="center" wrapText="1"/>
    </xf>
    <xf numFmtId="167" fontId="0" fillId="0" borderId="4" xfId="1" applyNumberFormat="1" applyFont="1" applyBorder="1"/>
    <xf numFmtId="0" fontId="6" fillId="0" borderId="26" xfId="0" applyFont="1" applyFill="1" applyBorder="1" applyAlignment="1">
      <alignment horizontal="center"/>
    </xf>
  </cellXfs>
  <cellStyles count="5">
    <cellStyle name="Millares" xfId="1" builtinId="3"/>
    <cellStyle name="Normal" xfId="0" builtinId="0"/>
    <cellStyle name="Normal 2" xfId="2" xr:uid="{00000000-0005-0000-0000-000002000000}"/>
    <cellStyle name="Normal 2 2" xfId="3" xr:uid="{00000000-0005-0000-0000-000003000000}"/>
    <cellStyle name="Normal 3" xfId="4" xr:uid="{00000000-0005-0000-0000-000004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B2302-9930-4113-911E-F03AC4AD9C49}">
  <dimension ref="A2:H33"/>
  <sheetViews>
    <sheetView zoomScaleNormal="100" workbookViewId="0">
      <selection activeCell="I30" sqref="I30"/>
    </sheetView>
  </sheetViews>
  <sheetFormatPr baseColWidth="10" defaultRowHeight="15" x14ac:dyDescent="0.25"/>
  <cols>
    <col min="1" max="1" width="28.7109375" customWidth="1"/>
    <col min="2" max="2" width="12.42578125" customWidth="1"/>
    <col min="3" max="3" width="13.140625" customWidth="1"/>
    <col min="4" max="4" width="12.7109375" customWidth="1"/>
    <col min="5" max="5" width="13" customWidth="1"/>
    <col min="6" max="6" width="5.85546875" customWidth="1"/>
  </cols>
  <sheetData>
    <row r="2" spans="1:8" x14ac:dyDescent="0.25">
      <c r="A2" s="36" t="s">
        <v>57</v>
      </c>
      <c r="B2" s="36"/>
      <c r="C2" s="36"/>
      <c r="D2" s="36"/>
      <c r="E2" s="36"/>
      <c r="F2" s="36"/>
      <c r="G2" s="36"/>
      <c r="H2" s="36"/>
    </row>
    <row r="4" spans="1:8" ht="39" customHeight="1" x14ac:dyDescent="0.25">
      <c r="A4" s="30" t="s">
        <v>58</v>
      </c>
      <c r="B4" s="30" t="s">
        <v>59</v>
      </c>
      <c r="C4" s="30" t="s">
        <v>60</v>
      </c>
      <c r="D4" s="30" t="s">
        <v>61</v>
      </c>
      <c r="E4" s="30" t="s">
        <v>62</v>
      </c>
      <c r="F4" s="30" t="s">
        <v>63</v>
      </c>
      <c r="G4" s="30" t="s">
        <v>64</v>
      </c>
      <c r="H4" s="30" t="s">
        <v>65</v>
      </c>
    </row>
    <row r="5" spans="1:8" x14ac:dyDescent="0.25">
      <c r="A5" s="29" t="s">
        <v>66</v>
      </c>
      <c r="B5" s="29">
        <v>17</v>
      </c>
      <c r="C5" s="29" t="str">
        <f>IF(B5&gt;=18,"Empleado","Estudiante")</f>
        <v>Estudiante</v>
      </c>
      <c r="D5" s="29" t="str">
        <f>IF(C5="Estudiante","Bono","Salario básico")</f>
        <v>Bono</v>
      </c>
      <c r="E5" s="29" t="str">
        <f>IF(D5="Salario básico","SI","NO")</f>
        <v>NO</v>
      </c>
      <c r="F5" s="31" t="s">
        <v>67</v>
      </c>
      <c r="G5" s="29" t="str">
        <f>IF(F5="M","MASCULINO","FEMENINO")</f>
        <v>MASCULINO</v>
      </c>
      <c r="H5" s="29" t="str">
        <f>IF(B5&lt;18,"SOLTERO","CASADO")</f>
        <v>SOLTERO</v>
      </c>
    </row>
    <row r="6" spans="1:8" x14ac:dyDescent="0.25">
      <c r="A6" s="29" t="s">
        <v>68</v>
      </c>
      <c r="B6" s="29">
        <v>40</v>
      </c>
      <c r="C6" s="29" t="str">
        <f t="shared" ref="C6:C14" si="0">IF(B6&gt;=18,"Empleado","Estudiante")</f>
        <v>Empleado</v>
      </c>
      <c r="D6" s="29" t="str">
        <f t="shared" ref="D6:D14" si="1">IF(C6="Estudiante","Bono","Salario básico")</f>
        <v>Salario básico</v>
      </c>
      <c r="E6" s="29" t="str">
        <f t="shared" ref="E6:E14" si="2">IF(D6="Salario básico","SI","NO")</f>
        <v>SI</v>
      </c>
      <c r="F6" s="31" t="s">
        <v>67</v>
      </c>
      <c r="G6" s="29" t="str">
        <f t="shared" ref="G6:G13" si="3">IF(F6="M","MASCULINO","FEMENINO")</f>
        <v>MASCULINO</v>
      </c>
      <c r="H6" s="29" t="str">
        <f t="shared" ref="H6:H14" si="4">IF(B6&lt;18,"SOLTERO","CASADO")</f>
        <v>CASADO</v>
      </c>
    </row>
    <row r="7" spans="1:8" x14ac:dyDescent="0.25">
      <c r="A7" s="29" t="s">
        <v>69</v>
      </c>
      <c r="B7" s="29">
        <v>18</v>
      </c>
      <c r="C7" s="29" t="str">
        <f t="shared" si="0"/>
        <v>Empleado</v>
      </c>
      <c r="D7" s="29" t="str">
        <f t="shared" si="1"/>
        <v>Salario básico</v>
      </c>
      <c r="E7" s="29" t="str">
        <f t="shared" si="2"/>
        <v>SI</v>
      </c>
      <c r="F7" s="31" t="s">
        <v>67</v>
      </c>
      <c r="G7" s="29" t="str">
        <f t="shared" si="3"/>
        <v>MASCULINO</v>
      </c>
      <c r="H7" s="29" t="str">
        <f t="shared" si="4"/>
        <v>CASADO</v>
      </c>
    </row>
    <row r="8" spans="1:8" x14ac:dyDescent="0.25">
      <c r="A8" s="29" t="s">
        <v>70</v>
      </c>
      <c r="B8" s="29">
        <v>36</v>
      </c>
      <c r="C8" s="29" t="str">
        <f t="shared" si="0"/>
        <v>Empleado</v>
      </c>
      <c r="D8" s="29" t="str">
        <f t="shared" si="1"/>
        <v>Salario básico</v>
      </c>
      <c r="E8" s="29" t="str">
        <f t="shared" si="2"/>
        <v>SI</v>
      </c>
      <c r="F8" s="31" t="s">
        <v>71</v>
      </c>
      <c r="G8" s="29" t="str">
        <f t="shared" si="3"/>
        <v>FEMENINO</v>
      </c>
      <c r="H8" s="29" t="str">
        <f t="shared" si="4"/>
        <v>CASADO</v>
      </c>
    </row>
    <row r="9" spans="1:8" x14ac:dyDescent="0.25">
      <c r="A9" s="29" t="s">
        <v>72</v>
      </c>
      <c r="B9" s="29">
        <v>17</v>
      </c>
      <c r="C9" s="29" t="str">
        <f t="shared" si="0"/>
        <v>Estudiante</v>
      </c>
      <c r="D9" s="29" t="str">
        <f t="shared" si="1"/>
        <v>Bono</v>
      </c>
      <c r="E9" s="29" t="str">
        <f t="shared" si="2"/>
        <v>NO</v>
      </c>
      <c r="F9" s="31" t="s">
        <v>67</v>
      </c>
      <c r="G9" s="29" t="str">
        <f t="shared" si="3"/>
        <v>MASCULINO</v>
      </c>
      <c r="H9" s="29" t="str">
        <f t="shared" si="4"/>
        <v>SOLTERO</v>
      </c>
    </row>
    <row r="10" spans="1:8" x14ac:dyDescent="0.25">
      <c r="A10" s="29" t="s">
        <v>73</v>
      </c>
      <c r="B10" s="29">
        <v>45</v>
      </c>
      <c r="C10" s="29" t="str">
        <f t="shared" si="0"/>
        <v>Empleado</v>
      </c>
      <c r="D10" s="29" t="str">
        <f t="shared" si="1"/>
        <v>Salario básico</v>
      </c>
      <c r="E10" s="29" t="str">
        <f t="shared" si="2"/>
        <v>SI</v>
      </c>
      <c r="F10" s="31" t="s">
        <v>67</v>
      </c>
      <c r="G10" s="29" t="str">
        <f t="shared" si="3"/>
        <v>MASCULINO</v>
      </c>
      <c r="H10" s="29" t="str">
        <f t="shared" si="4"/>
        <v>CASADO</v>
      </c>
    </row>
    <row r="11" spans="1:8" x14ac:dyDescent="0.25">
      <c r="A11" s="29" t="s">
        <v>74</v>
      </c>
      <c r="B11" s="29">
        <v>17</v>
      </c>
      <c r="C11" s="29" t="str">
        <f t="shared" si="0"/>
        <v>Estudiante</v>
      </c>
      <c r="D11" s="29" t="str">
        <f t="shared" si="1"/>
        <v>Bono</v>
      </c>
      <c r="E11" s="29" t="str">
        <f t="shared" si="2"/>
        <v>NO</v>
      </c>
      <c r="F11" s="31" t="s">
        <v>67</v>
      </c>
      <c r="G11" s="29" t="str">
        <f t="shared" si="3"/>
        <v>MASCULINO</v>
      </c>
      <c r="H11" s="29" t="str">
        <f t="shared" si="4"/>
        <v>SOLTERO</v>
      </c>
    </row>
    <row r="12" spans="1:8" x14ac:dyDescent="0.25">
      <c r="A12" s="29" t="s">
        <v>75</v>
      </c>
      <c r="B12" s="29">
        <v>21</v>
      </c>
      <c r="C12" s="29" t="str">
        <f t="shared" si="0"/>
        <v>Empleado</v>
      </c>
      <c r="D12" s="29" t="str">
        <f t="shared" si="1"/>
        <v>Salario básico</v>
      </c>
      <c r="E12" s="29" t="str">
        <f t="shared" si="2"/>
        <v>SI</v>
      </c>
      <c r="F12" s="31" t="s">
        <v>71</v>
      </c>
      <c r="G12" s="29" t="str">
        <f t="shared" si="3"/>
        <v>FEMENINO</v>
      </c>
      <c r="H12" s="29" t="str">
        <f t="shared" si="4"/>
        <v>CASADO</v>
      </c>
    </row>
    <row r="13" spans="1:8" x14ac:dyDescent="0.25">
      <c r="A13" s="29" t="s">
        <v>76</v>
      </c>
      <c r="B13" s="29">
        <v>20</v>
      </c>
      <c r="C13" s="29" t="str">
        <f t="shared" si="0"/>
        <v>Empleado</v>
      </c>
      <c r="D13" s="29" t="str">
        <f t="shared" si="1"/>
        <v>Salario básico</v>
      </c>
      <c r="E13" s="29" t="str">
        <f t="shared" si="2"/>
        <v>SI</v>
      </c>
      <c r="F13" s="31" t="s">
        <v>67</v>
      </c>
      <c r="G13" s="29" t="str">
        <f t="shared" si="3"/>
        <v>MASCULINO</v>
      </c>
      <c r="H13" s="29" t="str">
        <f t="shared" si="4"/>
        <v>CASADO</v>
      </c>
    </row>
    <row r="14" spans="1:8" x14ac:dyDescent="0.25">
      <c r="A14" s="29" t="s">
        <v>77</v>
      </c>
      <c r="B14" s="29">
        <v>17</v>
      </c>
      <c r="C14" s="29" t="str">
        <f t="shared" si="0"/>
        <v>Estudiante</v>
      </c>
      <c r="D14" s="29" t="str">
        <f t="shared" si="1"/>
        <v>Bono</v>
      </c>
      <c r="E14" s="29" t="str">
        <f t="shared" si="2"/>
        <v>NO</v>
      </c>
      <c r="F14" s="31" t="s">
        <v>67</v>
      </c>
      <c r="G14" s="29" t="str">
        <f>IF(F14="M","MASCULINO","FEMENINO")</f>
        <v>MASCULINO</v>
      </c>
      <c r="H14" s="29" t="str">
        <f t="shared" si="4"/>
        <v>SOLTERO</v>
      </c>
    </row>
    <row r="15" spans="1:8" x14ac:dyDescent="0.25">
      <c r="A15" s="32"/>
      <c r="B15" s="32"/>
      <c r="C15" s="32"/>
      <c r="D15" s="32"/>
      <c r="E15" s="32"/>
      <c r="F15" s="33"/>
      <c r="G15" s="32"/>
      <c r="H15" s="32"/>
    </row>
    <row r="16" spans="1:8" x14ac:dyDescent="0.25">
      <c r="A16" s="37" t="s">
        <v>78</v>
      </c>
      <c r="B16" s="38"/>
      <c r="C16" s="32"/>
      <c r="D16" s="32"/>
      <c r="E16" s="32"/>
      <c r="F16" s="33"/>
      <c r="G16" s="32"/>
      <c r="H16" s="32"/>
    </row>
    <row r="17" spans="1:8" x14ac:dyDescent="0.25">
      <c r="A17" s="34" t="s">
        <v>79</v>
      </c>
      <c r="B17" s="29"/>
      <c r="C17" s="32"/>
      <c r="D17" s="32"/>
      <c r="E17" s="32"/>
      <c r="F17" s="33"/>
      <c r="G17" s="32"/>
      <c r="H17" s="32"/>
    </row>
    <row r="18" spans="1:8" x14ac:dyDescent="0.25">
      <c r="A18" s="34" t="s">
        <v>80</v>
      </c>
      <c r="B18" s="29"/>
      <c r="C18" s="32"/>
      <c r="D18" s="32"/>
      <c r="E18" s="32"/>
      <c r="F18" s="32"/>
      <c r="G18" s="32"/>
      <c r="H18" s="32"/>
    </row>
    <row r="19" spans="1:8" x14ac:dyDescent="0.25">
      <c r="A19" s="34" t="s">
        <v>81</v>
      </c>
      <c r="B19" s="29">
        <f>AVERAGE(B5:B14)</f>
        <v>24.8</v>
      </c>
      <c r="C19" s="32"/>
      <c r="D19" s="32"/>
      <c r="E19" s="32"/>
      <c r="F19" s="32"/>
      <c r="G19" s="32"/>
      <c r="H19" s="32"/>
    </row>
    <row r="20" spans="1:8" x14ac:dyDescent="0.25">
      <c r="A20" s="34" t="s">
        <v>82</v>
      </c>
      <c r="B20" s="29">
        <f>MAX(B5:B14)</f>
        <v>45</v>
      </c>
      <c r="C20" s="32"/>
      <c r="D20" s="32"/>
      <c r="E20" s="32"/>
      <c r="F20" s="32"/>
      <c r="G20" s="32"/>
      <c r="H20" s="32"/>
    </row>
    <row r="21" spans="1:8" x14ac:dyDescent="0.25">
      <c r="A21" s="34" t="s">
        <v>83</v>
      </c>
      <c r="B21" s="29">
        <f>MIN(B5:B14)</f>
        <v>17</v>
      </c>
      <c r="C21" s="32"/>
      <c r="D21" s="32"/>
      <c r="E21" s="32"/>
      <c r="F21" s="32"/>
      <c r="G21" s="32"/>
      <c r="H21" s="32"/>
    </row>
    <row r="22" spans="1:8" x14ac:dyDescent="0.25">
      <c r="A22" s="34" t="s">
        <v>84</v>
      </c>
      <c r="B22" s="29">
        <f>COUNTA(A5:A14)</f>
        <v>10</v>
      </c>
      <c r="C22" s="32"/>
      <c r="D22" s="32"/>
      <c r="E22" s="32"/>
      <c r="F22" s="32"/>
      <c r="G22" s="32"/>
      <c r="H22" s="32"/>
    </row>
    <row r="23" spans="1:8" x14ac:dyDescent="0.25">
      <c r="A23" s="35"/>
      <c r="B23" s="32"/>
      <c r="C23" s="32"/>
      <c r="D23" s="32"/>
      <c r="E23" s="32"/>
      <c r="F23" s="32"/>
      <c r="G23" s="32"/>
      <c r="H23" s="32"/>
    </row>
    <row r="24" spans="1:8" x14ac:dyDescent="0.25">
      <c r="A24" s="25" t="s">
        <v>85</v>
      </c>
      <c r="B24" s="25"/>
      <c r="C24" s="25"/>
      <c r="D24" s="25"/>
      <c r="E24" s="25"/>
    </row>
    <row r="26" spans="1:8" x14ac:dyDescent="0.25">
      <c r="A26" t="s">
        <v>86</v>
      </c>
    </row>
    <row r="27" spans="1:8" x14ac:dyDescent="0.25">
      <c r="A27" t="s">
        <v>87</v>
      </c>
    </row>
    <row r="28" spans="1:8" x14ac:dyDescent="0.25">
      <c r="A28" t="s">
        <v>88</v>
      </c>
    </row>
    <row r="29" spans="1:8" x14ac:dyDescent="0.25">
      <c r="A29" t="s">
        <v>89</v>
      </c>
    </row>
    <row r="30" spans="1:8" x14ac:dyDescent="0.25">
      <c r="A30" t="s">
        <v>90</v>
      </c>
    </row>
    <row r="31" spans="1:8" x14ac:dyDescent="0.25">
      <c r="A31" t="s">
        <v>91</v>
      </c>
    </row>
    <row r="32" spans="1:8" x14ac:dyDescent="0.25">
      <c r="A32" t="s">
        <v>92</v>
      </c>
    </row>
    <row r="33" spans="1:1" x14ac:dyDescent="0.25">
      <c r="A33" t="s">
        <v>93</v>
      </c>
    </row>
  </sheetData>
  <autoFilter ref="H5:H14" xr:uid="{BAA55FC7-424A-4016-A68C-6D6050F82E0C}"/>
  <mergeCells count="2">
    <mergeCell ref="A2:H2"/>
    <mergeCell ref="A16:B16"/>
  </mergeCells>
  <conditionalFormatting sqref="B5:B14">
    <cfRule type="cellIs" dxfId="1" priority="2" operator="lessThan">
      <formula>18</formula>
    </cfRule>
  </conditionalFormatting>
  <conditionalFormatting sqref="H5:H14">
    <cfRule type="containsText" dxfId="0" priority="1" operator="containsText" text="SOLTERO">
      <formula>NOT(ISERROR(SEARCH("SOLTERO",H5)))</formula>
    </cfRule>
  </conditionalFormatting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P28"/>
  <sheetViews>
    <sheetView workbookViewId="0">
      <selection activeCell="N30" sqref="N30"/>
    </sheetView>
  </sheetViews>
  <sheetFormatPr baseColWidth="10" defaultRowHeight="15" x14ac:dyDescent="0.25"/>
  <cols>
    <col min="2" max="2" width="30" style="62" bestFit="1" customWidth="1"/>
    <col min="3" max="3" width="13.7109375" bestFit="1" customWidth="1"/>
    <col min="6" max="6" width="20.28515625" customWidth="1"/>
    <col min="8" max="8" width="12.28515625" customWidth="1"/>
    <col min="10" max="10" width="15.28515625" customWidth="1"/>
    <col min="11" max="11" width="13.42578125" customWidth="1"/>
    <col min="12" max="12" width="16.140625" bestFit="1" customWidth="1"/>
    <col min="13" max="15" width="15.7109375" customWidth="1"/>
  </cols>
  <sheetData>
    <row r="1" spans="1:16" x14ac:dyDescent="0.25">
      <c r="D1" s="39" t="s">
        <v>0</v>
      </c>
      <c r="E1" s="40"/>
      <c r="F1" s="40"/>
      <c r="G1" s="41"/>
      <c r="H1" s="1">
        <v>0.02</v>
      </c>
    </row>
    <row r="2" spans="1:16" x14ac:dyDescent="0.25">
      <c r="D2" s="42"/>
      <c r="E2" s="43"/>
      <c r="F2" s="43"/>
      <c r="G2" s="44"/>
      <c r="H2" s="2">
        <v>3.5000000000000003E-2</v>
      </c>
      <c r="I2" s="3"/>
      <c r="J2" s="4"/>
    </row>
    <row r="3" spans="1:16" ht="15.75" thickBot="1" x14ac:dyDescent="0.3"/>
    <row r="4" spans="1:16" s="8" customFormat="1" ht="36.75" customHeight="1" thickBot="1" x14ac:dyDescent="0.3">
      <c r="A4" s="60" t="s">
        <v>97</v>
      </c>
      <c r="B4" s="63" t="s">
        <v>96</v>
      </c>
      <c r="C4" s="59" t="s">
        <v>95</v>
      </c>
      <c r="D4" s="55" t="s">
        <v>1</v>
      </c>
      <c r="E4" s="5" t="s">
        <v>2</v>
      </c>
      <c r="F4" s="67" t="s">
        <v>98</v>
      </c>
      <c r="G4" s="5" t="s">
        <v>3</v>
      </c>
      <c r="H4" s="5" t="s">
        <v>4</v>
      </c>
      <c r="I4" s="5" t="s">
        <v>5</v>
      </c>
      <c r="J4" s="5" t="s">
        <v>6</v>
      </c>
      <c r="K4" s="5" t="s">
        <v>7</v>
      </c>
      <c r="L4" s="6" t="s">
        <v>8</v>
      </c>
      <c r="M4" s="7" t="s">
        <v>9</v>
      </c>
      <c r="N4" s="7" t="s">
        <v>10</v>
      </c>
      <c r="O4" s="6" t="s">
        <v>11</v>
      </c>
      <c r="P4"/>
    </row>
    <row r="5" spans="1:16" x14ac:dyDescent="0.25">
      <c r="A5" s="61">
        <v>0.5625</v>
      </c>
      <c r="B5" s="64">
        <v>25248</v>
      </c>
      <c r="C5" s="66">
        <v>3108416115</v>
      </c>
      <c r="D5" s="56" t="s">
        <v>12</v>
      </c>
      <c r="E5" s="9" t="s">
        <v>13</v>
      </c>
      <c r="F5" s="9" t="str">
        <f>CONCATENATE(D5," ",E5)</f>
        <v>Marcela Agudelo</v>
      </c>
      <c r="G5" s="9" t="s">
        <v>14</v>
      </c>
      <c r="H5" s="9" t="s">
        <v>15</v>
      </c>
      <c r="I5" s="9">
        <v>55</v>
      </c>
      <c r="J5" s="9" t="s">
        <v>16</v>
      </c>
      <c r="K5" s="9">
        <v>1</v>
      </c>
      <c r="L5" s="10">
        <v>1000000</v>
      </c>
      <c r="M5" s="11">
        <f>IF(L5&gt;=1000000,L5*$H$1,L5*$H$2)</f>
        <v>20000</v>
      </c>
      <c r="N5" s="12">
        <f>L5-M5</f>
        <v>980000</v>
      </c>
      <c r="O5" s="13" t="str">
        <f>IF(N5&gt;=600000,"CALCULADORA","AGENDA")</f>
        <v>CALCULADORA</v>
      </c>
    </row>
    <row r="6" spans="1:16" x14ac:dyDescent="0.25">
      <c r="A6" s="61">
        <v>0.57291666666666663</v>
      </c>
      <c r="B6" s="64">
        <v>27164</v>
      </c>
      <c r="C6" s="66">
        <v>3108426216</v>
      </c>
      <c r="D6" s="57" t="s">
        <v>17</v>
      </c>
      <c r="E6" s="14" t="s">
        <v>18</v>
      </c>
      <c r="F6" s="9" t="str">
        <f t="shared" ref="F6:F15" si="0">CONCATENATE(D6," ",E6)</f>
        <v>David Henao</v>
      </c>
      <c r="G6" s="14" t="s">
        <v>19</v>
      </c>
      <c r="H6" s="14" t="s">
        <v>20</v>
      </c>
      <c r="I6" s="14">
        <v>50</v>
      </c>
      <c r="J6" s="14" t="s">
        <v>21</v>
      </c>
      <c r="K6" s="14">
        <v>1</v>
      </c>
      <c r="L6" s="15">
        <v>350000</v>
      </c>
      <c r="M6" s="11">
        <f t="shared" ref="M6:M15" si="1">IF(L6&gt;=1000000,L6*$H$1,L6*$H$2)</f>
        <v>12250.000000000002</v>
      </c>
      <c r="N6" s="12">
        <f t="shared" ref="N6:N15" si="2">L6-M6</f>
        <v>337750</v>
      </c>
      <c r="O6" s="13" t="str">
        <f t="shared" ref="O6:O15" si="3">IF(N6&gt;=600000,"CALCULADORA","AGENDA")</f>
        <v>AGENDA</v>
      </c>
    </row>
    <row r="7" spans="1:16" x14ac:dyDescent="0.25">
      <c r="A7" s="61">
        <v>0.58333333333333304</v>
      </c>
      <c r="B7" s="64">
        <v>33313</v>
      </c>
      <c r="C7" s="66">
        <v>3108436317</v>
      </c>
      <c r="D7" s="57" t="s">
        <v>17</v>
      </c>
      <c r="E7" s="14" t="s">
        <v>22</v>
      </c>
      <c r="F7" s="9" t="str">
        <f t="shared" si="0"/>
        <v>David López</v>
      </c>
      <c r="G7" s="14" t="s">
        <v>19</v>
      </c>
      <c r="H7" s="14" t="s">
        <v>20</v>
      </c>
      <c r="I7" s="14">
        <v>33</v>
      </c>
      <c r="J7" s="14" t="s">
        <v>23</v>
      </c>
      <c r="K7" s="14">
        <v>1</v>
      </c>
      <c r="L7" s="15">
        <v>255000</v>
      </c>
      <c r="M7" s="11">
        <f t="shared" si="1"/>
        <v>8925</v>
      </c>
      <c r="N7" s="12">
        <f t="shared" si="2"/>
        <v>246075</v>
      </c>
      <c r="O7" s="13" t="str">
        <f t="shared" si="3"/>
        <v>AGENDA</v>
      </c>
    </row>
    <row r="8" spans="1:16" x14ac:dyDescent="0.25">
      <c r="A8" s="61">
        <v>0.59375</v>
      </c>
      <c r="B8" s="64">
        <v>33285</v>
      </c>
      <c r="C8" s="66">
        <v>3108446418</v>
      </c>
      <c r="D8" s="57" t="s">
        <v>24</v>
      </c>
      <c r="E8" s="14" t="s">
        <v>25</v>
      </c>
      <c r="F8" s="9" t="str">
        <f t="shared" si="0"/>
        <v>Andrea Mebarak</v>
      </c>
      <c r="G8" s="14" t="s">
        <v>14</v>
      </c>
      <c r="H8" s="14" t="s">
        <v>15</v>
      </c>
      <c r="I8" s="14">
        <v>33</v>
      </c>
      <c r="J8" s="14" t="s">
        <v>16</v>
      </c>
      <c r="K8" s="14">
        <v>1</v>
      </c>
      <c r="L8" s="15">
        <v>350000</v>
      </c>
      <c r="M8" s="11">
        <f t="shared" si="1"/>
        <v>12250.000000000002</v>
      </c>
      <c r="N8" s="12">
        <f t="shared" si="2"/>
        <v>337750</v>
      </c>
      <c r="O8" s="13" t="str">
        <f t="shared" si="3"/>
        <v>AGENDA</v>
      </c>
    </row>
    <row r="9" spans="1:16" x14ac:dyDescent="0.25">
      <c r="A9" s="61">
        <v>0.60416666666666696</v>
      </c>
      <c r="B9" s="64">
        <v>40159</v>
      </c>
      <c r="C9" s="66">
        <v>3108456519</v>
      </c>
      <c r="D9" s="57" t="s">
        <v>26</v>
      </c>
      <c r="E9" s="14" t="s">
        <v>13</v>
      </c>
      <c r="F9" s="9" t="str">
        <f t="shared" si="0"/>
        <v>Juan Agudelo</v>
      </c>
      <c r="G9" s="14" t="s">
        <v>27</v>
      </c>
      <c r="H9" s="14" t="s">
        <v>20</v>
      </c>
      <c r="I9" s="14">
        <v>15</v>
      </c>
      <c r="J9" s="14" t="s">
        <v>21</v>
      </c>
      <c r="K9" s="14">
        <v>2</v>
      </c>
      <c r="L9" s="15">
        <v>364100</v>
      </c>
      <c r="M9" s="11">
        <f t="shared" si="1"/>
        <v>12743.500000000002</v>
      </c>
      <c r="N9" s="12">
        <f t="shared" si="2"/>
        <v>351356.5</v>
      </c>
      <c r="O9" s="13" t="str">
        <f t="shared" si="3"/>
        <v>AGENDA</v>
      </c>
    </row>
    <row r="10" spans="1:16" x14ac:dyDescent="0.25">
      <c r="A10" s="61">
        <v>0.61458333333333304</v>
      </c>
      <c r="B10" s="64">
        <v>37100</v>
      </c>
      <c r="C10" s="66">
        <v>3108466620</v>
      </c>
      <c r="D10" s="57" t="s">
        <v>28</v>
      </c>
      <c r="E10" s="14" t="s">
        <v>29</v>
      </c>
      <c r="F10" s="9" t="str">
        <f t="shared" si="0"/>
        <v>Laura Bisbal</v>
      </c>
      <c r="G10" s="14" t="s">
        <v>30</v>
      </c>
      <c r="H10" s="14" t="s">
        <v>15</v>
      </c>
      <c r="I10" s="14">
        <v>22</v>
      </c>
      <c r="J10" s="14" t="s">
        <v>31</v>
      </c>
      <c r="K10" s="14">
        <v>2</v>
      </c>
      <c r="L10" s="15">
        <v>550000</v>
      </c>
      <c r="M10" s="11">
        <f t="shared" si="1"/>
        <v>19250.000000000004</v>
      </c>
      <c r="N10" s="12">
        <f t="shared" si="2"/>
        <v>530750</v>
      </c>
      <c r="O10" s="13" t="str">
        <f t="shared" si="3"/>
        <v>AGENDA</v>
      </c>
    </row>
    <row r="11" spans="1:16" x14ac:dyDescent="0.25">
      <c r="A11" s="61">
        <v>0.625</v>
      </c>
      <c r="B11" s="64">
        <v>37131</v>
      </c>
      <c r="C11" s="66">
        <v>3108476721</v>
      </c>
      <c r="D11" s="57" t="s">
        <v>32</v>
      </c>
      <c r="E11" s="14" t="s">
        <v>29</v>
      </c>
      <c r="F11" s="9" t="str">
        <f t="shared" si="0"/>
        <v>Mónica Bisbal</v>
      </c>
      <c r="G11" s="14" t="s">
        <v>27</v>
      </c>
      <c r="H11" s="14" t="s">
        <v>15</v>
      </c>
      <c r="I11" s="14">
        <v>22</v>
      </c>
      <c r="J11" s="14" t="s">
        <v>16</v>
      </c>
      <c r="K11" s="14">
        <v>2</v>
      </c>
      <c r="L11" s="15">
        <v>1000000</v>
      </c>
      <c r="M11" s="11">
        <f t="shared" si="1"/>
        <v>20000</v>
      </c>
      <c r="N11" s="12">
        <f t="shared" si="2"/>
        <v>980000</v>
      </c>
      <c r="O11" s="13" t="str">
        <f t="shared" si="3"/>
        <v>CALCULADORA</v>
      </c>
    </row>
    <row r="12" spans="1:16" x14ac:dyDescent="0.25">
      <c r="A12" s="61">
        <v>0.63541666666666596</v>
      </c>
      <c r="B12" s="64">
        <v>33465</v>
      </c>
      <c r="C12" s="66">
        <v>3108486822</v>
      </c>
      <c r="D12" s="57" t="s">
        <v>33</v>
      </c>
      <c r="E12" s="14" t="s">
        <v>22</v>
      </c>
      <c r="F12" s="9" t="str">
        <f t="shared" si="0"/>
        <v>Angela López</v>
      </c>
      <c r="G12" s="14" t="s">
        <v>34</v>
      </c>
      <c r="H12" s="14" t="s">
        <v>15</v>
      </c>
      <c r="I12" s="14">
        <v>33</v>
      </c>
      <c r="J12" s="14" t="s">
        <v>16</v>
      </c>
      <c r="K12" s="14">
        <v>2</v>
      </c>
      <c r="L12" s="15">
        <v>700000</v>
      </c>
      <c r="M12" s="11">
        <f t="shared" si="1"/>
        <v>24500.000000000004</v>
      </c>
      <c r="N12" s="12">
        <f t="shared" si="2"/>
        <v>675500</v>
      </c>
      <c r="O12" s="13" t="str">
        <f t="shared" si="3"/>
        <v>CALCULADORA</v>
      </c>
    </row>
    <row r="13" spans="1:16" x14ac:dyDescent="0.25">
      <c r="A13" s="61">
        <v>0.64583333333333304</v>
      </c>
      <c r="B13" s="64">
        <v>34744</v>
      </c>
      <c r="C13" s="66">
        <v>3108496923</v>
      </c>
      <c r="D13" s="57" t="s">
        <v>35</v>
      </c>
      <c r="E13" s="14" t="s">
        <v>18</v>
      </c>
      <c r="F13" s="9" t="str">
        <f t="shared" si="0"/>
        <v>Carlos Henao</v>
      </c>
      <c r="G13" s="14" t="s">
        <v>36</v>
      </c>
      <c r="H13" s="14" t="s">
        <v>20</v>
      </c>
      <c r="I13" s="14">
        <v>29</v>
      </c>
      <c r="J13" s="14" t="s">
        <v>21</v>
      </c>
      <c r="K13" s="14">
        <v>4</v>
      </c>
      <c r="L13" s="15">
        <v>3500000</v>
      </c>
      <c r="M13" s="11">
        <f t="shared" si="1"/>
        <v>70000</v>
      </c>
      <c r="N13" s="12">
        <f t="shared" si="2"/>
        <v>3430000</v>
      </c>
      <c r="O13" s="13" t="str">
        <f t="shared" si="3"/>
        <v>CALCULADORA</v>
      </c>
    </row>
    <row r="14" spans="1:16" x14ac:dyDescent="0.25">
      <c r="A14" s="61">
        <v>0.65625</v>
      </c>
      <c r="B14" s="64">
        <v>41924</v>
      </c>
      <c r="C14" s="66">
        <v>3108507024</v>
      </c>
      <c r="D14" s="57" t="s">
        <v>37</v>
      </c>
      <c r="E14" s="14" t="s">
        <v>22</v>
      </c>
      <c r="F14" s="9" t="str">
        <f t="shared" si="0"/>
        <v>María López</v>
      </c>
      <c r="G14" s="14" t="s">
        <v>14</v>
      </c>
      <c r="H14" s="14" t="s">
        <v>15</v>
      </c>
      <c r="I14" s="14">
        <v>15</v>
      </c>
      <c r="J14" s="14" t="s">
        <v>31</v>
      </c>
      <c r="K14" s="14">
        <v>1</v>
      </c>
      <c r="L14" s="15">
        <v>450000</v>
      </c>
      <c r="M14" s="11">
        <f t="shared" si="1"/>
        <v>15750.000000000002</v>
      </c>
      <c r="N14" s="12">
        <f t="shared" si="2"/>
        <v>434250</v>
      </c>
      <c r="O14" s="13" t="str">
        <f t="shared" si="3"/>
        <v>AGENDA</v>
      </c>
    </row>
    <row r="15" spans="1:16" ht="15.75" thickBot="1" x14ac:dyDescent="0.3">
      <c r="A15" s="61">
        <v>0.66666666666666596</v>
      </c>
      <c r="B15" s="64">
        <v>34622</v>
      </c>
      <c r="C15" s="66">
        <v>3108517125</v>
      </c>
      <c r="D15" s="58" t="s">
        <v>17</v>
      </c>
      <c r="E15" s="16" t="s">
        <v>22</v>
      </c>
      <c r="F15" s="9" t="str">
        <f t="shared" si="0"/>
        <v>David López</v>
      </c>
      <c r="G15" s="16" t="s">
        <v>14</v>
      </c>
      <c r="H15" s="16" t="s">
        <v>20</v>
      </c>
      <c r="I15" s="16">
        <v>30</v>
      </c>
      <c r="J15" s="16" t="s">
        <v>21</v>
      </c>
      <c r="K15" s="16">
        <v>4</v>
      </c>
      <c r="L15" s="17">
        <v>2500000</v>
      </c>
      <c r="M15" s="11">
        <f t="shared" si="1"/>
        <v>50000</v>
      </c>
      <c r="N15" s="12">
        <f t="shared" si="2"/>
        <v>2450000</v>
      </c>
      <c r="O15" s="13" t="str">
        <f t="shared" si="3"/>
        <v>CALCULADORA</v>
      </c>
    </row>
    <row r="16" spans="1:16" x14ac:dyDescent="0.25">
      <c r="D16" s="18"/>
      <c r="E16" s="18"/>
      <c r="F16" s="18"/>
      <c r="G16" s="18"/>
      <c r="H16" s="18"/>
      <c r="I16" s="18"/>
      <c r="J16" s="18"/>
      <c r="K16" s="18"/>
      <c r="L16" s="19"/>
      <c r="M16" s="20" t="s">
        <v>38</v>
      </c>
      <c r="N16" s="20" t="s">
        <v>39</v>
      </c>
      <c r="O16" s="20" t="s">
        <v>38</v>
      </c>
      <c r="P16" s="20"/>
    </row>
    <row r="17" spans="2:15" x14ac:dyDescent="0.25">
      <c r="M17" s="21"/>
      <c r="N17" s="21"/>
      <c r="O17" s="21"/>
    </row>
    <row r="18" spans="2:15" s="22" customFormat="1" x14ac:dyDescent="0.25">
      <c r="B18" s="65"/>
      <c r="D18"/>
      <c r="K18" s="23"/>
    </row>
    <row r="19" spans="2:15" s="22" customFormat="1" ht="15.75" x14ac:dyDescent="0.25">
      <c r="B19" s="65"/>
      <c r="D19" s="24" t="s">
        <v>40</v>
      </c>
      <c r="K19" s="23"/>
    </row>
    <row r="20" spans="2:15" s="22" customFormat="1" ht="15.75" x14ac:dyDescent="0.25">
      <c r="B20" s="65"/>
      <c r="D20" s="24"/>
      <c r="K20" s="23"/>
    </row>
    <row r="21" spans="2:15" s="22" customFormat="1" ht="15.75" x14ac:dyDescent="0.25">
      <c r="B21" s="65"/>
      <c r="D21" s="24" t="s">
        <v>41</v>
      </c>
      <c r="K21" s="23"/>
    </row>
    <row r="22" spans="2:15" s="22" customFormat="1" ht="15.75" x14ac:dyDescent="0.25">
      <c r="B22" s="65"/>
      <c r="D22" s="24"/>
      <c r="K22" s="23"/>
    </row>
    <row r="23" spans="2:15" s="22" customFormat="1" x14ac:dyDescent="0.25">
      <c r="B23" s="65"/>
      <c r="D23" s="25" t="s">
        <v>42</v>
      </c>
      <c r="K23" s="23"/>
    </row>
    <row r="24" spans="2:15" ht="15.75" x14ac:dyDescent="0.25">
      <c r="D24" s="24" t="s">
        <v>43</v>
      </c>
    </row>
    <row r="25" spans="2:15" ht="15.75" x14ac:dyDescent="0.25">
      <c r="D25" s="24" t="s">
        <v>55</v>
      </c>
    </row>
    <row r="26" spans="2:15" ht="15.75" x14ac:dyDescent="0.25">
      <c r="D26" s="24" t="s">
        <v>56</v>
      </c>
    </row>
    <row r="28" spans="2:15" ht="15.75" x14ac:dyDescent="0.25">
      <c r="D28" s="24" t="s">
        <v>94</v>
      </c>
    </row>
  </sheetData>
  <mergeCells count="1">
    <mergeCell ref="D1:G2"/>
  </mergeCells>
  <pageMargins left="0.70866141732283472" right="0.70866141732283472" top="0.74803149606299213" bottom="0.74803149606299213" header="0.31496062992125984" footer="0.31496062992125984"/>
  <pageSetup scale="50" orientation="landscape" horizontalDpi="4294967292" r:id="rId1"/>
  <headerFooter>
    <oddHeader>&amp;C&amp;"Cambria Math,Normal"&amp;14DANNA MICHEL ORTIZ SINITAVÉ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FB6A4-9C3E-4AE0-8D33-93DC6459BA41}">
  <dimension ref="A1:B6"/>
  <sheetViews>
    <sheetView workbookViewId="0">
      <selection activeCell="B10" sqref="B10"/>
    </sheetView>
  </sheetViews>
  <sheetFormatPr baseColWidth="10" defaultRowHeight="15" x14ac:dyDescent="0.25"/>
  <cols>
    <col min="1" max="1" width="20.140625" customWidth="1"/>
    <col min="2" max="2" width="14.140625" bestFit="1" customWidth="1"/>
  </cols>
  <sheetData>
    <row r="1" spans="1:2" x14ac:dyDescent="0.25">
      <c r="A1" s="45" t="s">
        <v>54</v>
      </c>
      <c r="B1" s="45"/>
    </row>
    <row r="2" spans="1:2" x14ac:dyDescent="0.25">
      <c r="A2" s="29" t="s">
        <v>49</v>
      </c>
      <c r="B2" s="68">
        <f>SUM('Fórmulas y formatos'!N5:N15)</f>
        <v>10753431.5</v>
      </c>
    </row>
    <row r="3" spans="1:2" x14ac:dyDescent="0.25">
      <c r="A3" s="29" t="s">
        <v>50</v>
      </c>
      <c r="B3" s="68">
        <f>MAX('Fórmulas y formatos'!N5:N15)</f>
        <v>3430000</v>
      </c>
    </row>
    <row r="4" spans="1:2" x14ac:dyDescent="0.25">
      <c r="A4" s="29" t="s">
        <v>51</v>
      </c>
      <c r="B4" s="68">
        <f>MIN('Fórmulas y formatos'!N5:N15)</f>
        <v>246075</v>
      </c>
    </row>
    <row r="5" spans="1:2" x14ac:dyDescent="0.25">
      <c r="A5" s="29" t="s">
        <v>52</v>
      </c>
      <c r="B5" s="68">
        <f>AVERAGE('Fórmulas y formatos'!N5:N15)</f>
        <v>977584.68181818177</v>
      </c>
    </row>
    <row r="6" spans="1:2" x14ac:dyDescent="0.25">
      <c r="A6" s="29" t="s">
        <v>53</v>
      </c>
      <c r="B6" s="29">
        <f>COUNTA('Fórmulas y formatos'!D5:D15)</f>
        <v>11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F21"/>
  <sheetViews>
    <sheetView tabSelected="1" workbookViewId="0">
      <selection activeCell="L20" sqref="L20"/>
    </sheetView>
  </sheetViews>
  <sheetFormatPr baseColWidth="10" defaultRowHeight="15" x14ac:dyDescent="0.25"/>
  <cols>
    <col min="1" max="1" width="17.140625" customWidth="1"/>
    <col min="2" max="2" width="22.140625" customWidth="1"/>
  </cols>
  <sheetData>
    <row r="1" spans="1:6" ht="15.75" x14ac:dyDescent="0.25">
      <c r="A1" s="26" t="s">
        <v>44</v>
      </c>
      <c r="B1" s="26" t="s">
        <v>45</v>
      </c>
    </row>
    <row r="2" spans="1:6" ht="15.75" x14ac:dyDescent="0.25">
      <c r="A2" s="27">
        <v>501</v>
      </c>
      <c r="B2" s="27" t="s">
        <v>103</v>
      </c>
    </row>
    <row r="3" spans="1:6" ht="15.75" x14ac:dyDescent="0.25">
      <c r="A3" s="27">
        <v>502</v>
      </c>
      <c r="B3" s="27" t="s">
        <v>100</v>
      </c>
    </row>
    <row r="4" spans="1:6" ht="15.75" x14ac:dyDescent="0.25">
      <c r="A4" s="27">
        <v>503</v>
      </c>
      <c r="B4" s="27" t="s">
        <v>101</v>
      </c>
    </row>
    <row r="5" spans="1:6" ht="15.75" x14ac:dyDescent="0.25">
      <c r="A5" s="27">
        <v>504</v>
      </c>
      <c r="B5" s="27" t="s">
        <v>102</v>
      </c>
    </row>
    <row r="6" spans="1:6" ht="15.75" x14ac:dyDescent="0.25">
      <c r="A6" s="27">
        <v>505</v>
      </c>
      <c r="B6" s="27" t="s">
        <v>102</v>
      </c>
    </row>
    <row r="7" spans="1:6" ht="15.75" x14ac:dyDescent="0.25">
      <c r="A7" s="27">
        <v>506</v>
      </c>
      <c r="B7" s="27" t="s">
        <v>103</v>
      </c>
    </row>
    <row r="8" spans="1:6" ht="15.75" x14ac:dyDescent="0.25">
      <c r="A8" s="27">
        <v>507</v>
      </c>
      <c r="B8" s="27" t="s">
        <v>99</v>
      </c>
    </row>
    <row r="9" spans="1:6" ht="15.75" x14ac:dyDescent="0.25">
      <c r="A9" s="69"/>
    </row>
    <row r="10" spans="1:6" ht="19.5" x14ac:dyDescent="0.25">
      <c r="A10" s="28" t="s">
        <v>46</v>
      </c>
    </row>
    <row r="11" spans="1:6" ht="15.75" thickBot="1" x14ac:dyDescent="0.3"/>
    <row r="12" spans="1:6" x14ac:dyDescent="0.25">
      <c r="A12" s="46" t="s">
        <v>47</v>
      </c>
      <c r="B12" s="47"/>
      <c r="C12" s="47"/>
      <c r="D12" s="47"/>
      <c r="E12" s="47"/>
      <c r="F12" s="48"/>
    </row>
    <row r="13" spans="1:6" x14ac:dyDescent="0.25">
      <c r="A13" s="49"/>
      <c r="B13" s="50"/>
      <c r="C13" s="50"/>
      <c r="D13" s="50"/>
      <c r="E13" s="50"/>
      <c r="F13" s="51"/>
    </row>
    <row r="14" spans="1:6" x14ac:dyDescent="0.25">
      <c r="A14" s="49"/>
      <c r="B14" s="50"/>
      <c r="C14" s="50"/>
      <c r="D14" s="50"/>
      <c r="E14" s="50"/>
      <c r="F14" s="51"/>
    </row>
    <row r="15" spans="1:6" ht="15.75" thickBot="1" x14ac:dyDescent="0.3">
      <c r="A15" s="52"/>
      <c r="B15" s="53"/>
      <c r="C15" s="53"/>
      <c r="D15" s="53"/>
      <c r="E15" s="53"/>
      <c r="F15" s="54"/>
    </row>
    <row r="17" spans="1:6" ht="15.75" thickBot="1" x14ac:dyDescent="0.3"/>
    <row r="18" spans="1:6" x14ac:dyDescent="0.25">
      <c r="A18" s="46" t="s">
        <v>48</v>
      </c>
      <c r="B18" s="47"/>
      <c r="C18" s="47"/>
      <c r="D18" s="47"/>
      <c r="E18" s="47"/>
      <c r="F18" s="48"/>
    </row>
    <row r="19" spans="1:6" x14ac:dyDescent="0.25">
      <c r="A19" s="49"/>
      <c r="B19" s="50"/>
      <c r="C19" s="50"/>
      <c r="D19" s="50"/>
      <c r="E19" s="50"/>
      <c r="F19" s="51"/>
    </row>
    <row r="20" spans="1:6" x14ac:dyDescent="0.25">
      <c r="A20" s="49"/>
      <c r="B20" s="50"/>
      <c r="C20" s="50"/>
      <c r="D20" s="50"/>
      <c r="E20" s="50"/>
      <c r="F20" s="51"/>
    </row>
    <row r="21" spans="1:6" ht="15.75" thickBot="1" x14ac:dyDescent="0.3">
      <c r="A21" s="52"/>
      <c r="B21" s="53"/>
      <c r="C21" s="53"/>
      <c r="D21" s="53"/>
      <c r="E21" s="53"/>
      <c r="F21" s="54"/>
    </row>
  </sheetData>
  <mergeCells count="2">
    <mergeCell ref="A12:F15"/>
    <mergeCell ref="A18:F21"/>
  </mergeCells>
  <dataValidations count="2">
    <dataValidation type="whole" operator="greaterThan" allowBlank="1" showInputMessage="1" showErrorMessage="1" errorTitle="ERROR" error="Valor equivocado. " promptTitle="ATENCIÓN" prompt="Inserte solo números mayores a 500" sqref="A2:A8" xr:uid="{A2B49C74-B3AE-49DC-94C6-96F8E8FED095}">
      <formula1>500</formula1>
    </dataValidation>
    <dataValidation type="list" allowBlank="1" showInputMessage="1" showErrorMessage="1" errorTitle="ERROR" error="Este valor no es permitido. " promptTitle="AGREGAR" prompt="Seleccione la universidad de su preferencia. " sqref="B2:B8" xr:uid="{25D9BAAD-4482-44EE-BE3B-93AE2F043B53}">
      <formula1>"U de M, UPB, U de A, U de Colombia, U Nacional"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si condicional</vt:lpstr>
      <vt:lpstr>Fórmulas y formatos</vt:lpstr>
      <vt:lpstr>resumen</vt:lpstr>
      <vt:lpstr>Validación de 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</dc:creator>
  <cp:lastModifiedBy>desarrollo</cp:lastModifiedBy>
  <cp:lastPrinted>2024-06-04T18:48:09Z</cp:lastPrinted>
  <dcterms:created xsi:type="dcterms:W3CDTF">2021-04-27T22:57:23Z</dcterms:created>
  <dcterms:modified xsi:type="dcterms:W3CDTF">2024-06-04T19:15:24Z</dcterms:modified>
</cp:coreProperties>
</file>