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3695" yWindow="-15" windowWidth="15135" windowHeight="11760" activeTab="1"/>
  </bookViews>
  <sheets>
    <sheet name="TERVEZETT" sheetId="1" r:id="rId1"/>
    <sheet name="TÉNYLEGES" sheetId="7" r:id="rId2"/>
    <sheet name="Kieg. - Ital" sheetId="3" r:id="rId3"/>
    <sheet name="Meghívottak" sheetId="4" r:id="rId4"/>
    <sheet name="Kontaktok" sheetId="6" r:id="rId5"/>
  </sheets>
  <calcPr calcId="125725"/>
</workbook>
</file>

<file path=xl/calcChain.xml><?xml version="1.0" encoding="utf-8"?>
<calcChain xmlns="http://schemas.openxmlformats.org/spreadsheetml/2006/main">
  <c r="H26" i="7"/>
  <c r="G26"/>
  <c r="F26"/>
  <c r="F41" s="1"/>
  <c r="E26"/>
  <c r="E41"/>
  <c r="I2" i="1"/>
  <c r="H40" i="7"/>
  <c r="G40"/>
  <c r="H28"/>
  <c r="G28"/>
  <c r="E56" i="1"/>
  <c r="D37" i="7"/>
  <c r="H37" s="1"/>
  <c r="G37"/>
  <c r="G36"/>
  <c r="D36"/>
  <c r="D27"/>
  <c r="G33"/>
  <c r="D38"/>
  <c r="G35"/>
  <c r="H35" s="1"/>
  <c r="C35"/>
  <c r="C41" s="1"/>
  <c r="B35"/>
  <c r="B41" s="1"/>
  <c r="G34"/>
  <c r="H34" s="1"/>
  <c r="D33"/>
  <c r="G32"/>
  <c r="D32"/>
  <c r="H32" s="1"/>
  <c r="G31"/>
  <c r="D31"/>
  <c r="G30"/>
  <c r="D30"/>
  <c r="G29"/>
  <c r="H29" s="1"/>
  <c r="D29"/>
  <c r="G27"/>
  <c r="H27" s="1"/>
  <c r="D26"/>
  <c r="G25"/>
  <c r="D25"/>
  <c r="H25" s="1"/>
  <c r="G24"/>
  <c r="D24"/>
  <c r="D12"/>
  <c r="H12" s="1"/>
  <c r="D11"/>
  <c r="H11" s="1"/>
  <c r="C18"/>
  <c r="B18"/>
  <c r="E75" i="1"/>
  <c r="D13" i="7"/>
  <c r="H13" s="1"/>
  <c r="C9"/>
  <c r="B9"/>
  <c r="D15"/>
  <c r="H15" s="1"/>
  <c r="D14"/>
  <c r="H14" s="1"/>
  <c r="D16"/>
  <c r="H16" s="1"/>
  <c r="D17"/>
  <c r="H17" s="1"/>
  <c r="D10"/>
  <c r="H10" s="1"/>
  <c r="D5"/>
  <c r="H5" s="1"/>
  <c r="C6"/>
  <c r="B6"/>
  <c r="D20"/>
  <c r="H20" s="1"/>
  <c r="D19"/>
  <c r="H19" s="1"/>
  <c r="C8"/>
  <c r="B8"/>
  <c r="C7"/>
  <c r="B7"/>
  <c r="E77" i="1"/>
  <c r="E76"/>
  <c r="E74"/>
  <c r="E73"/>
  <c r="E34"/>
  <c r="E36"/>
  <c r="E35"/>
  <c r="E33"/>
  <c r="E32"/>
  <c r="E31"/>
  <c r="E30"/>
  <c r="E29"/>
  <c r="E28"/>
  <c r="E26"/>
  <c r="E25"/>
  <c r="E24"/>
  <c r="D23"/>
  <c r="E23" s="1"/>
  <c r="E71"/>
  <c r="L22" i="4"/>
  <c r="C6" i="3"/>
  <c r="Q22" i="4"/>
  <c r="P22"/>
  <c r="O22"/>
  <c r="N22"/>
  <c r="M22"/>
  <c r="L23"/>
  <c r="H22"/>
  <c r="C26" s="1"/>
  <c r="G22"/>
  <c r="F22"/>
  <c r="E22"/>
  <c r="D22"/>
  <c r="C22"/>
  <c r="B26" s="1"/>
  <c r="R9"/>
  <c r="C21" i="7" l="1"/>
  <c r="H36"/>
  <c r="D9"/>
  <c r="H9" s="1"/>
  <c r="H24"/>
  <c r="H30"/>
  <c r="D41"/>
  <c r="D7"/>
  <c r="H7" s="1"/>
  <c r="D6"/>
  <c r="H6" s="1"/>
  <c r="D18"/>
  <c r="H18" s="1"/>
  <c r="H21" s="1"/>
  <c r="G41"/>
  <c r="D8"/>
  <c r="H8" s="1"/>
  <c r="H31"/>
  <c r="H33"/>
  <c r="B21"/>
  <c r="C23" i="4"/>
  <c r="H3" i="1"/>
  <c r="H2"/>
  <c r="H41" i="7" l="1"/>
  <c r="D21"/>
  <c r="E7" i="1"/>
  <c r="E6"/>
  <c r="E4"/>
  <c r="E39"/>
  <c r="E38"/>
  <c r="H39"/>
  <c r="H38"/>
  <c r="E37" l="1"/>
  <c r="E40" s="1"/>
  <c r="H1"/>
  <c r="D11" s="1"/>
  <c r="E50"/>
  <c r="I63"/>
  <c r="I62"/>
  <c r="H63"/>
  <c r="H62"/>
  <c r="H55"/>
  <c r="I55" s="1"/>
  <c r="H54"/>
  <c r="I54" s="1"/>
  <c r="E18"/>
  <c r="H18" s="1"/>
  <c r="E19"/>
  <c r="H19" s="1"/>
  <c r="I24" i="3"/>
  <c r="I23"/>
  <c r="I22"/>
  <c r="I21"/>
  <c r="I20"/>
  <c r="I19"/>
  <c r="I18"/>
  <c r="I17"/>
  <c r="I16"/>
  <c r="I15"/>
  <c r="I14"/>
  <c r="I13"/>
  <c r="I12"/>
  <c r="I11"/>
  <c r="I10"/>
  <c r="C3" s="1"/>
  <c r="I9"/>
  <c r="I8"/>
  <c r="I7"/>
  <c r="I6"/>
  <c r="I5"/>
  <c r="I4"/>
  <c r="C2" s="1"/>
  <c r="C4" s="1"/>
  <c r="I3"/>
  <c r="I2"/>
  <c r="C1"/>
  <c r="D5" i="1" l="1"/>
  <c r="L22"/>
  <c r="D54"/>
  <c r="E54" s="1"/>
  <c r="D3"/>
  <c r="E3" s="1"/>
  <c r="C11"/>
  <c r="E11" s="1"/>
  <c r="D53"/>
  <c r="E53" s="1"/>
  <c r="E5" l="1"/>
  <c r="E13" l="1"/>
  <c r="E20" l="1"/>
  <c r="D9"/>
  <c r="E9" s="1"/>
  <c r="E12" s="1"/>
  <c r="D10"/>
  <c r="E10" s="1"/>
  <c r="D8"/>
  <c r="C8" s="1"/>
  <c r="E14" l="1"/>
  <c r="E15" l="1"/>
  <c r="E79"/>
  <c r="H80" l="1"/>
  <c r="I3"/>
  <c r="H81" s="1"/>
</calcChain>
</file>

<file path=xl/sharedStrings.xml><?xml version="1.0" encoding="utf-8"?>
<sst xmlns="http://schemas.openxmlformats.org/spreadsheetml/2006/main" count="321" uniqueCount="213">
  <si>
    <t>TOTAL</t>
  </si>
  <si>
    <t>Éjféli töltöttkáposzta</t>
  </si>
  <si>
    <t>Valentin:</t>
  </si>
  <si>
    <t>Ft</t>
  </si>
  <si>
    <t>Kriszti:</t>
  </si>
  <si>
    <t>Dugódíj</t>
  </si>
  <si>
    <t>Rövidital</t>
  </si>
  <si>
    <t>Összesen:</t>
  </si>
  <si>
    <t>Szolgáltatók:</t>
  </si>
  <si>
    <t>Kitelepült anyakönyvezető</t>
  </si>
  <si>
    <t>Randevú Zenekar</t>
  </si>
  <si>
    <t>Fényképész</t>
  </si>
  <si>
    <t>Videós</t>
  </si>
  <si>
    <t>Hajó:</t>
  </si>
  <si>
    <t>Templomi ceremónia</t>
  </si>
  <si>
    <t>TOTAL:</t>
  </si>
  <si>
    <t>Szervízdíj (étel-és italfelszolgálás után)</t>
  </si>
  <si>
    <t>Valentin</t>
  </si>
  <si>
    <t>Krisztina</t>
  </si>
  <si>
    <t>Vőfély</t>
  </si>
  <si>
    <t xml:space="preserve">Bérlés </t>
  </si>
  <si>
    <t>Menyasszonyi ruha</t>
  </si>
  <si>
    <t>Menyecske ruha</t>
  </si>
  <si>
    <t>Kriszti</t>
  </si>
  <si>
    <t>Vőlegény ruha</t>
  </si>
  <si>
    <t>Busz bérlés</t>
  </si>
  <si>
    <t>ELŐLEG</t>
  </si>
  <si>
    <t>TÉTEL</t>
  </si>
  <si>
    <t>Szolgáltatók ellátása</t>
  </si>
  <si>
    <t>Grand Hotel - vendéglátás:</t>
  </si>
  <si>
    <t>Grand Hotel - szállás:</t>
  </si>
  <si>
    <t>Ft/fő</t>
  </si>
  <si>
    <t xml:space="preserve">Költség </t>
  </si>
  <si>
    <t xml:space="preserve">Mennyiség </t>
  </si>
  <si>
    <t>Létszám (fő):</t>
  </si>
  <si>
    <t>Spandex székszoknya megkötővel</t>
  </si>
  <si>
    <t>Ft/db</t>
  </si>
  <si>
    <t>Szék (db):</t>
  </si>
  <si>
    <t>Főasztal (db):</t>
  </si>
  <si>
    <t>Körasztal (db):</t>
  </si>
  <si>
    <t>Főasztali nyújott virágdísz</t>
  </si>
  <si>
    <t>Szertartási asztaldísz</t>
  </si>
  <si>
    <t>Boltív díszítés</t>
  </si>
  <si>
    <t>Menyasszonyi csokor</t>
  </si>
  <si>
    <t>Vőlegény kitűző</t>
  </si>
  <si>
    <t>Dekor és Meghívó:</t>
  </si>
  <si>
    <t>Meghívó</t>
  </si>
  <si>
    <t>Ital (pezsgő + 2 ital/fő)</t>
  </si>
  <si>
    <t>Egyéb:</t>
  </si>
  <si>
    <t>Gyűrű</t>
  </si>
  <si>
    <t>Összesen (Ft)</t>
  </si>
  <si>
    <t>Vilmos</t>
  </si>
  <si>
    <t>Név</t>
  </si>
  <si>
    <t>Íz</t>
  </si>
  <si>
    <t>Liter</t>
  </si>
  <si>
    <t>Ár</t>
  </si>
  <si>
    <t>Liter ár</t>
  </si>
  <si>
    <t>Fütyülős</t>
  </si>
  <si>
    <t>Berentzen</t>
  </si>
  <si>
    <t>Alma</t>
  </si>
  <si>
    <t>Unicum</t>
  </si>
  <si>
    <t>Körte</t>
  </si>
  <si>
    <t>Mézes Zöld alma</t>
  </si>
  <si>
    <t>??</t>
  </si>
  <si>
    <t>Mézes Málna</t>
  </si>
  <si>
    <t>Csoki</t>
  </si>
  <si>
    <t>Mézes Fekete cseresznye</t>
  </si>
  <si>
    <t>Barack</t>
  </si>
  <si>
    <t>Mézes Bodza</t>
  </si>
  <si>
    <t>-</t>
  </si>
  <si>
    <t>Szilva</t>
  </si>
  <si>
    <t>Vodka</t>
  </si>
  <si>
    <t>Panyolai</t>
  </si>
  <si>
    <t>Vilmos körte</t>
  </si>
  <si>
    <t>Fürtös meggy</t>
  </si>
  <si>
    <t>Szabolcsi Alma</t>
  </si>
  <si>
    <t>Arany Alma</t>
  </si>
  <si>
    <t>Kajszi</t>
  </si>
  <si>
    <t>Meggy</t>
  </si>
  <si>
    <t>T</t>
  </si>
  <si>
    <t>M</t>
  </si>
  <si>
    <t>Total</t>
  </si>
  <si>
    <t>Létszám</t>
  </si>
  <si>
    <t>Meghívó (db)</t>
  </si>
  <si>
    <t>család</t>
  </si>
  <si>
    <t>pár</t>
  </si>
  <si>
    <t>pár nélkül</t>
  </si>
  <si>
    <t>kolléga</t>
  </si>
  <si>
    <t>Piroska nénje</t>
  </si>
  <si>
    <t>Kiscsaládom összes</t>
  </si>
  <si>
    <t>Ilonka nénje</t>
  </si>
  <si>
    <t>Jucus</t>
  </si>
  <si>
    <t>Erika</t>
  </si>
  <si>
    <t>Barátok</t>
  </si>
  <si>
    <t>István</t>
  </si>
  <si>
    <t>Józsi</t>
  </si>
  <si>
    <t>KisErika</t>
  </si>
  <si>
    <t>Sanyi</t>
  </si>
  <si>
    <t>Lidák</t>
  </si>
  <si>
    <t>Kasza</t>
  </si>
  <si>
    <t>Keresztcsalád</t>
  </si>
  <si>
    <t>Erzsi nénje</t>
  </si>
  <si>
    <t>Meghívó csomagolás</t>
  </si>
  <si>
    <t>Meghívó szerkesztés</t>
  </si>
  <si>
    <t>Anyakönyvezető</t>
  </si>
  <si>
    <t>Köszönőajándék apáknak</t>
  </si>
  <si>
    <t>Welcome ital</t>
  </si>
  <si>
    <t>Esküvői vacsora</t>
  </si>
  <si>
    <t>Italcsomag (8 órára/17.00-01.00)</t>
  </si>
  <si>
    <t>1 mikrofon hangosítással a teraszon</t>
  </si>
  <si>
    <t>Esküvői torta virággal (80 szeletes!)</t>
  </si>
  <si>
    <t>50%-os</t>
  </si>
  <si>
    <t>Busz parkolási díj</t>
  </si>
  <si>
    <t>Busz (fő)</t>
  </si>
  <si>
    <t>Sziegl összes</t>
  </si>
  <si>
    <t>Sereg János</t>
  </si>
  <si>
    <t>Sereg Csaba</t>
  </si>
  <si>
    <t>Sereg Szabolcs</t>
  </si>
  <si>
    <t>Jávorszki Erzsók</t>
  </si>
  <si>
    <t>Jászkai Tünde</t>
  </si>
  <si>
    <t>Berecz Andrea</t>
  </si>
  <si>
    <t>Takács Éva</t>
  </si>
  <si>
    <t>Teslér Marika</t>
  </si>
  <si>
    <t>TELJES:</t>
  </si>
  <si>
    <t>Weblap</t>
  </si>
  <si>
    <t>Pataki Piri</t>
  </si>
  <si>
    <t>Kriszti cipő</t>
  </si>
  <si>
    <t>Kísérő zenekar</t>
  </si>
  <si>
    <t>Étel (kanapé szendvics 3 db/fő)</t>
  </si>
  <si>
    <t>Süti doboz+szatyor</t>
  </si>
  <si>
    <t>Cégnév</t>
  </si>
  <si>
    <t>Telefonszám</t>
  </si>
  <si>
    <t>Szolgáltató</t>
  </si>
  <si>
    <t>Kulcsár Ádám</t>
  </si>
  <si>
    <t>Randevú zenekar</t>
  </si>
  <si>
    <t>Földes Jocó</t>
  </si>
  <si>
    <t>Esti zenekar</t>
  </si>
  <si>
    <t>Hajó</t>
  </si>
  <si>
    <t>Robinson Travel</t>
  </si>
  <si>
    <t>Bencze Éva</t>
  </si>
  <si>
    <t>Hotel</t>
  </si>
  <si>
    <t>Grand Hotel</t>
  </si>
  <si>
    <t>Szakács Enikő</t>
  </si>
  <si>
    <t>Gruber Zsolt</t>
  </si>
  <si>
    <t>70/534-8265</t>
  </si>
  <si>
    <t>70/941-2368</t>
  </si>
  <si>
    <t>30/417-8312</t>
  </si>
  <si>
    <t>30/338-1133</t>
  </si>
  <si>
    <t>30/341-3098</t>
  </si>
  <si>
    <t>Debreczeni Krisztina</t>
  </si>
  <si>
    <t>Elite events</t>
  </si>
  <si>
    <t>70/397-2399</t>
  </si>
  <si>
    <t>Fotós</t>
  </si>
  <si>
    <t>Shepherd photography</t>
  </si>
  <si>
    <t>Kelemen Éva</t>
  </si>
  <si>
    <t>30/708-8242</t>
  </si>
  <si>
    <t>Wedding film</t>
  </si>
  <si>
    <t>Pataki Béla</t>
  </si>
  <si>
    <t>?</t>
  </si>
  <si>
    <t>Fodrász (sminkes)</t>
  </si>
  <si>
    <t>Fekete Katalin</t>
  </si>
  <si>
    <t>Csóka Dóra</t>
  </si>
  <si>
    <t>Gyöngyösi Szilvia</t>
  </si>
  <si>
    <t>70/361-3927</t>
  </si>
  <si>
    <t>Sylva Design</t>
  </si>
  <si>
    <t>Busz</t>
  </si>
  <si>
    <t>Dekor</t>
  </si>
  <si>
    <t>Gülmár Kft.</t>
  </si>
  <si>
    <t>Boronkai Tamás</t>
  </si>
  <si>
    <t>30/630-4270</t>
  </si>
  <si>
    <t>Tortadísz</t>
  </si>
  <si>
    <t>Kriszti fehérnemű</t>
  </si>
  <si>
    <t>Dobó csokor</t>
  </si>
  <si>
    <t>Koszorús csokor</t>
  </si>
  <si>
    <t>Magasított (martini) váza virágkompozícióval</t>
  </si>
  <si>
    <t xml:space="preserve">Tanú kitűző </t>
  </si>
  <si>
    <t xml:space="preserve">Tanú csuklódísz </t>
  </si>
  <si>
    <t>Örömapa kitűző</t>
  </si>
  <si>
    <t>Szülő köszöntő virágdoboz (anyáknak)</t>
  </si>
  <si>
    <t>Szállítási, rakodási, bontási költség</t>
  </si>
  <si>
    <t>Hajtű, kontytű</t>
  </si>
  <si>
    <t>Szirmok (kosárkákba)</t>
  </si>
  <si>
    <t>Torta szalag</t>
  </si>
  <si>
    <t xml:space="preserve">Gyűrű </t>
  </si>
  <si>
    <t>Anyakönyvezető (hiv)</t>
  </si>
  <si>
    <t>Menyasszonyi cipő</t>
  </si>
  <si>
    <t>Menyasszonyi fehérnemű</t>
  </si>
  <si>
    <t>Tortaszalag</t>
  </si>
  <si>
    <t>Koszorúslányoknak szirmok</t>
  </si>
  <si>
    <t>Koszorúslányoknak kosár</t>
  </si>
  <si>
    <t>Vőlegény öltöny</t>
  </si>
  <si>
    <t>KÖLTSÉG</t>
  </si>
  <si>
    <t>FENNMARADÓ</t>
  </si>
  <si>
    <t>Menyasszonyi ruha (hiv)</t>
  </si>
  <si>
    <t>Koszorúslányoknak kosárka</t>
  </si>
  <si>
    <t>Vőlegénynek piros menyecske nyakkendő</t>
  </si>
  <si>
    <t>Kék combfix</t>
  </si>
  <si>
    <t>Menyecskeruha</t>
  </si>
  <si>
    <t>augusztus 17-ei méretre szabás és elvitel</t>
  </si>
  <si>
    <t>augusztus 18-ai elvitel, 21-én visszavinni 100.000.- kaució visszajár</t>
  </si>
  <si>
    <t>Egyszeri kifizetések</t>
  </si>
  <si>
    <t xml:space="preserve">Teljesítés utáni kifizetések </t>
  </si>
  <si>
    <t xml:space="preserve">Grand Hotel </t>
  </si>
  <si>
    <t>Grand Hotel szállás</t>
  </si>
  <si>
    <t xml:space="preserve">Anyakönyvezető (kihely) </t>
  </si>
  <si>
    <t xml:space="preserve">Randevú Zenekar </t>
  </si>
  <si>
    <t xml:space="preserve">Vőfély </t>
  </si>
  <si>
    <t xml:space="preserve">Fotós </t>
  </si>
  <si>
    <t xml:space="preserve">Videós </t>
  </si>
  <si>
    <t>Étterembe sütemény</t>
  </si>
  <si>
    <t>Buszra sütemény</t>
  </si>
  <si>
    <t>Fodrász (smink ár nélkül)</t>
  </si>
  <si>
    <t>Fodrász (smink nélkül)</t>
  </si>
</sst>
</file>

<file path=xl/styles.xml><?xml version="1.0" encoding="utf-8"?>
<styleSheet xmlns="http://schemas.openxmlformats.org/spreadsheetml/2006/main">
  <numFmts count="7">
    <numFmt numFmtId="44" formatCode="_-* #,##0.00\ &quot;Ft&quot;_-;\-* #,##0.00\ &quot;Ft&quot;_-;_-* &quot;-&quot;??\ &quot;Ft&quot;_-;_-@_-"/>
    <numFmt numFmtId="43" formatCode="_-* #,##0.00\ _F_t_-;\-* #,##0.00\ _F_t_-;_-* &quot;-&quot;??\ _F_t_-;_-@_-"/>
    <numFmt numFmtId="164" formatCode="_-* #,##0\ _F_t_-;\-* #,##0\ _F_t_-;_-* &quot;-&quot;??\ _F_t_-;_-@_-"/>
    <numFmt numFmtId="165" formatCode="_-* #,##0\ &quot;Ft&quot;_-;\-* #,##0\ &quot;Ft&quot;_-;_-* &quot;-&quot;??\ &quot;Ft&quot;_-;_-@_-"/>
    <numFmt numFmtId="166" formatCode="_-* #,##0\ [$Ft-40E]_-;\-* #,##0\ [$Ft-40E]_-;_-* &quot;-&quot;??\ [$Ft-40E]_-;_-@_-"/>
    <numFmt numFmtId="167" formatCode="[&lt;=999999999]\(##\)\ ###\-##\-##;[&lt;=6999999999]0#\ \(##\)###\-##\-##;#\ \(##\)\ ###\-##\-##"/>
    <numFmt numFmtId="168" formatCode="[$-40E]mmmm\ d\.;@"/>
  </numFmts>
  <fonts count="18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2"/>
      <color theme="1"/>
      <name val="Times New Roman"/>
      <family val="1"/>
      <charset val="238"/>
    </font>
    <font>
      <sz val="12"/>
      <color theme="1"/>
      <name val="Times New Roman"/>
      <family val="1"/>
      <charset val="238"/>
    </font>
    <font>
      <sz val="11"/>
      <color theme="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b/>
      <sz val="12"/>
      <color indexed="10"/>
      <name val="Arial"/>
      <family val="2"/>
      <charset val="238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color theme="9" tint="-0.249977111117893"/>
      <name val="Calibri"/>
      <family val="2"/>
      <charset val="238"/>
      <scheme val="minor"/>
    </font>
    <font>
      <sz val="11"/>
      <color rgb="FF00B050"/>
      <name val="Calibri"/>
      <family val="2"/>
      <charset val="238"/>
      <scheme val="minor"/>
    </font>
    <font>
      <b/>
      <sz val="11"/>
      <color theme="9" tint="-0.249977111117893"/>
      <name val="Calibri"/>
      <family val="2"/>
      <charset val="238"/>
      <scheme val="minor"/>
    </font>
    <font>
      <u/>
      <sz val="8.8000000000000007"/>
      <color theme="10"/>
      <name val="Calibri"/>
      <family val="2"/>
      <charset val="238"/>
    </font>
    <font>
      <b/>
      <i/>
      <sz val="11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ashDotDot">
        <color auto="1"/>
      </left>
      <right style="dashDotDot">
        <color auto="1"/>
      </right>
      <top style="dashDotDot">
        <color auto="1"/>
      </top>
      <bottom style="dashDotDot">
        <color auto="1"/>
      </bottom>
      <diagonal/>
    </border>
    <border>
      <left style="dashDotDot">
        <color auto="1"/>
      </left>
      <right style="dashDotDot">
        <color auto="1"/>
      </right>
      <top/>
      <bottom style="dashDotDot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dashDotDot">
        <color auto="1"/>
      </left>
      <right/>
      <top style="dashDotDot">
        <color auto="1"/>
      </top>
      <bottom style="dashDotDot">
        <color auto="1"/>
      </bottom>
      <diagonal/>
    </border>
    <border>
      <left style="dashDotDot">
        <color auto="1"/>
      </left>
      <right style="dashDotDot">
        <color auto="1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</cellStyleXfs>
  <cellXfs count="231">
    <xf numFmtId="0" fontId="0" fillId="0" borderId="0" xfId="0"/>
    <xf numFmtId="3" fontId="0" fillId="0" borderId="0" xfId="0" applyNumberFormat="1"/>
    <xf numFmtId="0" fontId="0" fillId="0" borderId="1" xfId="0" applyBorder="1"/>
    <xf numFmtId="3" fontId="0" fillId="0" borderId="1" xfId="0" applyNumberFormat="1" applyBorder="1"/>
    <xf numFmtId="3" fontId="1" fillId="0" borderId="1" xfId="0" applyNumberFormat="1" applyFont="1" applyBorder="1"/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3" fontId="1" fillId="0" borderId="0" xfId="0" applyNumberFormat="1" applyFont="1" applyBorder="1"/>
    <xf numFmtId="0" fontId="1" fillId="0" borderId="0" xfId="0" applyFont="1"/>
    <xf numFmtId="0" fontId="0" fillId="0" borderId="1" xfId="0" applyFill="1" applyBorder="1"/>
    <xf numFmtId="3" fontId="0" fillId="0" borderId="0" xfId="0" applyNumberFormat="1" applyBorder="1"/>
    <xf numFmtId="0" fontId="0" fillId="0" borderId="4" xfId="0" applyBorder="1"/>
    <xf numFmtId="0" fontId="1" fillId="0" borderId="4" xfId="0" applyFont="1" applyBorder="1" applyAlignment="1">
      <alignment horizontal="center" vertical="center"/>
    </xf>
    <xf numFmtId="0" fontId="0" fillId="0" borderId="4" xfId="0" applyFill="1" applyBorder="1"/>
    <xf numFmtId="3" fontId="0" fillId="0" borderId="4" xfId="0" applyNumberFormat="1" applyBorder="1"/>
    <xf numFmtId="0" fontId="1" fillId="0" borderId="1" xfId="0" applyFont="1" applyBorder="1"/>
    <xf numFmtId="0" fontId="1" fillId="0" borderId="1" xfId="0" applyFont="1" applyFill="1" applyBorder="1"/>
    <xf numFmtId="0" fontId="1" fillId="0" borderId="0" xfId="0" applyFont="1" applyFill="1" applyBorder="1"/>
    <xf numFmtId="0" fontId="1" fillId="0" borderId="0" xfId="0" applyFont="1" applyBorder="1"/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3" fontId="0" fillId="0" borderId="1" xfId="0" applyNumberFormat="1" applyFont="1" applyBorder="1"/>
    <xf numFmtId="3" fontId="3" fillId="0" borderId="1" xfId="0" applyNumberFormat="1" applyFont="1" applyBorder="1" applyAlignment="1">
      <alignment horizontal="right"/>
    </xf>
    <xf numFmtId="0" fontId="0" fillId="0" borderId="1" xfId="0" applyFont="1" applyFill="1" applyBorder="1"/>
    <xf numFmtId="0" fontId="0" fillId="0" borderId="4" xfId="0" applyFont="1" applyBorder="1"/>
    <xf numFmtId="0" fontId="1" fillId="0" borderId="5" xfId="0" applyFont="1" applyBorder="1"/>
    <xf numFmtId="0" fontId="1" fillId="0" borderId="6" xfId="0" applyFont="1" applyBorder="1"/>
    <xf numFmtId="3" fontId="1" fillId="0" borderId="7" xfId="0" applyNumberFormat="1" applyFont="1" applyBorder="1"/>
    <xf numFmtId="0" fontId="1" fillId="0" borderId="6" xfId="0" applyFont="1" applyBorder="1" applyAlignment="1">
      <alignment horizontal="center" vertical="center"/>
    </xf>
    <xf numFmtId="0" fontId="3" fillId="0" borderId="4" xfId="0" applyFont="1" applyBorder="1"/>
    <xf numFmtId="0" fontId="3" fillId="0" borderId="4" xfId="0" applyFont="1" applyBorder="1" applyAlignment="1">
      <alignment horizontal="center" vertical="center"/>
    </xf>
    <xf numFmtId="3" fontId="3" fillId="0" borderId="4" xfId="0" applyNumberFormat="1" applyFont="1" applyBorder="1"/>
    <xf numFmtId="0" fontId="3" fillId="0" borderId="4" xfId="0" applyFont="1" applyBorder="1" applyAlignment="1">
      <alignment wrapText="1"/>
    </xf>
    <xf numFmtId="165" fontId="0" fillId="0" borderId="0" xfId="2" applyNumberFormat="1" applyFont="1"/>
    <xf numFmtId="0" fontId="4" fillId="0" borderId="1" xfId="0" applyFont="1" applyBorder="1"/>
    <xf numFmtId="0" fontId="5" fillId="0" borderId="1" xfId="0" applyFont="1" applyBorder="1"/>
    <xf numFmtId="165" fontId="5" fillId="0" borderId="1" xfId="2" applyNumberFormat="1" applyFont="1" applyBorder="1"/>
    <xf numFmtId="165" fontId="5" fillId="0" borderId="1" xfId="0" applyNumberFormat="1" applyFont="1" applyBorder="1"/>
    <xf numFmtId="0" fontId="5" fillId="4" borderId="1" xfId="0" applyFont="1" applyFill="1" applyBorder="1"/>
    <xf numFmtId="165" fontId="5" fillId="4" borderId="1" xfId="2" applyNumberFormat="1" applyFont="1" applyFill="1" applyBorder="1"/>
    <xf numFmtId="165" fontId="5" fillId="4" borderId="1" xfId="0" applyNumberFormat="1" applyFont="1" applyFill="1" applyBorder="1"/>
    <xf numFmtId="165" fontId="0" fillId="0" borderId="0" xfId="0" applyNumberFormat="1"/>
    <xf numFmtId="165" fontId="5" fillId="5" borderId="1" xfId="0" applyNumberFormat="1" applyFont="1" applyFill="1" applyBorder="1"/>
    <xf numFmtId="0" fontId="5" fillId="4" borderId="12" xfId="0" applyFont="1" applyFill="1" applyBorder="1"/>
    <xf numFmtId="165" fontId="5" fillId="4" borderId="12" xfId="2" applyNumberFormat="1" applyFont="1" applyFill="1" applyBorder="1"/>
    <xf numFmtId="165" fontId="5" fillId="4" borderId="12" xfId="0" applyNumberFormat="1" applyFont="1" applyFill="1" applyBorder="1"/>
    <xf numFmtId="0" fontId="5" fillId="0" borderId="15" xfId="0" applyFont="1" applyBorder="1"/>
    <xf numFmtId="165" fontId="5" fillId="0" borderId="15" xfId="0" applyNumberFormat="1" applyFont="1" applyBorder="1"/>
    <xf numFmtId="166" fontId="1" fillId="0" borderId="1" xfId="0" applyNumberFormat="1" applyFont="1" applyBorder="1"/>
    <xf numFmtId="0" fontId="6" fillId="0" borderId="0" xfId="0" applyFont="1"/>
    <xf numFmtId="0" fontId="1" fillId="0" borderId="19" xfId="0" applyFont="1" applyBorder="1"/>
    <xf numFmtId="0" fontId="1" fillId="0" borderId="21" xfId="0" applyFont="1" applyBorder="1"/>
    <xf numFmtId="0" fontId="0" fillId="0" borderId="29" xfId="0" applyBorder="1"/>
    <xf numFmtId="0" fontId="0" fillId="3" borderId="3" xfId="0" applyFill="1" applyBorder="1" applyAlignment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3" borderId="1" xfId="0" applyFill="1" applyBorder="1"/>
    <xf numFmtId="0" fontId="8" fillId="0" borderId="1" xfId="0" applyFont="1" applyBorder="1"/>
    <xf numFmtId="0" fontId="9" fillId="0" borderId="1" xfId="0" applyFont="1" applyBorder="1"/>
    <xf numFmtId="0" fontId="9" fillId="0" borderId="2" xfId="0" applyFont="1" applyBorder="1" applyAlignment="1">
      <alignment horizontal="left"/>
    </xf>
    <xf numFmtId="0" fontId="9" fillId="0" borderId="3" xfId="0" applyFont="1" applyBorder="1" applyAlignment="1">
      <alignment horizontal="left"/>
    </xf>
    <xf numFmtId="0" fontId="1" fillId="0" borderId="29" xfId="0" applyFont="1" applyBorder="1"/>
    <xf numFmtId="0" fontId="10" fillId="0" borderId="1" xfId="0" applyFont="1" applyBorder="1"/>
    <xf numFmtId="0" fontId="1" fillId="0" borderId="2" xfId="2" applyNumberFormat="1" applyFont="1" applyBorder="1" applyAlignment="1"/>
    <xf numFmtId="0" fontId="1" fillId="0" borderId="2" xfId="0" applyNumberFormat="1" applyFont="1" applyBorder="1" applyAlignment="1"/>
    <xf numFmtId="0" fontId="0" fillId="0" borderId="8" xfId="0" applyFill="1" applyBorder="1"/>
    <xf numFmtId="166" fontId="1" fillId="0" borderId="1" xfId="2" applyNumberFormat="1" applyFont="1" applyBorder="1" applyAlignment="1"/>
    <xf numFmtId="166" fontId="1" fillId="0" borderId="1" xfId="0" applyNumberFormat="1" applyFont="1" applyBorder="1" applyAlignment="1"/>
    <xf numFmtId="0" fontId="1" fillId="0" borderId="0" xfId="0" applyFont="1" applyBorder="1" applyAlignment="1">
      <alignment horizontal="center" vertical="center"/>
    </xf>
    <xf numFmtId="166" fontId="1" fillId="0" borderId="0" xfId="0" applyNumberFormat="1" applyFont="1" applyBorder="1"/>
    <xf numFmtId="0" fontId="0" fillId="3" borderId="4" xfId="0" applyFill="1" applyBorder="1"/>
    <xf numFmtId="0" fontId="0" fillId="3" borderId="1" xfId="0" applyFont="1" applyFill="1" applyBorder="1" applyAlignment="1">
      <alignment horizontal="center" vertical="center"/>
    </xf>
    <xf numFmtId="3" fontId="0" fillId="3" borderId="1" xfId="0" applyNumberFormat="1" applyFont="1" applyFill="1" applyBorder="1"/>
    <xf numFmtId="0" fontId="0" fillId="3" borderId="1" xfId="0" applyFont="1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right"/>
    </xf>
    <xf numFmtId="1" fontId="0" fillId="3" borderId="1" xfId="0" applyNumberFormat="1" applyFont="1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3" fontId="1" fillId="3" borderId="1" xfId="0" applyNumberFormat="1" applyFont="1" applyFill="1" applyBorder="1"/>
    <xf numFmtId="0" fontId="0" fillId="3" borderId="2" xfId="0" applyFont="1" applyFill="1" applyBorder="1"/>
    <xf numFmtId="0" fontId="1" fillId="0" borderId="2" xfId="0" applyFont="1" applyBorder="1" applyAlignment="1">
      <alignment horizontal="left"/>
    </xf>
    <xf numFmtId="3" fontId="11" fillId="0" borderId="1" xfId="0" applyNumberFormat="1" applyFont="1" applyBorder="1" applyAlignment="1">
      <alignment horizontal="right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29" xfId="0" applyFill="1" applyBorder="1"/>
    <xf numFmtId="0" fontId="0" fillId="3" borderId="35" xfId="0" applyFill="1" applyBorder="1"/>
    <xf numFmtId="0" fontId="13" fillId="0" borderId="31" xfId="0" applyFont="1" applyBorder="1"/>
    <xf numFmtId="0" fontId="1" fillId="3" borderId="2" xfId="0" applyFont="1" applyFill="1" applyBorder="1" applyAlignment="1"/>
    <xf numFmtId="0" fontId="1" fillId="3" borderId="2" xfId="0" applyFont="1" applyFill="1" applyBorder="1"/>
    <xf numFmtId="0" fontId="11" fillId="3" borderId="30" xfId="0" applyFont="1" applyFill="1" applyBorder="1"/>
    <xf numFmtId="0" fontId="11" fillId="0" borderId="30" xfId="0" applyFont="1" applyBorder="1"/>
    <xf numFmtId="0" fontId="11" fillId="3" borderId="29" xfId="0" applyFont="1" applyFill="1" applyBorder="1"/>
    <xf numFmtId="0" fontId="11" fillId="0" borderId="29" xfId="0" applyFont="1" applyBorder="1"/>
    <xf numFmtId="0" fontId="11" fillId="0" borderId="1" xfId="0" applyFont="1" applyBorder="1"/>
    <xf numFmtId="0" fontId="11" fillId="5" borderId="29" xfId="0" applyFont="1" applyFill="1" applyBorder="1"/>
    <xf numFmtId="0" fontId="8" fillId="0" borderId="2" xfId="0" applyFont="1" applyBorder="1" applyAlignment="1">
      <alignment horizontal="left"/>
    </xf>
    <xf numFmtId="0" fontId="0" fillId="0" borderId="29" xfId="0" applyFill="1" applyBorder="1"/>
    <xf numFmtId="0" fontId="13" fillId="0" borderId="0" xfId="0" applyFont="1"/>
    <xf numFmtId="0" fontId="11" fillId="0" borderId="35" xfId="0" applyFont="1" applyBorder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1" fillId="0" borderId="2" xfId="0" applyFont="1" applyBorder="1"/>
    <xf numFmtId="0" fontId="14" fillId="0" borderId="29" xfId="0" applyFont="1" applyBorder="1"/>
    <xf numFmtId="0" fontId="11" fillId="3" borderId="35" xfId="0" applyFont="1" applyFill="1" applyBorder="1"/>
    <xf numFmtId="0" fontId="15" fillId="0" borderId="31" xfId="0" applyFont="1" applyBorder="1"/>
    <xf numFmtId="0" fontId="10" fillId="3" borderId="2" xfId="0" applyFont="1" applyFill="1" applyBorder="1"/>
    <xf numFmtId="0" fontId="12" fillId="3" borderId="29" xfId="0" applyFont="1" applyFill="1" applyBorder="1"/>
    <xf numFmtId="0" fontId="12" fillId="0" borderId="29" xfId="0" applyFont="1" applyBorder="1"/>
    <xf numFmtId="0" fontId="7" fillId="0" borderId="29" xfId="0" applyFont="1" applyBorder="1"/>
    <xf numFmtId="0" fontId="7" fillId="0" borderId="0" xfId="0" applyFont="1" applyBorder="1"/>
    <xf numFmtId="3" fontId="11" fillId="3" borderId="1" xfId="0" applyNumberFormat="1" applyFont="1" applyFill="1" applyBorder="1"/>
    <xf numFmtId="0" fontId="0" fillId="5" borderId="29" xfId="0" applyFill="1" applyBorder="1"/>
    <xf numFmtId="0" fontId="16" fillId="0" borderId="0" xfId="3" applyAlignment="1" applyProtection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7" fontId="0" fillId="0" borderId="1" xfId="0" applyNumberFormat="1" applyBorder="1"/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Font="1" applyBorder="1"/>
    <xf numFmtId="164" fontId="0" fillId="3" borderId="1" xfId="1" applyNumberFormat="1" applyFont="1" applyFill="1" applyBorder="1"/>
    <xf numFmtId="164" fontId="0" fillId="3" borderId="1" xfId="1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Fill="1" applyBorder="1"/>
    <xf numFmtId="1" fontId="0" fillId="0" borderId="0" xfId="0" applyNumberFormat="1"/>
    <xf numFmtId="164" fontId="0" fillId="0" borderId="1" xfId="0" applyNumberFormat="1" applyBorder="1"/>
    <xf numFmtId="1" fontId="0" fillId="3" borderId="1" xfId="1" applyNumberFormat="1" applyFont="1" applyFill="1" applyBorder="1" applyAlignment="1">
      <alignment horizontal="center"/>
    </xf>
    <xf numFmtId="0" fontId="11" fillId="0" borderId="8" xfId="0" applyFont="1" applyFill="1" applyBorder="1"/>
    <xf numFmtId="0" fontId="0" fillId="0" borderId="12" xfId="0" applyFill="1" applyBorder="1"/>
    <xf numFmtId="1" fontId="0" fillId="3" borderId="12" xfId="1" applyNumberFormat="1" applyFont="1" applyFill="1" applyBorder="1" applyAlignment="1">
      <alignment horizontal="center"/>
    </xf>
    <xf numFmtId="0" fontId="1" fillId="0" borderId="40" xfId="0" applyFont="1" applyBorder="1"/>
    <xf numFmtId="164" fontId="1" fillId="0" borderId="41" xfId="0" applyNumberFormat="1" applyFont="1" applyBorder="1"/>
    <xf numFmtId="164" fontId="1" fillId="0" borderId="42" xfId="0" applyNumberFormat="1" applyFont="1" applyBorder="1"/>
    <xf numFmtId="0" fontId="0" fillId="0" borderId="1" xfId="0" applyFill="1" applyBorder="1" applyAlignment="1">
      <alignment wrapText="1"/>
    </xf>
    <xf numFmtId="0" fontId="1" fillId="0" borderId="38" xfId="0" applyFont="1" applyBorder="1"/>
    <xf numFmtId="164" fontId="1" fillId="0" borderId="38" xfId="0" applyNumberFormat="1" applyFont="1" applyBorder="1"/>
    <xf numFmtId="164" fontId="1" fillId="0" borderId="38" xfId="0" applyNumberFormat="1" applyFont="1" applyBorder="1" applyAlignment="1">
      <alignment horizontal="center" vertical="center"/>
    </xf>
    <xf numFmtId="168" fontId="0" fillId="0" borderId="0" xfId="0" applyNumberFormat="1"/>
    <xf numFmtId="3" fontId="11" fillId="0" borderId="4" xfId="0" applyNumberFormat="1" applyFont="1" applyBorder="1" applyAlignment="1">
      <alignment horizontal="right"/>
    </xf>
    <xf numFmtId="164" fontId="0" fillId="0" borderId="12" xfId="0" applyNumberFormat="1" applyFont="1" applyBorder="1"/>
    <xf numFmtId="0" fontId="1" fillId="0" borderId="40" xfId="0" applyFont="1" applyFill="1" applyBorder="1"/>
    <xf numFmtId="0" fontId="11" fillId="0" borderId="1" xfId="0" applyFont="1" applyFill="1" applyBorder="1"/>
    <xf numFmtId="0" fontId="1" fillId="3" borderId="1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164" fontId="12" fillId="0" borderId="42" xfId="0" applyNumberFormat="1" applyFont="1" applyBorder="1"/>
    <xf numFmtId="164" fontId="14" fillId="3" borderId="1" xfId="1" applyNumberFormat="1" applyFont="1" applyFill="1" applyBorder="1" applyAlignment="1">
      <alignment horizontal="center"/>
    </xf>
    <xf numFmtId="1" fontId="14" fillId="3" borderId="1" xfId="1" applyNumberFormat="1" applyFont="1" applyFill="1" applyBorder="1" applyAlignment="1">
      <alignment horizontal="center"/>
    </xf>
    <xf numFmtId="164" fontId="14" fillId="3" borderId="1" xfId="1" applyNumberFormat="1" applyFont="1" applyFill="1" applyBorder="1"/>
    <xf numFmtId="164" fontId="14" fillId="0" borderId="1" xfId="0" applyNumberFormat="1" applyFont="1" applyBorder="1"/>
    <xf numFmtId="164" fontId="12" fillId="0" borderId="41" xfId="0" applyNumberFormat="1" applyFont="1" applyBorder="1"/>
    <xf numFmtId="164" fontId="14" fillId="0" borderId="1" xfId="0" applyNumberFormat="1" applyFont="1" applyBorder="1" applyAlignment="1">
      <alignment horizontal="center"/>
    </xf>
    <xf numFmtId="1" fontId="14" fillId="3" borderId="1" xfId="1" applyNumberFormat="1" applyFont="1" applyFill="1" applyBorder="1" applyAlignment="1">
      <alignment horizontal="center" vertical="center"/>
    </xf>
    <xf numFmtId="1" fontId="14" fillId="3" borderId="12" xfId="1" applyNumberFormat="1" applyFont="1" applyFill="1" applyBorder="1" applyAlignment="1">
      <alignment horizontal="center"/>
    </xf>
    <xf numFmtId="164" fontId="14" fillId="3" borderId="12" xfId="1" applyNumberFormat="1" applyFont="1" applyFill="1" applyBorder="1" applyAlignment="1">
      <alignment horizontal="center"/>
    </xf>
    <xf numFmtId="164" fontId="14" fillId="0" borderId="12" xfId="0" applyNumberFormat="1" applyFont="1" applyBorder="1"/>
    <xf numFmtId="164" fontId="1" fillId="0" borderId="0" xfId="0" applyNumberFormat="1" applyFont="1" applyFill="1" applyBorder="1"/>
    <xf numFmtId="0" fontId="11" fillId="0" borderId="12" xfId="0" applyFont="1" applyFill="1" applyBorder="1"/>
    <xf numFmtId="166" fontId="1" fillId="0" borderId="2" xfId="2" applyNumberFormat="1" applyFont="1" applyBorder="1" applyAlignment="1">
      <alignment horizontal="center"/>
    </xf>
    <xf numFmtId="166" fontId="1" fillId="0" borderId="20" xfId="2" applyNumberFormat="1" applyFont="1" applyBorder="1" applyAlignment="1">
      <alignment horizontal="center"/>
    </xf>
    <xf numFmtId="166" fontId="1" fillId="0" borderId="22" xfId="0" applyNumberFormat="1" applyFont="1" applyBorder="1" applyAlignment="1">
      <alignment horizontal="center"/>
    </xf>
    <xf numFmtId="166" fontId="1" fillId="0" borderId="23" xfId="0" applyNumberFormat="1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3" fontId="1" fillId="0" borderId="2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37" xfId="0" applyFont="1" applyFill="1" applyBorder="1" applyAlignment="1">
      <alignment horizontal="left"/>
    </xf>
    <xf numFmtId="0" fontId="1" fillId="2" borderId="38" xfId="0" applyFont="1" applyFill="1" applyBorder="1" applyAlignment="1">
      <alignment horizontal="left"/>
    </xf>
    <xf numFmtId="0" fontId="1" fillId="2" borderId="39" xfId="0" applyFont="1" applyFill="1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3" xfId="0" applyBorder="1"/>
    <xf numFmtId="0" fontId="1" fillId="0" borderId="2" xfId="0" applyFont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0" borderId="11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166" fontId="1" fillId="0" borderId="2" xfId="0" applyNumberFormat="1" applyFont="1" applyBorder="1" applyAlignment="1">
      <alignment horizontal="center"/>
    </xf>
    <xf numFmtId="166" fontId="1" fillId="0" borderId="3" xfId="0" applyNumberFormat="1" applyFont="1" applyBorder="1" applyAlignment="1">
      <alignment horizontal="center"/>
    </xf>
    <xf numFmtId="166" fontId="1" fillId="0" borderId="3" xfId="2" applyNumberFormat="1" applyFont="1" applyBorder="1" applyAlignment="1">
      <alignment horizontal="center"/>
    </xf>
    <xf numFmtId="164" fontId="12" fillId="0" borderId="43" xfId="0" applyNumberFormat="1" applyFont="1" applyBorder="1" applyAlignment="1">
      <alignment horizontal="center" vertical="center"/>
    </xf>
    <xf numFmtId="164" fontId="12" fillId="0" borderId="6" xfId="0" applyNumberFormat="1" applyFont="1" applyBorder="1" applyAlignment="1">
      <alignment horizontal="center" vertical="center"/>
    </xf>
    <xf numFmtId="164" fontId="12" fillId="0" borderId="44" xfId="0" applyNumberFormat="1" applyFont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17" fillId="6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2" fillId="0" borderId="33" xfId="0" applyFont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11" fillId="3" borderId="36" xfId="0" applyFont="1" applyFill="1" applyBorder="1" applyAlignment="1">
      <alignment horizontal="center" vertical="center"/>
    </xf>
    <xf numFmtId="0" fontId="11" fillId="3" borderId="30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7" fillId="0" borderId="0" xfId="0" applyFont="1" applyAlignment="1">
      <alignment horizontal="left" vertical="center"/>
    </xf>
    <xf numFmtId="0" fontId="7" fillId="0" borderId="24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7" fillId="0" borderId="28" xfId="0" applyFont="1" applyBorder="1" applyAlignment="1">
      <alignment horizontal="left" vertical="center"/>
    </xf>
    <xf numFmtId="0" fontId="1" fillId="0" borderId="31" xfId="0" applyFont="1" applyBorder="1" applyAlignment="1">
      <alignment horizontal="center" vertical="center"/>
    </xf>
    <xf numFmtId="0" fontId="7" fillId="0" borderId="25" xfId="0" applyFont="1" applyBorder="1" applyAlignment="1">
      <alignment horizontal="left" vertical="center"/>
    </xf>
    <xf numFmtId="0" fontId="7" fillId="0" borderId="26" xfId="0" applyFont="1" applyBorder="1" applyAlignment="1">
      <alignment horizontal="left" vertical="center"/>
    </xf>
    <xf numFmtId="0" fontId="7" fillId="0" borderId="27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0" fillId="0" borderId="12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</cellXfs>
  <cellStyles count="4">
    <cellStyle name="Ezres" xfId="1" builtinId="3"/>
    <cellStyle name="Hivatkozás" xfId="3" builtinId="8"/>
    <cellStyle name="Normál" xfId="0" builtinId="0"/>
    <cellStyle name="Pénznem" xfId="2" builtin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zoomScale="80" zoomScaleNormal="80" workbookViewId="0">
      <selection activeCell="I3" sqref="I3"/>
    </sheetView>
  </sheetViews>
  <sheetFormatPr defaultRowHeight="15"/>
  <cols>
    <col min="1" max="1" width="41.5703125" bestFit="1" customWidth="1"/>
    <col min="2" max="2" width="6.42578125" bestFit="1" customWidth="1"/>
    <col min="3" max="3" width="14" bestFit="1" customWidth="1"/>
    <col min="4" max="4" width="14.85546875" bestFit="1" customWidth="1"/>
    <col min="5" max="5" width="13.5703125" bestFit="1" customWidth="1"/>
    <col min="7" max="7" width="14.5703125" bestFit="1" customWidth="1"/>
    <col min="8" max="8" width="7.140625" bestFit="1" customWidth="1"/>
    <col min="9" max="9" width="13.5703125" bestFit="1" customWidth="1"/>
    <col min="10" max="10" width="9.85546875" bestFit="1" customWidth="1"/>
    <col min="17" max="17" width="9.85546875" bestFit="1" customWidth="1"/>
  </cols>
  <sheetData>
    <row r="1" spans="1:17" ht="15.75" thickBot="1">
      <c r="A1" s="167" t="s">
        <v>29</v>
      </c>
      <c r="B1" s="168"/>
      <c r="C1" s="168"/>
      <c r="D1" s="168"/>
      <c r="E1" s="169"/>
      <c r="G1" s="19" t="s">
        <v>34</v>
      </c>
      <c r="H1" s="177">
        <f>H2+H3</f>
        <v>78</v>
      </c>
      <c r="I1" s="177"/>
    </row>
    <row r="2" spans="1:17">
      <c r="A2" s="11"/>
      <c r="B2" s="11"/>
      <c r="C2" s="12" t="s">
        <v>32</v>
      </c>
      <c r="D2" s="12" t="s">
        <v>33</v>
      </c>
      <c r="E2" s="12" t="s">
        <v>0</v>
      </c>
      <c r="G2" s="15" t="s">
        <v>4</v>
      </c>
      <c r="H2" s="5">
        <f>Meghívottak!C22</f>
        <v>41</v>
      </c>
      <c r="I2" s="48">
        <f>H2*E15</f>
        <v>1013507.1217948719</v>
      </c>
    </row>
    <row r="3" spans="1:17">
      <c r="A3" s="70" t="s">
        <v>106</v>
      </c>
      <c r="B3" s="71" t="s">
        <v>31</v>
      </c>
      <c r="C3" s="72">
        <v>2000</v>
      </c>
      <c r="D3" s="73">
        <f>H1</f>
        <v>78</v>
      </c>
      <c r="E3" s="72">
        <f>C3*D3</f>
        <v>156000</v>
      </c>
      <c r="G3" s="15" t="s">
        <v>2</v>
      </c>
      <c r="H3" s="5">
        <f>Meghívottak!L22</f>
        <v>37</v>
      </c>
      <c r="I3" s="48">
        <f>H3*E15</f>
        <v>914628.37820512825</v>
      </c>
    </row>
    <row r="4" spans="1:17">
      <c r="A4" s="70" t="s">
        <v>109</v>
      </c>
      <c r="B4" s="74" t="s">
        <v>3</v>
      </c>
      <c r="C4" s="72">
        <v>12000</v>
      </c>
      <c r="D4" s="73">
        <v>1</v>
      </c>
      <c r="E4" s="72">
        <f>C4*D4</f>
        <v>12000</v>
      </c>
      <c r="G4" s="18"/>
      <c r="H4" s="68"/>
      <c r="I4" s="69"/>
    </row>
    <row r="5" spans="1:17">
      <c r="A5" s="56" t="s">
        <v>107</v>
      </c>
      <c r="B5" s="71" t="s">
        <v>31</v>
      </c>
      <c r="C5" s="72">
        <v>7800</v>
      </c>
      <c r="D5" s="73">
        <f>H1</f>
        <v>78</v>
      </c>
      <c r="E5" s="72">
        <f>C5*D5</f>
        <v>608400</v>
      </c>
    </row>
    <row r="6" spans="1:17">
      <c r="A6" s="75" t="s">
        <v>111</v>
      </c>
      <c r="B6" s="71" t="s">
        <v>31</v>
      </c>
      <c r="C6" s="72">
        <v>3900</v>
      </c>
      <c r="D6" s="73">
        <v>2</v>
      </c>
      <c r="E6" s="72">
        <f>C6*D6</f>
        <v>7800</v>
      </c>
    </row>
    <row r="7" spans="1:17">
      <c r="A7" s="73" t="s">
        <v>1</v>
      </c>
      <c r="B7" s="71" t="s">
        <v>31</v>
      </c>
      <c r="C7" s="72">
        <v>2900</v>
      </c>
      <c r="D7" s="76">
        <v>37</v>
      </c>
      <c r="E7" s="72">
        <f>C7*D7</f>
        <v>107300</v>
      </c>
      <c r="O7" s="8"/>
    </row>
    <row r="8" spans="1:17">
      <c r="A8" s="56" t="s">
        <v>110</v>
      </c>
      <c r="B8" s="71" t="s">
        <v>31</v>
      </c>
      <c r="C8" s="76">
        <f>E8/D8</f>
        <v>1205.1282051282051</v>
      </c>
      <c r="D8" s="73">
        <f>$H$1</f>
        <v>78</v>
      </c>
      <c r="E8" s="72">
        <v>94000</v>
      </c>
    </row>
    <row r="9" spans="1:17">
      <c r="A9" s="56" t="s">
        <v>108</v>
      </c>
      <c r="B9" s="71" t="s">
        <v>31</v>
      </c>
      <c r="C9" s="72">
        <v>7800</v>
      </c>
      <c r="D9" s="73">
        <f>$H$1</f>
        <v>78</v>
      </c>
      <c r="E9" s="72">
        <f t="shared" ref="E9:E10" si="0">C9*D9</f>
        <v>608400</v>
      </c>
    </row>
    <row r="10" spans="1:17">
      <c r="A10" s="73" t="s">
        <v>5</v>
      </c>
      <c r="B10" s="71" t="s">
        <v>31</v>
      </c>
      <c r="C10" s="72">
        <v>1500</v>
      </c>
      <c r="D10" s="73">
        <f>$H$1</f>
        <v>78</v>
      </c>
      <c r="E10" s="72">
        <f t="shared" si="0"/>
        <v>117000</v>
      </c>
      <c r="O10" s="8"/>
    </row>
    <row r="11" spans="1:17">
      <c r="A11" s="73" t="s">
        <v>6</v>
      </c>
      <c r="B11" s="71"/>
      <c r="C11" s="76">
        <f>'Kieg. - Ital'!C4/TERVEZETT!H1</f>
        <v>2242.3717948717949</v>
      </c>
      <c r="D11" s="73">
        <f>$H$1</f>
        <v>78</v>
      </c>
      <c r="E11" s="111">
        <f>C11*D11</f>
        <v>174905</v>
      </c>
      <c r="Q11" s="1"/>
    </row>
    <row r="12" spans="1:17">
      <c r="A12" s="73" t="s">
        <v>16</v>
      </c>
      <c r="B12" s="71"/>
      <c r="C12" s="73"/>
      <c r="D12" s="73"/>
      <c r="E12" s="72">
        <f>(E3+E5+E6+E7+E8+E9+E13+E11)*0.1</f>
        <v>178830.5</v>
      </c>
      <c r="Q12" s="1"/>
    </row>
    <row r="13" spans="1:17">
      <c r="A13" s="73" t="s">
        <v>28</v>
      </c>
      <c r="B13" s="74" t="s">
        <v>31</v>
      </c>
      <c r="C13" s="73">
        <v>3500</v>
      </c>
      <c r="D13" s="73">
        <v>9</v>
      </c>
      <c r="E13" s="72">
        <f>C13*D13</f>
        <v>31500</v>
      </c>
    </row>
    <row r="14" spans="1:17">
      <c r="A14" s="77" t="s">
        <v>7</v>
      </c>
      <c r="B14" s="78" t="s">
        <v>3</v>
      </c>
      <c r="C14" s="187"/>
      <c r="D14" s="188"/>
      <c r="E14" s="79">
        <f>SUM(E5:E13)</f>
        <v>1928135.5</v>
      </c>
    </row>
    <row r="15" spans="1:17">
      <c r="A15" s="80" t="s">
        <v>7</v>
      </c>
      <c r="B15" s="71" t="s">
        <v>31</v>
      </c>
      <c r="C15" s="187"/>
      <c r="D15" s="188"/>
      <c r="E15" s="72">
        <f>E14/H1</f>
        <v>24719.685897435898</v>
      </c>
      <c r="Q15" s="1"/>
    </row>
    <row r="16" spans="1:17" ht="15.75" thickBot="1">
      <c r="A16" s="6"/>
      <c r="B16" s="6"/>
      <c r="C16" s="6"/>
      <c r="D16" s="6"/>
      <c r="E16" s="10"/>
      <c r="Q16" s="1"/>
    </row>
    <row r="17" spans="1:19" ht="15.75" thickBot="1">
      <c r="A17" s="167" t="s">
        <v>30</v>
      </c>
      <c r="B17" s="168"/>
      <c r="C17" s="168"/>
      <c r="D17" s="168"/>
      <c r="E17" s="169"/>
      <c r="J17" s="1"/>
    </row>
    <row r="18" spans="1:19">
      <c r="A18" s="13" t="s">
        <v>23</v>
      </c>
      <c r="B18" s="189" t="s">
        <v>3</v>
      </c>
      <c r="C18" s="183"/>
      <c r="D18" s="184"/>
      <c r="E18" s="3">
        <f>250*310</f>
        <v>77500</v>
      </c>
      <c r="G18" s="15" t="s">
        <v>4</v>
      </c>
      <c r="H18" s="160">
        <f>E18</f>
        <v>77500</v>
      </c>
      <c r="I18" s="194"/>
    </row>
    <row r="19" spans="1:19">
      <c r="A19" s="13" t="s">
        <v>17</v>
      </c>
      <c r="B19" s="190"/>
      <c r="C19" s="178"/>
      <c r="D19" s="185"/>
      <c r="E19" s="14">
        <f>640*310</f>
        <v>198400</v>
      </c>
      <c r="G19" s="15" t="s">
        <v>2</v>
      </c>
      <c r="H19" s="192">
        <f>E19</f>
        <v>198400</v>
      </c>
      <c r="I19" s="193"/>
    </row>
    <row r="20" spans="1:19">
      <c r="A20" s="16" t="s">
        <v>7</v>
      </c>
      <c r="B20" s="191"/>
      <c r="C20" s="186"/>
      <c r="D20" s="185"/>
      <c r="E20" s="4">
        <f>SUM(E18:E19)</f>
        <v>275900</v>
      </c>
      <c r="J20" s="1"/>
    </row>
    <row r="21" spans="1:19" ht="15.75" thickBot="1">
      <c r="A21" s="17"/>
      <c r="B21" s="17"/>
      <c r="C21" s="18"/>
      <c r="D21" s="18"/>
      <c r="E21" s="7"/>
      <c r="J21" s="1"/>
      <c r="S21" s="1"/>
    </row>
    <row r="22" spans="1:19">
      <c r="A22" s="180" t="s">
        <v>45</v>
      </c>
      <c r="B22" s="181"/>
      <c r="C22" s="181"/>
      <c r="D22" s="181"/>
      <c r="E22" s="182"/>
      <c r="K22" s="2" t="s">
        <v>37</v>
      </c>
      <c r="L22" s="178">
        <f>H1</f>
        <v>78</v>
      </c>
      <c r="M22" s="179"/>
      <c r="S22" s="1"/>
    </row>
    <row r="23" spans="1:19">
      <c r="A23" s="2" t="s">
        <v>35</v>
      </c>
      <c r="B23" s="177" t="s">
        <v>36</v>
      </c>
      <c r="C23" s="2">
        <v>450</v>
      </c>
      <c r="D23" s="2">
        <f>78+5</f>
        <v>83</v>
      </c>
      <c r="E23" s="3">
        <f>C23*D23</f>
        <v>37350</v>
      </c>
      <c r="K23" s="2" t="s">
        <v>38</v>
      </c>
      <c r="L23" s="178">
        <v>1</v>
      </c>
      <c r="M23" s="179"/>
      <c r="S23" s="1"/>
    </row>
    <row r="24" spans="1:19">
      <c r="A24" s="2" t="s">
        <v>174</v>
      </c>
      <c r="B24" s="177"/>
      <c r="C24" s="21">
        <v>12000</v>
      </c>
      <c r="D24" s="2">
        <v>9</v>
      </c>
      <c r="E24" s="3">
        <f>C24*D24</f>
        <v>108000</v>
      </c>
      <c r="K24" s="2" t="s">
        <v>39</v>
      </c>
      <c r="L24" s="178">
        <v>9</v>
      </c>
      <c r="M24" s="179"/>
      <c r="S24" s="1"/>
    </row>
    <row r="25" spans="1:19">
      <c r="A25" s="2" t="s">
        <v>40</v>
      </c>
      <c r="B25" s="177"/>
      <c r="C25" s="21">
        <v>18500</v>
      </c>
      <c r="D25" s="2">
        <v>1</v>
      </c>
      <c r="E25" s="3">
        <f>C25*D25</f>
        <v>18500</v>
      </c>
      <c r="K25" s="15" t="s">
        <v>4</v>
      </c>
      <c r="L25" s="176"/>
      <c r="M25" s="176"/>
      <c r="S25" s="1"/>
    </row>
    <row r="26" spans="1:19">
      <c r="A26" s="2" t="s">
        <v>41</v>
      </c>
      <c r="B26" s="177"/>
      <c r="C26" s="21">
        <v>7500</v>
      </c>
      <c r="D26" s="2">
        <v>1</v>
      </c>
      <c r="E26" s="3">
        <f>C26*D26</f>
        <v>7500</v>
      </c>
      <c r="K26" s="15" t="s">
        <v>2</v>
      </c>
      <c r="L26" s="174"/>
      <c r="M26" s="175"/>
      <c r="S26" s="1"/>
    </row>
    <row r="27" spans="1:19">
      <c r="A27" s="2" t="s">
        <v>42</v>
      </c>
      <c r="B27" s="121" t="s">
        <v>3</v>
      </c>
      <c r="C27" s="2"/>
      <c r="D27" s="2">
        <v>1</v>
      </c>
      <c r="E27" s="82">
        <v>20000</v>
      </c>
      <c r="S27" s="1"/>
    </row>
    <row r="28" spans="1:19">
      <c r="A28" s="2" t="s">
        <v>43</v>
      </c>
      <c r="B28" s="177" t="s">
        <v>36</v>
      </c>
      <c r="C28" s="21">
        <v>22500</v>
      </c>
      <c r="D28" s="2">
        <v>1</v>
      </c>
      <c r="E28" s="3">
        <f t="shared" ref="E28:E36" si="1">C28*D28</f>
        <v>22500</v>
      </c>
      <c r="F28" s="49" t="s">
        <v>79</v>
      </c>
    </row>
    <row r="29" spans="1:19">
      <c r="A29" s="2" t="s">
        <v>172</v>
      </c>
      <c r="B29" s="177"/>
      <c r="C29" s="21">
        <v>5500</v>
      </c>
      <c r="D29" s="2">
        <v>1</v>
      </c>
      <c r="E29" s="3">
        <f t="shared" si="1"/>
        <v>5500</v>
      </c>
      <c r="F29" s="49" t="s">
        <v>79</v>
      </c>
      <c r="J29" s="1"/>
    </row>
    <row r="30" spans="1:19">
      <c r="A30" s="2" t="s">
        <v>44</v>
      </c>
      <c r="B30" s="177"/>
      <c r="C30" s="21">
        <v>1850</v>
      </c>
      <c r="D30" s="2">
        <v>1</v>
      </c>
      <c r="E30" s="3">
        <f t="shared" si="1"/>
        <v>1850</v>
      </c>
      <c r="F30" s="49" t="s">
        <v>80</v>
      </c>
      <c r="J30" s="1"/>
    </row>
    <row r="31" spans="1:19">
      <c r="A31" s="2" t="s">
        <v>175</v>
      </c>
      <c r="B31" s="177"/>
      <c r="C31" s="21">
        <v>1850</v>
      </c>
      <c r="D31" s="2">
        <v>2</v>
      </c>
      <c r="E31" s="3">
        <f>C31*D31</f>
        <v>3700</v>
      </c>
      <c r="G31" s="1"/>
      <c r="I31" s="1"/>
      <c r="J31" s="1"/>
    </row>
    <row r="32" spans="1:19">
      <c r="A32" s="2" t="s">
        <v>177</v>
      </c>
      <c r="B32" s="177"/>
      <c r="C32" s="21">
        <v>1850</v>
      </c>
      <c r="D32" s="2">
        <v>2</v>
      </c>
      <c r="E32" s="3">
        <f>C32*D32</f>
        <v>3700</v>
      </c>
      <c r="G32" s="1"/>
      <c r="J32" s="1"/>
    </row>
    <row r="33" spans="1:10">
      <c r="A33" s="2" t="s">
        <v>176</v>
      </c>
      <c r="B33" s="177"/>
      <c r="C33" s="21">
        <v>2000</v>
      </c>
      <c r="D33" s="2">
        <v>2</v>
      </c>
      <c r="E33" s="3">
        <f>C33*D33</f>
        <v>4000</v>
      </c>
      <c r="J33" s="1"/>
    </row>
    <row r="34" spans="1:10">
      <c r="A34" s="2" t="s">
        <v>173</v>
      </c>
      <c r="B34" s="177"/>
      <c r="C34" s="21">
        <v>2000</v>
      </c>
      <c r="D34" s="2">
        <v>3</v>
      </c>
      <c r="E34" s="82">
        <f>C34*D34</f>
        <v>6000</v>
      </c>
      <c r="J34" s="1"/>
    </row>
    <row r="35" spans="1:10">
      <c r="A35" s="2" t="s">
        <v>178</v>
      </c>
      <c r="B35" s="177"/>
      <c r="C35" s="21">
        <v>7500</v>
      </c>
      <c r="D35" s="2">
        <v>2</v>
      </c>
      <c r="E35" s="3">
        <f t="shared" si="1"/>
        <v>15000</v>
      </c>
      <c r="J35" s="1"/>
    </row>
    <row r="36" spans="1:10">
      <c r="A36" s="2" t="s">
        <v>179</v>
      </c>
      <c r="B36" s="120" t="s">
        <v>3</v>
      </c>
      <c r="C36" s="21">
        <v>20000</v>
      </c>
      <c r="D36" s="2">
        <v>1</v>
      </c>
      <c r="E36" s="3">
        <f t="shared" si="1"/>
        <v>20000</v>
      </c>
      <c r="J36" s="1"/>
    </row>
    <row r="37" spans="1:10">
      <c r="A37" s="11" t="s">
        <v>46</v>
      </c>
      <c r="B37" s="170" t="s">
        <v>36</v>
      </c>
      <c r="C37" s="11">
        <v>500</v>
      </c>
      <c r="D37" s="2">
        <v>53</v>
      </c>
      <c r="E37" s="3">
        <f>D37*C37</f>
        <v>26500</v>
      </c>
      <c r="G37" s="1"/>
      <c r="I37" s="1"/>
      <c r="J37" s="1"/>
    </row>
    <row r="38" spans="1:10">
      <c r="A38" s="2" t="s">
        <v>103</v>
      </c>
      <c r="B38" s="170"/>
      <c r="C38" s="2">
        <v>1500</v>
      </c>
      <c r="D38" s="2">
        <v>1</v>
      </c>
      <c r="E38" s="3">
        <f>D38*C38</f>
        <v>1500</v>
      </c>
      <c r="G38" s="15" t="s">
        <v>4</v>
      </c>
      <c r="H38" s="63">
        <f>Meghívottak!G24</f>
        <v>0</v>
      </c>
      <c r="I38" s="66"/>
      <c r="J38" s="1"/>
    </row>
    <row r="39" spans="1:10">
      <c r="A39" s="65" t="s">
        <v>102</v>
      </c>
      <c r="B39" s="171"/>
      <c r="C39" s="2">
        <v>300</v>
      </c>
      <c r="D39" s="2">
        <v>1</v>
      </c>
      <c r="E39" s="3">
        <f>D39*C39</f>
        <v>300</v>
      </c>
      <c r="G39" s="15" t="s">
        <v>2</v>
      </c>
      <c r="H39" s="64">
        <f>Meghívottak!Q14</f>
        <v>0</v>
      </c>
      <c r="I39" s="67"/>
      <c r="J39" s="1"/>
    </row>
    <row r="40" spans="1:10">
      <c r="A40" s="16" t="s">
        <v>7</v>
      </c>
      <c r="B40" s="5" t="s">
        <v>3</v>
      </c>
      <c r="C40" s="2"/>
      <c r="D40" s="2"/>
      <c r="E40" s="4">
        <f>SUM(E23:E39)</f>
        <v>301900</v>
      </c>
      <c r="J40" s="1"/>
    </row>
    <row r="41" spans="1:10" ht="15.75" thickBot="1">
      <c r="A41" s="6"/>
      <c r="B41" s="6"/>
      <c r="C41" s="6"/>
      <c r="D41" s="6"/>
      <c r="E41" s="10"/>
      <c r="J41" s="1"/>
    </row>
    <row r="42" spans="1:10" ht="15.75" thickBot="1">
      <c r="A42" s="167" t="s">
        <v>8</v>
      </c>
      <c r="B42" s="168"/>
      <c r="C42" s="168"/>
      <c r="D42" s="168"/>
      <c r="E42" s="169"/>
    </row>
    <row r="43" spans="1:10">
      <c r="A43" s="24" t="s">
        <v>9</v>
      </c>
      <c r="B43" s="172" t="s">
        <v>3</v>
      </c>
      <c r="C43" s="11"/>
      <c r="D43" s="11"/>
      <c r="E43" s="14">
        <v>50000</v>
      </c>
    </row>
    <row r="44" spans="1:10">
      <c r="A44" s="19" t="s">
        <v>14</v>
      </c>
      <c r="B44" s="172"/>
      <c r="C44" s="2"/>
      <c r="D44" s="2"/>
      <c r="E44" s="3">
        <v>27000</v>
      </c>
    </row>
    <row r="45" spans="1:10">
      <c r="A45" s="19" t="s">
        <v>10</v>
      </c>
      <c r="B45" s="172"/>
      <c r="C45" s="2"/>
      <c r="D45" s="2"/>
      <c r="E45" s="3">
        <v>240000</v>
      </c>
    </row>
    <row r="46" spans="1:10">
      <c r="A46" s="19" t="s">
        <v>19</v>
      </c>
      <c r="B46" s="172"/>
      <c r="C46" s="2"/>
      <c r="D46" s="2"/>
      <c r="E46" s="3">
        <v>120000</v>
      </c>
    </row>
    <row r="47" spans="1:10">
      <c r="A47" s="23" t="s">
        <v>11</v>
      </c>
      <c r="B47" s="172"/>
      <c r="C47" s="2"/>
      <c r="D47" s="2"/>
      <c r="E47" s="3">
        <v>169900</v>
      </c>
    </row>
    <row r="48" spans="1:10">
      <c r="A48" s="23" t="s">
        <v>12</v>
      </c>
      <c r="B48" s="172"/>
      <c r="C48" s="2"/>
      <c r="D48" s="2"/>
      <c r="E48" s="3">
        <v>220000</v>
      </c>
    </row>
    <row r="49" spans="1:9">
      <c r="A49" s="23" t="s">
        <v>25</v>
      </c>
      <c r="B49" s="172"/>
      <c r="C49" s="2"/>
      <c r="D49" s="2"/>
      <c r="E49" s="82">
        <v>123000</v>
      </c>
    </row>
    <row r="50" spans="1:9">
      <c r="A50" s="16" t="s">
        <v>7</v>
      </c>
      <c r="B50" s="173"/>
      <c r="C50" s="2"/>
      <c r="D50" s="2"/>
      <c r="E50" s="4">
        <f>SUM(E43:E49)</f>
        <v>949900</v>
      </c>
    </row>
    <row r="51" spans="1:9" ht="15.75" thickBot="1"/>
    <row r="52" spans="1:9" ht="15.75" thickBot="1">
      <c r="A52" s="167" t="s">
        <v>13</v>
      </c>
      <c r="B52" s="168"/>
      <c r="C52" s="168"/>
      <c r="D52" s="168"/>
      <c r="E52" s="169"/>
    </row>
    <row r="53" spans="1:9">
      <c r="A53" s="29" t="s">
        <v>47</v>
      </c>
      <c r="B53" s="30" t="s">
        <v>31</v>
      </c>
      <c r="C53" s="31">
        <v>1200</v>
      </c>
      <c r="D53" s="29">
        <f>H1</f>
        <v>78</v>
      </c>
      <c r="E53" s="31">
        <f>C53*D53</f>
        <v>93600</v>
      </c>
    </row>
    <row r="54" spans="1:9">
      <c r="A54" s="32" t="s">
        <v>128</v>
      </c>
      <c r="B54" s="30" t="s">
        <v>31</v>
      </c>
      <c r="C54" s="31">
        <v>1550</v>
      </c>
      <c r="D54" s="29">
        <f>H1</f>
        <v>78</v>
      </c>
      <c r="E54" s="31">
        <f>C54*D54</f>
        <v>120900</v>
      </c>
      <c r="G54" s="15" t="s">
        <v>4</v>
      </c>
      <c r="H54" s="5">
        <f>$H$2</f>
        <v>41</v>
      </c>
      <c r="I54" s="48">
        <f>$E$55/2+($H$54*$C$53)+($H$54*$C$54)</f>
        <v>222750</v>
      </c>
    </row>
    <row r="55" spans="1:9">
      <c r="A55" s="19" t="s">
        <v>20</v>
      </c>
      <c r="B55" s="20" t="s">
        <v>3</v>
      </c>
      <c r="C55" s="2"/>
      <c r="D55" s="2"/>
      <c r="E55" s="3">
        <v>220000</v>
      </c>
      <c r="G55" s="15" t="s">
        <v>2</v>
      </c>
      <c r="H55" s="5">
        <f>$H$3</f>
        <v>37</v>
      </c>
      <c r="I55" s="48">
        <f>$E$55/2+($H$55*$C$53)+($H$55*$C$54)</f>
        <v>211750</v>
      </c>
    </row>
    <row r="56" spans="1:9">
      <c r="A56" s="15" t="s">
        <v>7</v>
      </c>
      <c r="B56" s="5" t="s">
        <v>3</v>
      </c>
      <c r="C56" s="15"/>
      <c r="D56" s="15"/>
      <c r="E56" s="4">
        <f>SUM(E53:E55)</f>
        <v>434500</v>
      </c>
    </row>
    <row r="57" spans="1:9" ht="15.75" thickBot="1">
      <c r="A57" s="6"/>
      <c r="B57" s="6"/>
      <c r="C57" s="6"/>
      <c r="D57" s="6"/>
      <c r="E57" s="7"/>
    </row>
    <row r="58" spans="1:9" ht="15.75" thickBot="1">
      <c r="A58" s="167" t="s">
        <v>48</v>
      </c>
      <c r="B58" s="168"/>
      <c r="C58" s="168"/>
      <c r="D58" s="168"/>
      <c r="E58" s="169"/>
    </row>
    <row r="59" spans="1:9">
      <c r="A59" s="23" t="s">
        <v>22</v>
      </c>
      <c r="B59" s="170" t="s">
        <v>3</v>
      </c>
      <c r="C59" s="146"/>
      <c r="D59" s="146"/>
      <c r="E59" s="3">
        <v>30000</v>
      </c>
    </row>
    <row r="60" spans="1:9">
      <c r="A60" s="23" t="s">
        <v>21</v>
      </c>
      <c r="B60" s="170"/>
      <c r="C60" s="145"/>
      <c r="D60" s="145"/>
      <c r="E60" s="3">
        <v>190000</v>
      </c>
    </row>
    <row r="61" spans="1:9">
      <c r="A61" s="23" t="s">
        <v>24</v>
      </c>
      <c r="B61" s="170"/>
      <c r="C61" s="145"/>
      <c r="D61" s="145"/>
      <c r="E61" s="82">
        <v>149970</v>
      </c>
    </row>
    <row r="62" spans="1:9">
      <c r="A62" s="11" t="s">
        <v>209</v>
      </c>
      <c r="B62" s="170"/>
      <c r="C62" s="11"/>
      <c r="D62" s="11"/>
      <c r="E62" s="141">
        <v>53970</v>
      </c>
      <c r="G62" s="15" t="s">
        <v>4</v>
      </c>
      <c r="H62" s="5">
        <f>$H$2</f>
        <v>41</v>
      </c>
      <c r="I62" s="48">
        <f>SUM(E62:E64)/2</f>
        <v>144535</v>
      </c>
    </row>
    <row r="63" spans="1:9">
      <c r="A63" s="29" t="s">
        <v>210</v>
      </c>
      <c r="B63" s="170"/>
      <c r="C63" s="11"/>
      <c r="D63" s="11"/>
      <c r="E63" s="141"/>
      <c r="G63" s="15" t="s">
        <v>2</v>
      </c>
      <c r="H63" s="5">
        <f>$H$3</f>
        <v>37</v>
      </c>
      <c r="I63" s="48">
        <f>SUM(E62:E64)/2</f>
        <v>144535</v>
      </c>
    </row>
    <row r="64" spans="1:9">
      <c r="A64" s="2" t="s">
        <v>49</v>
      </c>
      <c r="B64" s="170"/>
      <c r="C64" s="2"/>
      <c r="D64" s="2"/>
      <c r="E64" s="82">
        <v>235100</v>
      </c>
    </row>
    <row r="65" spans="1:9">
      <c r="A65" s="126" t="s">
        <v>212</v>
      </c>
      <c r="B65" s="170"/>
      <c r="C65" s="2"/>
      <c r="D65" s="2"/>
      <c r="E65" s="22">
        <v>25000</v>
      </c>
      <c r="G65" s="18"/>
      <c r="H65" s="68"/>
      <c r="I65" s="69"/>
    </row>
    <row r="66" spans="1:9">
      <c r="A66" s="9" t="s">
        <v>126</v>
      </c>
      <c r="B66" s="170"/>
      <c r="C66" s="2"/>
      <c r="D66" s="2"/>
      <c r="E66" s="82">
        <v>24900</v>
      </c>
      <c r="G66" s="18"/>
      <c r="H66" s="68"/>
      <c r="I66" s="69"/>
    </row>
    <row r="67" spans="1:9">
      <c r="A67" s="9" t="s">
        <v>184</v>
      </c>
      <c r="B67" s="170"/>
      <c r="C67" s="2"/>
      <c r="D67" s="2"/>
      <c r="E67" s="82">
        <v>41910</v>
      </c>
      <c r="G67" s="18"/>
      <c r="H67" s="68"/>
      <c r="I67" s="69"/>
    </row>
    <row r="68" spans="1:9">
      <c r="A68" s="126" t="s">
        <v>105</v>
      </c>
      <c r="B68" s="170"/>
      <c r="C68" s="2"/>
      <c r="D68" s="2"/>
      <c r="E68" s="22"/>
      <c r="G68" s="18"/>
      <c r="H68" s="68"/>
      <c r="I68" s="69"/>
    </row>
    <row r="69" spans="1:9">
      <c r="A69" s="126" t="s">
        <v>112</v>
      </c>
      <c r="B69" s="170"/>
      <c r="C69" s="2"/>
      <c r="D69" s="2"/>
      <c r="E69" s="22"/>
      <c r="G69" s="18"/>
      <c r="H69" s="68"/>
      <c r="I69" s="69"/>
    </row>
    <row r="70" spans="1:9">
      <c r="A70" s="9" t="s">
        <v>127</v>
      </c>
      <c r="B70" s="170"/>
      <c r="C70" s="2"/>
      <c r="D70" s="2"/>
      <c r="E70" s="82">
        <v>80000</v>
      </c>
      <c r="G70" s="18"/>
      <c r="H70" s="68"/>
      <c r="I70" s="69"/>
    </row>
    <row r="71" spans="1:9">
      <c r="A71" s="9" t="s">
        <v>129</v>
      </c>
      <c r="B71" s="170"/>
      <c r="C71" s="2">
        <v>59</v>
      </c>
      <c r="D71" s="2">
        <v>50</v>
      </c>
      <c r="E71" s="82">
        <f>C71*D71</f>
        <v>2950</v>
      </c>
      <c r="G71" s="18"/>
      <c r="H71" s="68"/>
      <c r="I71" s="69"/>
    </row>
    <row r="72" spans="1:9">
      <c r="A72" s="9" t="s">
        <v>170</v>
      </c>
      <c r="B72" s="170"/>
      <c r="C72" s="2"/>
      <c r="D72" s="2"/>
      <c r="E72" s="21">
        <v>6925</v>
      </c>
    </row>
    <row r="73" spans="1:9">
      <c r="A73" s="9" t="s">
        <v>171</v>
      </c>
      <c r="B73" s="170"/>
      <c r="C73" s="2"/>
      <c r="D73" s="2"/>
      <c r="E73" s="82">
        <f>23198+4890</f>
        <v>28088</v>
      </c>
    </row>
    <row r="74" spans="1:9">
      <c r="A74" s="9" t="s">
        <v>181</v>
      </c>
      <c r="B74" s="170"/>
      <c r="C74" s="2">
        <v>450</v>
      </c>
      <c r="D74" s="2">
        <v>6</v>
      </c>
      <c r="E74" s="82">
        <f>C74*D74</f>
        <v>2700</v>
      </c>
    </row>
    <row r="75" spans="1:9">
      <c r="A75" s="9" t="s">
        <v>194</v>
      </c>
      <c r="B75" s="170"/>
      <c r="C75" s="2">
        <v>2392</v>
      </c>
      <c r="D75" s="2">
        <v>3</v>
      </c>
      <c r="E75" s="82">
        <f>C75*D75</f>
        <v>7176</v>
      </c>
      <c r="I75" s="127"/>
    </row>
    <row r="76" spans="1:9">
      <c r="A76" s="9" t="s">
        <v>180</v>
      </c>
      <c r="B76" s="170"/>
      <c r="C76" s="2"/>
      <c r="D76" s="2"/>
      <c r="E76" s="82">
        <f>2405+(278*3)</f>
        <v>3239</v>
      </c>
    </row>
    <row r="77" spans="1:9">
      <c r="A77" s="9" t="s">
        <v>182</v>
      </c>
      <c r="B77" s="171"/>
      <c r="C77" s="2"/>
      <c r="D77" s="2"/>
      <c r="E77" s="21">
        <f>950+490</f>
        <v>1440</v>
      </c>
    </row>
    <row r="78" spans="1:9" ht="15.75" thickBot="1">
      <c r="A78" s="6"/>
      <c r="B78" s="6"/>
      <c r="C78" s="6"/>
      <c r="D78" s="6"/>
      <c r="E78" s="7"/>
    </row>
    <row r="79" spans="1:9" ht="15.75" thickBot="1">
      <c r="A79" s="25" t="s">
        <v>15</v>
      </c>
      <c r="B79" s="28" t="s">
        <v>3</v>
      </c>
      <c r="C79" s="26"/>
      <c r="D79" s="26"/>
      <c r="E79" s="27">
        <f>E14+E20+E40+E50+E56</f>
        <v>3890335.5</v>
      </c>
      <c r="G79" s="164" t="s">
        <v>81</v>
      </c>
      <c r="H79" s="165"/>
      <c r="I79" s="166"/>
    </row>
    <row r="80" spans="1:9">
      <c r="G80" s="50" t="s">
        <v>4</v>
      </c>
      <c r="H80" s="160" t="e">
        <f>$I$2+$H$18+$I$38+$I$54+$I$62+#REF!</f>
        <v>#REF!</v>
      </c>
      <c r="I80" s="161"/>
    </row>
    <row r="81" spans="7:9" ht="15.75" thickBot="1">
      <c r="G81" s="51" t="s">
        <v>2</v>
      </c>
      <c r="H81" s="162" t="e">
        <f>$I$3+$H$19+$I$39+$I$63+$I$55+#REF!</f>
        <v>#REF!</v>
      </c>
      <c r="I81" s="163"/>
    </row>
  </sheetData>
  <mergeCells count="28">
    <mergeCell ref="L22:M22"/>
    <mergeCell ref="L23:M23"/>
    <mergeCell ref="L24:M24"/>
    <mergeCell ref="A1:E1"/>
    <mergeCell ref="A17:E17"/>
    <mergeCell ref="H1:I1"/>
    <mergeCell ref="A22:E22"/>
    <mergeCell ref="C18:D18"/>
    <mergeCell ref="C19:D19"/>
    <mergeCell ref="C20:D20"/>
    <mergeCell ref="C14:D14"/>
    <mergeCell ref="C15:D15"/>
    <mergeCell ref="B18:B20"/>
    <mergeCell ref="H19:I19"/>
    <mergeCell ref="H18:I18"/>
    <mergeCell ref="B23:B26"/>
    <mergeCell ref="B43:B50"/>
    <mergeCell ref="L26:M26"/>
    <mergeCell ref="L25:M25"/>
    <mergeCell ref="A42:E42"/>
    <mergeCell ref="B37:B39"/>
    <mergeCell ref="B28:B35"/>
    <mergeCell ref="H80:I80"/>
    <mergeCell ref="H81:I81"/>
    <mergeCell ref="G79:I79"/>
    <mergeCell ref="A52:E52"/>
    <mergeCell ref="A58:E58"/>
    <mergeCell ref="B59:B77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1"/>
  <sheetViews>
    <sheetView tabSelected="1" topLeftCell="A20" workbookViewId="0">
      <selection activeCell="M31" sqref="M31"/>
    </sheetView>
  </sheetViews>
  <sheetFormatPr defaultRowHeight="15"/>
  <cols>
    <col min="1" max="1" width="25.7109375" bestFit="1" customWidth="1"/>
    <col min="2" max="2" width="11.5703125" bestFit="1" customWidth="1"/>
    <col min="3" max="3" width="11" bestFit="1" customWidth="1"/>
    <col min="4" max="4" width="12.85546875" bestFit="1" customWidth="1"/>
    <col min="5" max="6" width="12.42578125" bestFit="1" customWidth="1"/>
    <col min="7" max="7" width="12.85546875" bestFit="1" customWidth="1"/>
    <col min="8" max="8" width="12.42578125" bestFit="1" customWidth="1"/>
    <col min="9" max="9" width="12.7109375" bestFit="1" customWidth="1"/>
  </cols>
  <sheetData>
    <row r="1" spans="1:8">
      <c r="A1" s="208" t="s">
        <v>27</v>
      </c>
      <c r="B1" s="186" t="s">
        <v>191</v>
      </c>
      <c r="C1" s="205"/>
      <c r="D1" s="205"/>
      <c r="E1" s="205"/>
      <c r="F1" s="205"/>
      <c r="G1" s="205"/>
      <c r="H1" s="206"/>
    </row>
    <row r="2" spans="1:8">
      <c r="A2" s="208"/>
      <c r="B2" s="176" t="s">
        <v>26</v>
      </c>
      <c r="C2" s="176"/>
      <c r="D2" s="209" t="s">
        <v>50</v>
      </c>
      <c r="E2" s="176" t="s">
        <v>192</v>
      </c>
      <c r="F2" s="176"/>
      <c r="G2" s="211" t="s">
        <v>50</v>
      </c>
      <c r="H2" s="207" t="s">
        <v>0</v>
      </c>
    </row>
    <row r="3" spans="1:8">
      <c r="A3" s="208"/>
      <c r="B3" s="125" t="s">
        <v>18</v>
      </c>
      <c r="C3" s="125" t="s">
        <v>17</v>
      </c>
      <c r="D3" s="210"/>
      <c r="E3" s="125" t="s">
        <v>18</v>
      </c>
      <c r="F3" s="125" t="s">
        <v>17</v>
      </c>
      <c r="G3" s="212"/>
      <c r="H3" s="207"/>
    </row>
    <row r="4" spans="1:8">
      <c r="A4" s="199" t="s">
        <v>200</v>
      </c>
      <c r="B4" s="199"/>
      <c r="C4" s="199"/>
      <c r="D4" s="199"/>
      <c r="E4" s="199"/>
      <c r="F4" s="199"/>
      <c r="G4" s="199"/>
      <c r="H4" s="199"/>
    </row>
    <row r="5" spans="1:8">
      <c r="A5" s="144" t="s">
        <v>46</v>
      </c>
      <c r="B5" s="150">
        <v>14150</v>
      </c>
      <c r="C5" s="150">
        <v>14150</v>
      </c>
      <c r="D5" s="150">
        <f t="shared" ref="D5:D15" si="0">SUM(B5:C5)</f>
        <v>28300</v>
      </c>
      <c r="E5" s="178" t="s">
        <v>69</v>
      </c>
      <c r="F5" s="198"/>
      <c r="G5" s="179"/>
      <c r="H5" s="151">
        <f>D5</f>
        <v>28300</v>
      </c>
    </row>
    <row r="6" spans="1:8">
      <c r="A6" s="9" t="s">
        <v>183</v>
      </c>
      <c r="B6" s="150">
        <f>235100/2</f>
        <v>117550</v>
      </c>
      <c r="C6" s="150">
        <f>235100/2</f>
        <v>117550</v>
      </c>
      <c r="D6" s="150">
        <f t="shared" si="0"/>
        <v>235100</v>
      </c>
      <c r="E6" s="178" t="s">
        <v>69</v>
      </c>
      <c r="F6" s="198"/>
      <c r="G6" s="179"/>
      <c r="H6" s="151">
        <f t="shared" ref="H6:H20" si="1">D6</f>
        <v>235100</v>
      </c>
    </row>
    <row r="7" spans="1:8">
      <c r="A7" s="9" t="s">
        <v>124</v>
      </c>
      <c r="B7" s="148">
        <f>20193/2</f>
        <v>10096.5</v>
      </c>
      <c r="C7" s="148">
        <f>20193/2</f>
        <v>10096.5</v>
      </c>
      <c r="D7" s="148">
        <f t="shared" si="0"/>
        <v>20193</v>
      </c>
      <c r="E7" s="178" t="s">
        <v>69</v>
      </c>
      <c r="F7" s="198"/>
      <c r="G7" s="179"/>
      <c r="H7" s="151">
        <f t="shared" si="1"/>
        <v>20193</v>
      </c>
    </row>
    <row r="8" spans="1:8">
      <c r="A8" s="9" t="s">
        <v>184</v>
      </c>
      <c r="B8" s="148">
        <f>41910/2</f>
        <v>20955</v>
      </c>
      <c r="C8" s="148">
        <f>41910/2</f>
        <v>20955</v>
      </c>
      <c r="D8" s="153">
        <f t="shared" si="0"/>
        <v>41910</v>
      </c>
      <c r="E8" s="178" t="s">
        <v>69</v>
      </c>
      <c r="F8" s="198"/>
      <c r="G8" s="179"/>
      <c r="H8" s="151">
        <f t="shared" si="1"/>
        <v>41910</v>
      </c>
    </row>
    <row r="9" spans="1:8">
      <c r="A9" s="130" t="s">
        <v>170</v>
      </c>
      <c r="B9" s="148">
        <f>6925/2</f>
        <v>3462.5</v>
      </c>
      <c r="C9" s="148">
        <f>6925/2</f>
        <v>3462.5</v>
      </c>
      <c r="D9" s="153">
        <f t="shared" si="0"/>
        <v>6925</v>
      </c>
      <c r="E9" s="178" t="s">
        <v>69</v>
      </c>
      <c r="F9" s="198"/>
      <c r="G9" s="179"/>
      <c r="H9" s="151">
        <f>D9</f>
        <v>6925</v>
      </c>
    </row>
    <row r="10" spans="1:8">
      <c r="A10" s="9" t="s">
        <v>187</v>
      </c>
      <c r="B10" s="148">
        <v>720</v>
      </c>
      <c r="C10" s="148">
        <v>720</v>
      </c>
      <c r="D10" s="153">
        <f t="shared" si="0"/>
        <v>1440</v>
      </c>
      <c r="E10" s="178" t="s">
        <v>69</v>
      </c>
      <c r="F10" s="198"/>
      <c r="G10" s="179"/>
      <c r="H10" s="151">
        <f t="shared" si="1"/>
        <v>1440</v>
      </c>
    </row>
    <row r="11" spans="1:8" ht="30">
      <c r="A11" s="136" t="s">
        <v>195</v>
      </c>
      <c r="B11" s="148">
        <v>2500</v>
      </c>
      <c r="C11" s="149">
        <v>0</v>
      </c>
      <c r="D11" s="153">
        <f t="shared" si="0"/>
        <v>2500</v>
      </c>
      <c r="E11" s="178" t="s">
        <v>69</v>
      </c>
      <c r="F11" s="198"/>
      <c r="G11" s="179"/>
      <c r="H11" s="151">
        <f t="shared" si="1"/>
        <v>2500</v>
      </c>
    </row>
    <row r="12" spans="1:8">
      <c r="A12" s="9" t="s">
        <v>196</v>
      </c>
      <c r="B12" s="148">
        <v>1500</v>
      </c>
      <c r="C12" s="149">
        <v>0</v>
      </c>
      <c r="D12" s="153">
        <f t="shared" si="0"/>
        <v>1500</v>
      </c>
      <c r="E12" s="178" t="s">
        <v>69</v>
      </c>
      <c r="F12" s="198"/>
      <c r="G12" s="179"/>
      <c r="H12" s="151">
        <f t="shared" si="1"/>
        <v>1500</v>
      </c>
    </row>
    <row r="13" spans="1:8">
      <c r="A13" s="9" t="s">
        <v>193</v>
      </c>
      <c r="B13" s="148">
        <v>14995</v>
      </c>
      <c r="C13" s="149">
        <v>0</v>
      </c>
      <c r="D13" s="153">
        <f t="shared" si="0"/>
        <v>14995</v>
      </c>
      <c r="E13" s="202" t="s">
        <v>69</v>
      </c>
      <c r="F13" s="203"/>
      <c r="G13" s="204"/>
      <c r="H13" s="151">
        <f t="shared" si="1"/>
        <v>14995</v>
      </c>
    </row>
    <row r="14" spans="1:8">
      <c r="A14" s="9" t="s">
        <v>185</v>
      </c>
      <c r="B14" s="148">
        <v>24900</v>
      </c>
      <c r="C14" s="154">
        <v>0</v>
      </c>
      <c r="D14" s="153">
        <f t="shared" si="0"/>
        <v>24900</v>
      </c>
      <c r="E14" s="178" t="s">
        <v>69</v>
      </c>
      <c r="F14" s="198"/>
      <c r="G14" s="179"/>
      <c r="H14" s="151">
        <f t="shared" si="1"/>
        <v>24900</v>
      </c>
    </row>
    <row r="15" spans="1:8">
      <c r="A15" s="9" t="s">
        <v>186</v>
      </c>
      <c r="B15" s="148">
        <v>28088</v>
      </c>
      <c r="C15" s="154">
        <v>0</v>
      </c>
      <c r="D15" s="153">
        <f t="shared" si="0"/>
        <v>28088</v>
      </c>
      <c r="E15" s="178" t="s">
        <v>69</v>
      </c>
      <c r="F15" s="198"/>
      <c r="G15" s="179"/>
      <c r="H15" s="151">
        <f t="shared" si="1"/>
        <v>28088</v>
      </c>
    </row>
    <row r="16" spans="1:8">
      <c r="A16" s="9" t="s">
        <v>180</v>
      </c>
      <c r="B16" s="148">
        <v>3239</v>
      </c>
      <c r="C16" s="154">
        <v>0</v>
      </c>
      <c r="D16" s="153">
        <f t="shared" ref="D16:D17" si="2">SUM(B16:C16)</f>
        <v>3239</v>
      </c>
      <c r="E16" s="178" t="s">
        <v>69</v>
      </c>
      <c r="F16" s="198"/>
      <c r="G16" s="179"/>
      <c r="H16" s="151">
        <f t="shared" si="1"/>
        <v>3239</v>
      </c>
    </row>
    <row r="17" spans="1:9">
      <c r="A17" s="9" t="s">
        <v>188</v>
      </c>
      <c r="B17" s="148">
        <v>2700</v>
      </c>
      <c r="C17" s="154">
        <v>0</v>
      </c>
      <c r="D17" s="153">
        <f t="shared" si="2"/>
        <v>2700</v>
      </c>
      <c r="E17" s="178" t="s">
        <v>69</v>
      </c>
      <c r="F17" s="198"/>
      <c r="G17" s="179"/>
      <c r="H17" s="151">
        <f t="shared" si="1"/>
        <v>2700</v>
      </c>
    </row>
    <row r="18" spans="1:9">
      <c r="A18" s="94" t="s">
        <v>189</v>
      </c>
      <c r="B18" s="148">
        <f>7176/2</f>
        <v>3588</v>
      </c>
      <c r="C18" s="148">
        <f>7176/2</f>
        <v>3588</v>
      </c>
      <c r="D18" s="153">
        <f>SUM(B18:C18)</f>
        <v>7176</v>
      </c>
      <c r="E18" s="178" t="s">
        <v>69</v>
      </c>
      <c r="F18" s="198"/>
      <c r="G18" s="179"/>
      <c r="H18" s="151">
        <f t="shared" si="1"/>
        <v>7176</v>
      </c>
    </row>
    <row r="19" spans="1:9">
      <c r="A19" s="9" t="s">
        <v>129</v>
      </c>
      <c r="B19" s="148">
        <v>1475</v>
      </c>
      <c r="C19" s="148">
        <v>1475</v>
      </c>
      <c r="D19" s="148">
        <f>SUM(B19:C19)</f>
        <v>2950</v>
      </c>
      <c r="E19" s="200" t="s">
        <v>69</v>
      </c>
      <c r="F19" s="200"/>
      <c r="G19" s="200"/>
      <c r="H19" s="151">
        <f t="shared" si="1"/>
        <v>2950</v>
      </c>
    </row>
    <row r="20" spans="1:9" ht="15.75" thickBot="1">
      <c r="A20" s="131" t="s">
        <v>190</v>
      </c>
      <c r="B20" s="155">
        <v>0</v>
      </c>
      <c r="C20" s="156">
        <v>149970</v>
      </c>
      <c r="D20" s="156">
        <f>C20</f>
        <v>149970</v>
      </c>
      <c r="E20" s="201" t="s">
        <v>69</v>
      </c>
      <c r="F20" s="201"/>
      <c r="G20" s="201"/>
      <c r="H20" s="157">
        <f t="shared" si="1"/>
        <v>149970</v>
      </c>
    </row>
    <row r="21" spans="1:9" ht="15.75" thickBot="1">
      <c r="A21" s="133" t="s">
        <v>7</v>
      </c>
      <c r="B21" s="152">
        <f>SUM(B5:B20)</f>
        <v>249919</v>
      </c>
      <c r="C21" s="152">
        <f>SUM(C5:C20)</f>
        <v>321967</v>
      </c>
      <c r="D21" s="152">
        <f>SUM(D5:D20)</f>
        <v>571886</v>
      </c>
      <c r="E21" s="195" t="s">
        <v>69</v>
      </c>
      <c r="F21" s="196"/>
      <c r="G21" s="197"/>
      <c r="H21" s="147">
        <f>SUM(H5:H20)</f>
        <v>571886</v>
      </c>
    </row>
    <row r="22" spans="1:9">
      <c r="A22" s="137"/>
      <c r="B22" s="138"/>
      <c r="C22" s="138"/>
      <c r="D22" s="138"/>
      <c r="E22" s="139"/>
      <c r="F22" s="139"/>
      <c r="G22" s="139"/>
      <c r="H22" s="138"/>
    </row>
    <row r="23" spans="1:9">
      <c r="A23" s="199" t="s">
        <v>201</v>
      </c>
      <c r="B23" s="199"/>
      <c r="C23" s="199"/>
      <c r="D23" s="199"/>
      <c r="E23" s="199"/>
      <c r="F23" s="199"/>
      <c r="G23" s="199"/>
      <c r="H23" s="199"/>
    </row>
    <row r="24" spans="1:9">
      <c r="A24" s="2" t="s">
        <v>197</v>
      </c>
      <c r="B24" s="148">
        <v>15000</v>
      </c>
      <c r="C24" s="149">
        <v>0</v>
      </c>
      <c r="D24" s="148">
        <f>SUM(B24:C24)</f>
        <v>15000</v>
      </c>
      <c r="E24" s="124">
        <v>15000</v>
      </c>
      <c r="F24" s="129">
        <v>0</v>
      </c>
      <c r="G24" s="124">
        <f>SUM(E24:F24)</f>
        <v>15000</v>
      </c>
      <c r="H24" s="124">
        <f>D24+G24</f>
        <v>30000</v>
      </c>
      <c r="I24" s="140" t="s">
        <v>198</v>
      </c>
    </row>
    <row r="25" spans="1:9">
      <c r="A25" s="2" t="s">
        <v>21</v>
      </c>
      <c r="B25" s="148">
        <v>100000</v>
      </c>
      <c r="C25" s="149">
        <v>0</v>
      </c>
      <c r="D25" s="148">
        <f>SUM(B25:C25)</f>
        <v>100000</v>
      </c>
      <c r="E25" s="124">
        <v>190000</v>
      </c>
      <c r="F25" s="129">
        <v>0</v>
      </c>
      <c r="G25" s="124">
        <f>SUM(E25:F25)</f>
        <v>190000</v>
      </c>
      <c r="H25" s="128">
        <f>D25+G25</f>
        <v>290000</v>
      </c>
      <c r="I25" s="140" t="s">
        <v>199</v>
      </c>
    </row>
    <row r="26" spans="1:9">
      <c r="A26" s="94" t="s">
        <v>202</v>
      </c>
      <c r="B26" s="150">
        <v>100000</v>
      </c>
      <c r="C26" s="150">
        <v>100000</v>
      </c>
      <c r="D26" s="150">
        <f>SUM(B26:C26)</f>
        <v>200000</v>
      </c>
      <c r="E26" s="124">
        <f>1013507.12179487-B26</f>
        <v>913507.12179487001</v>
      </c>
      <c r="F26" s="124">
        <f>914628.378205128-C26</f>
        <v>814628.37820512801</v>
      </c>
      <c r="G26" s="128">
        <f>SUM(E26:F26)</f>
        <v>1728135.4999999981</v>
      </c>
      <c r="H26" s="128">
        <f>D26+G26</f>
        <v>1928135.4999999981</v>
      </c>
    </row>
    <row r="27" spans="1:9">
      <c r="A27" s="2" t="s">
        <v>203</v>
      </c>
      <c r="B27" s="129">
        <v>0</v>
      </c>
      <c r="C27" s="129">
        <v>0</v>
      </c>
      <c r="D27" s="129">
        <f>SUM(B27:C27)</f>
        <v>0</v>
      </c>
      <c r="E27" s="124">
        <v>77500</v>
      </c>
      <c r="F27" s="124">
        <v>198400</v>
      </c>
      <c r="G27" s="124">
        <f t="shared" ref="G27:G37" si="3">SUM(E27:F27)</f>
        <v>275900</v>
      </c>
      <c r="H27" s="124">
        <f>G27</f>
        <v>275900</v>
      </c>
    </row>
    <row r="28" spans="1:9">
      <c r="A28" s="94" t="s">
        <v>137</v>
      </c>
      <c r="B28" s="129"/>
      <c r="C28" s="129"/>
      <c r="D28" s="129"/>
      <c r="E28" s="124">
        <v>222750</v>
      </c>
      <c r="F28" s="124">
        <v>211750</v>
      </c>
      <c r="G28" s="124">
        <f t="shared" si="3"/>
        <v>434500</v>
      </c>
      <c r="H28" s="124">
        <f>G28</f>
        <v>434500</v>
      </c>
    </row>
    <row r="29" spans="1:9">
      <c r="A29" s="2" t="s">
        <v>204</v>
      </c>
      <c r="B29" s="150">
        <v>5000</v>
      </c>
      <c r="C29" s="150">
        <v>5000</v>
      </c>
      <c r="D29" s="150">
        <f t="shared" ref="D29:D30" si="4">SUM(B29:C29)</f>
        <v>10000</v>
      </c>
      <c r="E29" s="123">
        <v>20000</v>
      </c>
      <c r="F29" s="123">
        <v>20000</v>
      </c>
      <c r="G29" s="123">
        <f t="shared" si="3"/>
        <v>40000</v>
      </c>
      <c r="H29" s="128">
        <f t="shared" ref="H29:H37" si="5">D29+G29</f>
        <v>50000</v>
      </c>
    </row>
    <row r="30" spans="1:9">
      <c r="A30" s="2" t="s">
        <v>205</v>
      </c>
      <c r="B30" s="150">
        <v>10000</v>
      </c>
      <c r="C30" s="150">
        <v>10000</v>
      </c>
      <c r="D30" s="150">
        <f t="shared" si="4"/>
        <v>20000</v>
      </c>
      <c r="E30" s="123">
        <v>110000</v>
      </c>
      <c r="F30" s="123">
        <v>110000</v>
      </c>
      <c r="G30" s="123">
        <f t="shared" si="3"/>
        <v>220000</v>
      </c>
      <c r="H30" s="128">
        <f t="shared" si="5"/>
        <v>240000</v>
      </c>
    </row>
    <row r="31" spans="1:9">
      <c r="A31" s="9" t="s">
        <v>206</v>
      </c>
      <c r="B31" s="150">
        <v>15000</v>
      </c>
      <c r="C31" s="150">
        <v>15000</v>
      </c>
      <c r="D31" s="150">
        <f>SUM(B31:C31)</f>
        <v>30000</v>
      </c>
      <c r="E31" s="123">
        <v>45000</v>
      </c>
      <c r="F31" s="123">
        <v>45000</v>
      </c>
      <c r="G31" s="123">
        <f t="shared" si="3"/>
        <v>90000</v>
      </c>
      <c r="H31" s="123">
        <f t="shared" si="5"/>
        <v>120000</v>
      </c>
    </row>
    <row r="32" spans="1:9">
      <c r="A32" s="2" t="s">
        <v>207</v>
      </c>
      <c r="B32" s="150">
        <v>15000</v>
      </c>
      <c r="C32" s="150">
        <v>15000</v>
      </c>
      <c r="D32" s="150">
        <f>SUM(B32:C32)</f>
        <v>30000</v>
      </c>
      <c r="E32" s="123">
        <v>69950</v>
      </c>
      <c r="F32" s="123">
        <v>69950</v>
      </c>
      <c r="G32" s="123">
        <f t="shared" si="3"/>
        <v>139900</v>
      </c>
      <c r="H32" s="128">
        <f t="shared" si="5"/>
        <v>169900</v>
      </c>
    </row>
    <row r="33" spans="1:10">
      <c r="A33" s="144" t="s">
        <v>208</v>
      </c>
      <c r="B33" s="150">
        <v>10000</v>
      </c>
      <c r="C33" s="150">
        <v>10000</v>
      </c>
      <c r="D33" s="150">
        <f>SUM(B33:C33)</f>
        <v>20000</v>
      </c>
      <c r="E33" s="123">
        <v>135000</v>
      </c>
      <c r="F33" s="123">
        <v>135000</v>
      </c>
      <c r="G33" s="123">
        <f t="shared" si="3"/>
        <v>270000</v>
      </c>
      <c r="H33" s="123">
        <f t="shared" si="5"/>
        <v>290000</v>
      </c>
    </row>
    <row r="34" spans="1:10">
      <c r="A34" s="9" t="s">
        <v>127</v>
      </c>
      <c r="B34" s="148">
        <v>7500</v>
      </c>
      <c r="C34" s="148">
        <v>7500</v>
      </c>
      <c r="D34" s="148">
        <v>15000</v>
      </c>
      <c r="E34" s="124">
        <v>32500</v>
      </c>
      <c r="F34" s="124">
        <v>32500</v>
      </c>
      <c r="G34" s="124">
        <f t="shared" si="3"/>
        <v>65000</v>
      </c>
      <c r="H34" s="124">
        <f t="shared" si="5"/>
        <v>80000</v>
      </c>
    </row>
    <row r="35" spans="1:10">
      <c r="A35" s="9" t="s">
        <v>166</v>
      </c>
      <c r="B35" s="151">
        <f>D35/2</f>
        <v>70000</v>
      </c>
      <c r="C35" s="151">
        <f>D35/2</f>
        <v>70000</v>
      </c>
      <c r="D35" s="151">
        <v>140000</v>
      </c>
      <c r="E35" s="122">
        <v>66800</v>
      </c>
      <c r="F35" s="122">
        <v>66800</v>
      </c>
      <c r="G35" s="122">
        <f t="shared" si="3"/>
        <v>133600</v>
      </c>
      <c r="H35" s="122">
        <f t="shared" si="5"/>
        <v>273600</v>
      </c>
    </row>
    <row r="36" spans="1:10">
      <c r="A36" s="144" t="s">
        <v>14</v>
      </c>
      <c r="B36" s="129">
        <v>0</v>
      </c>
      <c r="C36" s="129">
        <v>0</v>
      </c>
      <c r="D36" s="129">
        <f>SUM(B36:C36)</f>
        <v>0</v>
      </c>
      <c r="E36" s="122">
        <v>13500</v>
      </c>
      <c r="F36" s="122">
        <v>13500</v>
      </c>
      <c r="G36" s="122">
        <f t="shared" si="3"/>
        <v>27000</v>
      </c>
      <c r="H36" s="122">
        <f t="shared" si="5"/>
        <v>27000</v>
      </c>
    </row>
    <row r="37" spans="1:10">
      <c r="A37" s="144" t="s">
        <v>25</v>
      </c>
      <c r="B37" s="129">
        <v>0</v>
      </c>
      <c r="C37" s="129">
        <v>0</v>
      </c>
      <c r="D37" s="129">
        <f>SUM(B37:C37)</f>
        <v>0</v>
      </c>
      <c r="E37" s="122">
        <v>61500</v>
      </c>
      <c r="F37" s="122">
        <v>61500</v>
      </c>
      <c r="G37" s="122">
        <f t="shared" si="3"/>
        <v>123000</v>
      </c>
      <c r="H37" s="122">
        <f t="shared" si="5"/>
        <v>123000</v>
      </c>
    </row>
    <row r="38" spans="1:10">
      <c r="A38" s="126" t="s">
        <v>209</v>
      </c>
      <c r="B38" s="151">
        <v>20000</v>
      </c>
      <c r="C38" s="151"/>
      <c r="D38" s="151">
        <f>SUM(B38:C38)</f>
        <v>20000</v>
      </c>
      <c r="E38" s="2"/>
      <c r="F38" s="2"/>
      <c r="G38" s="2"/>
      <c r="H38" s="2"/>
    </row>
    <row r="39" spans="1:10">
      <c r="A39" s="126" t="s">
        <v>210</v>
      </c>
      <c r="B39" s="129"/>
      <c r="C39" s="129"/>
      <c r="D39" s="129"/>
      <c r="E39" s="122"/>
      <c r="F39" s="122"/>
      <c r="G39" s="122"/>
      <c r="H39" s="122"/>
    </row>
    <row r="40" spans="1:10" ht="15.75" thickBot="1">
      <c r="A40" s="159" t="s">
        <v>211</v>
      </c>
      <c r="B40" s="132"/>
      <c r="C40" s="132"/>
      <c r="D40" s="132"/>
      <c r="E40" s="142">
        <v>15000</v>
      </c>
      <c r="F40" s="142">
        <v>10000</v>
      </c>
      <c r="G40" s="142">
        <f>SUM(E40:F40)</f>
        <v>25000</v>
      </c>
      <c r="H40" s="142">
        <f>G40</f>
        <v>25000</v>
      </c>
    </row>
    <row r="41" spans="1:10" ht="15.75" thickBot="1">
      <c r="A41" s="143" t="s">
        <v>7</v>
      </c>
      <c r="B41" s="134">
        <f t="shared" ref="B41:H41" si="6">SUM(B24:B38)</f>
        <v>367500</v>
      </c>
      <c r="C41" s="134">
        <f t="shared" si="6"/>
        <v>232500</v>
      </c>
      <c r="D41" s="134">
        <f t="shared" si="6"/>
        <v>600000</v>
      </c>
      <c r="E41" s="134">
        <f>SUM(E24:E38)</f>
        <v>1973007.1217948701</v>
      </c>
      <c r="F41" s="134">
        <f t="shared" si="6"/>
        <v>1779028.378205128</v>
      </c>
      <c r="G41" s="134">
        <f t="shared" si="6"/>
        <v>3752035.4999999981</v>
      </c>
      <c r="H41" s="135">
        <f t="shared" si="6"/>
        <v>4332035.4999999981</v>
      </c>
      <c r="I41" s="158"/>
      <c r="J41" s="6"/>
    </row>
  </sheetData>
  <mergeCells count="26">
    <mergeCell ref="B1:H1"/>
    <mergeCell ref="H2:H3"/>
    <mergeCell ref="A4:H4"/>
    <mergeCell ref="E5:G5"/>
    <mergeCell ref="E7:G7"/>
    <mergeCell ref="A1:A3"/>
    <mergeCell ref="B2:C2"/>
    <mergeCell ref="D2:D3"/>
    <mergeCell ref="E2:F2"/>
    <mergeCell ref="G2:G3"/>
    <mergeCell ref="E6:G6"/>
    <mergeCell ref="E14:G14"/>
    <mergeCell ref="E15:G15"/>
    <mergeCell ref="E16:G16"/>
    <mergeCell ref="E17:G17"/>
    <mergeCell ref="E13:G13"/>
    <mergeCell ref="E9:G9"/>
    <mergeCell ref="E10:G10"/>
    <mergeCell ref="E8:G8"/>
    <mergeCell ref="E21:G21"/>
    <mergeCell ref="E11:G11"/>
    <mergeCell ref="E12:G12"/>
    <mergeCell ref="A23:H23"/>
    <mergeCell ref="E19:G19"/>
    <mergeCell ref="E20:G20"/>
    <mergeCell ref="E18:G1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4"/>
  <sheetViews>
    <sheetView workbookViewId="0">
      <selection activeCell="C9" sqref="C9"/>
    </sheetView>
  </sheetViews>
  <sheetFormatPr defaultRowHeight="15"/>
  <cols>
    <col min="3" max="3" width="13.7109375" bestFit="1" customWidth="1"/>
    <col min="5" max="5" width="9.42578125" customWidth="1"/>
    <col min="6" max="6" width="23.5703125" bestFit="1" customWidth="1"/>
    <col min="7" max="7" width="5.7109375" bestFit="1" customWidth="1"/>
    <col min="8" max="8" width="10.28515625" bestFit="1" customWidth="1"/>
    <col min="9" max="9" width="11.42578125" bestFit="1" customWidth="1"/>
  </cols>
  <sheetData>
    <row r="1" spans="1:10" ht="15.75">
      <c r="A1" t="s">
        <v>51</v>
      </c>
      <c r="B1">
        <v>15</v>
      </c>
      <c r="C1" s="33">
        <f>B1*H18</f>
        <v>85935</v>
      </c>
      <c r="E1" s="34" t="s">
        <v>52</v>
      </c>
      <c r="F1" s="34" t="s">
        <v>53</v>
      </c>
      <c r="G1" s="34" t="s">
        <v>54</v>
      </c>
      <c r="H1" s="34" t="s">
        <v>55</v>
      </c>
      <c r="I1" s="34" t="s">
        <v>56</v>
      </c>
    </row>
    <row r="2" spans="1:10" ht="15.75">
      <c r="A2" t="s">
        <v>57</v>
      </c>
      <c r="B2">
        <v>10</v>
      </c>
      <c r="C2" s="33">
        <f>B2*I4</f>
        <v>59980</v>
      </c>
      <c r="E2" s="35" t="s">
        <v>58</v>
      </c>
      <c r="F2" s="35" t="s">
        <v>59</v>
      </c>
      <c r="G2" s="35">
        <v>0.7</v>
      </c>
      <c r="H2" s="36">
        <v>2698</v>
      </c>
      <c r="I2" s="37">
        <f>H2/G2</f>
        <v>3854.2857142857147</v>
      </c>
    </row>
    <row r="3" spans="1:10" ht="15.75">
      <c r="A3" t="s">
        <v>60</v>
      </c>
      <c r="B3">
        <v>5</v>
      </c>
      <c r="C3" s="33">
        <f>B3*I10</f>
        <v>28990</v>
      </c>
      <c r="E3" s="35"/>
      <c r="F3" s="35" t="s">
        <v>61</v>
      </c>
      <c r="G3" s="35">
        <v>0.7</v>
      </c>
      <c r="H3" s="36">
        <v>2698</v>
      </c>
      <c r="I3" s="37">
        <f t="shared" ref="I3:I24" si="0">H3/G3</f>
        <v>3854.2857142857147</v>
      </c>
    </row>
    <row r="4" spans="1:10" ht="15.75">
      <c r="C4" s="33">
        <f>SUM(C1:C3)</f>
        <v>174905</v>
      </c>
      <c r="E4" s="38" t="s">
        <v>57</v>
      </c>
      <c r="F4" s="38" t="s">
        <v>62</v>
      </c>
      <c r="G4" s="38">
        <v>0.5</v>
      </c>
      <c r="H4" s="39">
        <v>2999</v>
      </c>
      <c r="I4" s="40">
        <f t="shared" si="0"/>
        <v>5998</v>
      </c>
      <c r="J4" t="s">
        <v>63</v>
      </c>
    </row>
    <row r="5" spans="1:10" ht="15.75">
      <c r="E5" s="35"/>
      <c r="F5" s="35" t="s">
        <v>64</v>
      </c>
      <c r="G5" s="35">
        <v>0.5</v>
      </c>
      <c r="H5" s="36">
        <v>2999</v>
      </c>
      <c r="I5" s="37">
        <f t="shared" si="0"/>
        <v>5998</v>
      </c>
    </row>
    <row r="6" spans="1:10" ht="15.75">
      <c r="C6" s="41">
        <f>C4/93</f>
        <v>1880.6989247311828</v>
      </c>
      <c r="E6" s="35"/>
      <c r="F6" s="35" t="s">
        <v>65</v>
      </c>
      <c r="G6" s="35">
        <v>0.5</v>
      </c>
      <c r="H6" s="36">
        <v>2999</v>
      </c>
      <c r="I6" s="37">
        <f t="shared" si="0"/>
        <v>5998</v>
      </c>
    </row>
    <row r="7" spans="1:10" ht="15.75">
      <c r="E7" s="35"/>
      <c r="F7" s="35" t="s">
        <v>66</v>
      </c>
      <c r="G7" s="35">
        <v>0.5</v>
      </c>
      <c r="H7" s="36">
        <v>2999</v>
      </c>
      <c r="I7" s="37">
        <f t="shared" si="0"/>
        <v>5998</v>
      </c>
    </row>
    <row r="8" spans="1:10" ht="15.75">
      <c r="E8" s="35"/>
      <c r="F8" s="35" t="s">
        <v>67</v>
      </c>
      <c r="G8" s="35">
        <v>0.5</v>
      </c>
      <c r="H8" s="36">
        <v>2999</v>
      </c>
      <c r="I8" s="37">
        <f t="shared" si="0"/>
        <v>5998</v>
      </c>
    </row>
    <row r="9" spans="1:10" ht="15.75">
      <c r="E9" s="35"/>
      <c r="F9" s="35" t="s">
        <v>68</v>
      </c>
      <c r="G9" s="35">
        <v>0.5</v>
      </c>
      <c r="H9" s="36">
        <v>2999</v>
      </c>
      <c r="I9" s="37">
        <f t="shared" si="0"/>
        <v>5998</v>
      </c>
    </row>
    <row r="10" spans="1:10" ht="15.75">
      <c r="E10" s="38" t="s">
        <v>60</v>
      </c>
      <c r="F10" s="38" t="s">
        <v>69</v>
      </c>
      <c r="G10" s="38">
        <v>0.5</v>
      </c>
      <c r="H10" s="39">
        <v>2899</v>
      </c>
      <c r="I10" s="40">
        <f t="shared" si="0"/>
        <v>5798</v>
      </c>
    </row>
    <row r="11" spans="1:10" ht="15.75">
      <c r="E11" s="35"/>
      <c r="F11" s="35" t="s">
        <v>69</v>
      </c>
      <c r="G11" s="35">
        <v>0.7</v>
      </c>
      <c r="H11" s="36">
        <v>4332</v>
      </c>
      <c r="I11" s="37">
        <f t="shared" si="0"/>
        <v>6188.5714285714294</v>
      </c>
    </row>
    <row r="12" spans="1:10" ht="15.75">
      <c r="E12" s="35"/>
      <c r="F12" s="35" t="s">
        <v>69</v>
      </c>
      <c r="G12" s="35">
        <v>1</v>
      </c>
      <c r="H12" s="36">
        <v>5719</v>
      </c>
      <c r="I12" s="37">
        <f t="shared" si="0"/>
        <v>5719</v>
      </c>
    </row>
    <row r="13" spans="1:10" ht="15.75">
      <c r="E13" s="35"/>
      <c r="F13" s="35" t="s">
        <v>70</v>
      </c>
      <c r="G13" s="35">
        <v>0.5</v>
      </c>
      <c r="H13" s="36">
        <v>3099</v>
      </c>
      <c r="I13" s="37">
        <f t="shared" si="0"/>
        <v>6198</v>
      </c>
    </row>
    <row r="14" spans="1:10" ht="15.75">
      <c r="E14" s="35"/>
      <c r="F14" s="35" t="s">
        <v>70</v>
      </c>
      <c r="G14" s="35">
        <v>1</v>
      </c>
      <c r="H14" s="36">
        <v>5734</v>
      </c>
      <c r="I14" s="37">
        <f t="shared" si="0"/>
        <v>5734</v>
      </c>
    </row>
    <row r="15" spans="1:10" ht="15.75">
      <c r="E15" s="35" t="s">
        <v>71</v>
      </c>
      <c r="F15" s="35" t="s">
        <v>69</v>
      </c>
      <c r="G15" s="35">
        <v>0.5</v>
      </c>
      <c r="H15" s="36">
        <v>1999</v>
      </c>
      <c r="I15" s="42">
        <f t="shared" si="0"/>
        <v>3998</v>
      </c>
    </row>
    <row r="16" spans="1:10" ht="15.75">
      <c r="E16" s="35"/>
      <c r="F16" s="35" t="s">
        <v>69</v>
      </c>
      <c r="G16" s="35">
        <v>0.7</v>
      </c>
      <c r="H16" s="36">
        <v>2999</v>
      </c>
      <c r="I16" s="37">
        <f t="shared" si="0"/>
        <v>4284.2857142857147</v>
      </c>
    </row>
    <row r="17" spans="5:9" ht="15.75">
      <c r="E17" s="35"/>
      <c r="F17" s="35" t="s">
        <v>69</v>
      </c>
      <c r="G17" s="35">
        <v>1</v>
      </c>
      <c r="H17" s="36">
        <v>4259</v>
      </c>
      <c r="I17" s="37">
        <f t="shared" si="0"/>
        <v>4259</v>
      </c>
    </row>
    <row r="18" spans="5:9" ht="16.5" thickBot="1">
      <c r="E18" s="43" t="s">
        <v>51</v>
      </c>
      <c r="F18" s="43" t="s">
        <v>69</v>
      </c>
      <c r="G18" s="43">
        <v>1</v>
      </c>
      <c r="H18" s="44">
        <v>5729</v>
      </c>
      <c r="I18" s="45">
        <f t="shared" si="0"/>
        <v>5729</v>
      </c>
    </row>
    <row r="19" spans="5:9" ht="16.5" thickTop="1">
      <c r="E19" s="46" t="s">
        <v>72</v>
      </c>
      <c r="F19" s="46" t="s">
        <v>73</v>
      </c>
      <c r="G19" s="46">
        <v>0.5</v>
      </c>
      <c r="H19" s="47">
        <v>5526</v>
      </c>
      <c r="I19" s="47">
        <f t="shared" si="0"/>
        <v>11052</v>
      </c>
    </row>
    <row r="20" spans="5:9" ht="15.75">
      <c r="E20" s="35"/>
      <c r="F20" s="35" t="s">
        <v>74</v>
      </c>
      <c r="G20" s="35">
        <v>0.5</v>
      </c>
      <c r="H20" s="37">
        <v>5479</v>
      </c>
      <c r="I20" s="37">
        <f t="shared" si="0"/>
        <v>10958</v>
      </c>
    </row>
    <row r="21" spans="5:9" ht="15.75">
      <c r="E21" s="35"/>
      <c r="F21" s="35" t="s">
        <v>75</v>
      </c>
      <c r="G21" s="35">
        <v>0.5</v>
      </c>
      <c r="H21" s="37">
        <v>4580</v>
      </c>
      <c r="I21" s="37">
        <f t="shared" si="0"/>
        <v>9160</v>
      </c>
    </row>
    <row r="22" spans="5:9" ht="15.75">
      <c r="E22" s="35"/>
      <c r="F22" s="35" t="s">
        <v>76</v>
      </c>
      <c r="G22" s="35">
        <v>0.5</v>
      </c>
      <c r="H22" s="37">
        <v>5999</v>
      </c>
      <c r="I22" s="37">
        <f t="shared" si="0"/>
        <v>11998</v>
      </c>
    </row>
    <row r="23" spans="5:9" ht="15.75">
      <c r="E23" s="35"/>
      <c r="F23" s="35" t="s">
        <v>77</v>
      </c>
      <c r="G23" s="35">
        <v>0.5</v>
      </c>
      <c r="H23" s="37">
        <v>7075</v>
      </c>
      <c r="I23" s="37">
        <f t="shared" si="0"/>
        <v>14150</v>
      </c>
    </row>
    <row r="24" spans="5:9" ht="15.75">
      <c r="E24" s="35"/>
      <c r="F24" s="35" t="s">
        <v>78</v>
      </c>
      <c r="G24" s="35">
        <v>0.5</v>
      </c>
      <c r="H24" s="37">
        <v>5500</v>
      </c>
      <c r="I24" s="37">
        <f t="shared" si="0"/>
        <v>11000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34"/>
  <sheetViews>
    <sheetView zoomScale="80" zoomScaleNormal="80" workbookViewId="0">
      <selection activeCell="E4" sqref="E4"/>
    </sheetView>
  </sheetViews>
  <sheetFormatPr defaultRowHeight="15"/>
  <sheetData>
    <row r="1" spans="1:18" ht="16.5" thickTop="1" thickBot="1">
      <c r="A1" s="220" t="s">
        <v>82</v>
      </c>
      <c r="B1" s="220"/>
      <c r="C1" s="221"/>
      <c r="D1" s="176" t="s">
        <v>83</v>
      </c>
      <c r="E1" s="176"/>
      <c r="F1" s="176"/>
      <c r="G1" s="186"/>
      <c r="H1" s="224" t="s">
        <v>113</v>
      </c>
      <c r="J1" s="225" t="s">
        <v>82</v>
      </c>
      <c r="K1" s="226"/>
      <c r="L1" s="227"/>
      <c r="M1" s="186" t="s">
        <v>83</v>
      </c>
      <c r="N1" s="205"/>
      <c r="O1" s="205"/>
      <c r="P1" s="206"/>
      <c r="Q1" s="213" t="s">
        <v>113</v>
      </c>
    </row>
    <row r="2" spans="1:18" ht="16.5" thickTop="1" thickBot="1">
      <c r="A2" s="222"/>
      <c r="B2" s="222"/>
      <c r="C2" s="223"/>
      <c r="D2" s="83" t="s">
        <v>84</v>
      </c>
      <c r="E2" s="83" t="s">
        <v>85</v>
      </c>
      <c r="F2" s="83" t="s">
        <v>86</v>
      </c>
      <c r="G2" s="84" t="s">
        <v>87</v>
      </c>
      <c r="H2" s="224"/>
      <c r="J2" s="228"/>
      <c r="K2" s="222"/>
      <c r="L2" s="223"/>
      <c r="M2" s="83" t="s">
        <v>84</v>
      </c>
      <c r="N2" s="83" t="s">
        <v>85</v>
      </c>
      <c r="O2" s="83" t="s">
        <v>86</v>
      </c>
      <c r="P2" s="83" t="s">
        <v>87</v>
      </c>
      <c r="Q2" s="214"/>
    </row>
    <row r="3" spans="1:18" ht="16.5" thickTop="1" thickBot="1">
      <c r="A3" s="59" t="s">
        <v>89</v>
      </c>
      <c r="B3" s="60"/>
      <c r="C3" s="57">
        <v>8</v>
      </c>
      <c r="D3" s="85">
        <v>1</v>
      </c>
      <c r="E3" s="85">
        <v>1</v>
      </c>
      <c r="F3" s="85">
        <v>1</v>
      </c>
      <c r="G3" s="86"/>
      <c r="H3" s="87">
        <v>1</v>
      </c>
      <c r="J3" s="88" t="s">
        <v>89</v>
      </c>
      <c r="K3" s="53"/>
      <c r="L3" s="89">
        <v>5</v>
      </c>
      <c r="M3" s="215">
        <v>2</v>
      </c>
      <c r="N3" s="90">
        <v>2</v>
      </c>
      <c r="O3" s="90">
        <v>1</v>
      </c>
      <c r="P3" s="91"/>
      <c r="Q3" s="87">
        <v>1</v>
      </c>
    </row>
    <row r="4" spans="1:18" ht="16.5" thickTop="1" thickBot="1">
      <c r="A4" s="59" t="s">
        <v>114</v>
      </c>
      <c r="B4" s="60"/>
      <c r="C4" s="57">
        <v>6</v>
      </c>
      <c r="D4" s="112">
        <v>1</v>
      </c>
      <c r="E4" s="85">
        <v>1</v>
      </c>
      <c r="F4" s="85"/>
      <c r="G4" s="86"/>
      <c r="H4" s="87">
        <v>0</v>
      </c>
      <c r="J4" s="56" t="s">
        <v>91</v>
      </c>
      <c r="K4" s="56"/>
      <c r="L4" s="89">
        <v>3</v>
      </c>
      <c r="M4" s="216"/>
      <c r="N4" s="92"/>
      <c r="O4" s="92"/>
      <c r="P4" s="93"/>
      <c r="Q4" s="87">
        <v>2</v>
      </c>
    </row>
    <row r="5" spans="1:18" ht="16.5" thickTop="1" thickBot="1">
      <c r="A5" s="81" t="s">
        <v>90</v>
      </c>
      <c r="B5" s="55"/>
      <c r="C5" s="94">
        <v>1</v>
      </c>
      <c r="D5" s="52"/>
      <c r="E5" s="85"/>
      <c r="F5" s="85">
        <v>1</v>
      </c>
      <c r="G5" s="86"/>
      <c r="H5" s="87">
        <v>1</v>
      </c>
      <c r="J5" s="56" t="s">
        <v>93</v>
      </c>
      <c r="K5" s="56"/>
      <c r="L5" s="89">
        <v>12</v>
      </c>
      <c r="M5" s="92"/>
      <c r="N5" s="95">
        <v>6</v>
      </c>
      <c r="O5" s="92"/>
      <c r="P5" s="93"/>
      <c r="Q5" s="87">
        <v>2</v>
      </c>
    </row>
    <row r="6" spans="1:18" ht="16.5" thickTop="1" thickBot="1">
      <c r="A6" s="19" t="s">
        <v>92</v>
      </c>
      <c r="B6" s="2"/>
      <c r="C6" s="94">
        <v>2</v>
      </c>
      <c r="D6" s="52"/>
      <c r="E6" s="85">
        <v>1</v>
      </c>
      <c r="F6" s="85"/>
      <c r="G6" s="86"/>
      <c r="H6" s="87">
        <v>2</v>
      </c>
      <c r="J6" s="56" t="s">
        <v>95</v>
      </c>
      <c r="K6" s="56"/>
      <c r="L6" s="89">
        <v>4</v>
      </c>
      <c r="M6" s="92"/>
      <c r="N6" s="92">
        <v>2</v>
      </c>
      <c r="O6" s="92"/>
      <c r="P6" s="93"/>
      <c r="Q6" s="87">
        <v>4</v>
      </c>
    </row>
    <row r="7" spans="1:18" ht="16.5" thickTop="1" thickBot="1">
      <c r="A7" s="19" t="s">
        <v>94</v>
      </c>
      <c r="B7" s="2"/>
      <c r="C7" s="94">
        <v>2</v>
      </c>
      <c r="D7" s="52"/>
      <c r="E7" s="85">
        <v>1</v>
      </c>
      <c r="F7" s="85"/>
      <c r="G7" s="86"/>
      <c r="H7" s="87">
        <v>2</v>
      </c>
      <c r="J7" s="56" t="s">
        <v>97</v>
      </c>
      <c r="K7" s="56"/>
      <c r="L7" s="89">
        <v>6</v>
      </c>
      <c r="M7" s="92"/>
      <c r="N7" s="92">
        <v>3</v>
      </c>
      <c r="O7" s="92"/>
      <c r="P7" s="93"/>
      <c r="Q7" s="87">
        <v>2</v>
      </c>
    </row>
    <row r="8" spans="1:18" ht="16.5" thickTop="1" thickBot="1">
      <c r="A8" s="57" t="s">
        <v>96</v>
      </c>
      <c r="B8" s="57"/>
      <c r="C8" s="57">
        <v>2</v>
      </c>
      <c r="D8" s="52"/>
      <c r="E8" s="85">
        <v>1</v>
      </c>
      <c r="F8" s="85"/>
      <c r="G8" s="86"/>
      <c r="H8" s="87">
        <v>2</v>
      </c>
      <c r="J8" s="56" t="s">
        <v>98</v>
      </c>
      <c r="K8" s="56"/>
      <c r="L8" s="89">
        <v>2</v>
      </c>
      <c r="M8" s="92"/>
      <c r="N8" s="95">
        <v>1</v>
      </c>
      <c r="O8" s="92"/>
      <c r="P8" s="93"/>
      <c r="Q8" s="87">
        <v>0</v>
      </c>
    </row>
    <row r="9" spans="1:18" ht="16.5" thickTop="1" thickBot="1">
      <c r="A9" s="59" t="s">
        <v>101</v>
      </c>
      <c r="B9" s="60"/>
      <c r="C9" s="57">
        <v>1</v>
      </c>
      <c r="D9" s="52"/>
      <c r="E9" s="85"/>
      <c r="F9" s="85">
        <v>1</v>
      </c>
      <c r="G9" s="86"/>
      <c r="H9" s="87">
        <v>1</v>
      </c>
      <c r="J9" s="56" t="s">
        <v>99</v>
      </c>
      <c r="K9" s="56"/>
      <c r="L9" s="89">
        <v>1</v>
      </c>
      <c r="M9" s="92"/>
      <c r="N9" s="92"/>
      <c r="O9" s="95">
        <v>1</v>
      </c>
      <c r="P9" s="93"/>
      <c r="Q9" s="87">
        <v>1</v>
      </c>
      <c r="R9">
        <f>+-2</f>
        <v>-2</v>
      </c>
    </row>
    <row r="10" spans="1:18" ht="16.5" thickTop="1" thickBot="1">
      <c r="A10" s="96" t="s">
        <v>115</v>
      </c>
      <c r="B10" s="60"/>
      <c r="C10" s="57">
        <v>2</v>
      </c>
      <c r="D10" s="52"/>
      <c r="E10" s="85">
        <v>1</v>
      </c>
      <c r="F10" s="85"/>
      <c r="G10" s="86"/>
      <c r="H10" s="87">
        <v>2</v>
      </c>
      <c r="J10" s="56" t="s">
        <v>100</v>
      </c>
      <c r="K10" s="56"/>
      <c r="L10" s="89">
        <v>4</v>
      </c>
      <c r="M10" s="92"/>
      <c r="N10" s="92">
        <v>2</v>
      </c>
      <c r="O10" s="92"/>
      <c r="P10" s="93">
        <v>1</v>
      </c>
      <c r="Q10" s="87">
        <v>2</v>
      </c>
    </row>
    <row r="11" spans="1:18" ht="16.5" thickTop="1" thickBot="1">
      <c r="A11" s="96" t="s">
        <v>116</v>
      </c>
      <c r="B11" s="60"/>
      <c r="C11" s="57">
        <v>1</v>
      </c>
      <c r="D11" s="52"/>
      <c r="E11" s="85"/>
      <c r="F11" s="97">
        <v>1</v>
      </c>
      <c r="G11" s="86"/>
      <c r="H11" s="87">
        <v>1</v>
      </c>
      <c r="Q11" s="98"/>
    </row>
    <row r="12" spans="1:18" ht="16.5" thickTop="1" thickBot="1">
      <c r="A12" s="96" t="s">
        <v>117</v>
      </c>
      <c r="B12" s="60"/>
      <c r="C12" s="57">
        <v>2</v>
      </c>
      <c r="D12" s="52"/>
      <c r="E12" s="85">
        <v>1</v>
      </c>
      <c r="F12" s="85"/>
      <c r="G12" s="86"/>
      <c r="H12" s="87">
        <v>2</v>
      </c>
    </row>
    <row r="13" spans="1:18" ht="16.5" thickTop="1" thickBot="1">
      <c r="A13" s="15" t="s">
        <v>88</v>
      </c>
      <c r="B13" s="2"/>
      <c r="C13" s="94">
        <v>0</v>
      </c>
      <c r="D13" s="52"/>
      <c r="E13" s="85"/>
      <c r="F13" s="85">
        <v>1</v>
      </c>
      <c r="G13" s="86"/>
      <c r="H13" s="87">
        <v>0</v>
      </c>
    </row>
    <row r="14" spans="1:18" ht="16.5" thickTop="1" thickBot="1">
      <c r="A14" s="2" t="s">
        <v>118</v>
      </c>
      <c r="B14" s="2"/>
      <c r="C14" s="94">
        <v>2</v>
      </c>
      <c r="D14" s="52"/>
      <c r="E14" s="93">
        <v>1</v>
      </c>
      <c r="F14" s="93"/>
      <c r="G14" s="99"/>
      <c r="H14" s="87">
        <v>2</v>
      </c>
      <c r="Q14" s="98"/>
    </row>
    <row r="15" spans="1:18" ht="16.5" thickTop="1" thickBot="1">
      <c r="A15" s="54" t="s">
        <v>119</v>
      </c>
      <c r="B15" s="55"/>
      <c r="C15" s="94">
        <v>1</v>
      </c>
      <c r="D15" s="52"/>
      <c r="E15" s="93"/>
      <c r="F15" s="92">
        <v>1</v>
      </c>
      <c r="G15" s="99"/>
      <c r="H15" s="87">
        <v>1</v>
      </c>
      <c r="Q15" s="98"/>
    </row>
    <row r="16" spans="1:18" ht="16.5" thickTop="1" thickBot="1">
      <c r="A16" s="100" t="s">
        <v>125</v>
      </c>
      <c r="B16" s="101"/>
      <c r="C16" s="94">
        <v>1</v>
      </c>
      <c r="D16" s="52"/>
      <c r="E16" s="93"/>
      <c r="F16" s="92">
        <v>1</v>
      </c>
      <c r="G16" s="99"/>
      <c r="H16" s="87">
        <v>1</v>
      </c>
      <c r="Q16" s="98"/>
    </row>
    <row r="17" spans="1:18" ht="16.5" thickTop="1" thickBot="1">
      <c r="A17" s="94" t="s">
        <v>120</v>
      </c>
      <c r="B17" s="2"/>
      <c r="C17" s="102">
        <v>2</v>
      </c>
      <c r="D17" s="103"/>
      <c r="E17" s="92">
        <v>1</v>
      </c>
      <c r="F17" s="93"/>
      <c r="G17" s="99"/>
      <c r="H17" s="87">
        <v>2</v>
      </c>
    </row>
    <row r="18" spans="1:18" ht="16.5" thickTop="1" thickBot="1">
      <c r="A18" s="94" t="s">
        <v>121</v>
      </c>
      <c r="B18" s="2"/>
      <c r="C18" s="102">
        <v>2</v>
      </c>
      <c r="D18" s="103"/>
      <c r="E18" s="93">
        <v>1</v>
      </c>
      <c r="F18" s="93"/>
      <c r="G18" s="99"/>
      <c r="H18" s="87">
        <v>2</v>
      </c>
      <c r="Q18" s="98"/>
    </row>
    <row r="19" spans="1:18" ht="16.5" thickTop="1" thickBot="1">
      <c r="A19" s="94" t="s">
        <v>122</v>
      </c>
      <c r="B19" s="2"/>
      <c r="C19" s="102">
        <v>2</v>
      </c>
      <c r="D19" s="103"/>
      <c r="E19" s="92">
        <v>1</v>
      </c>
      <c r="F19" s="93"/>
      <c r="G19" s="99"/>
      <c r="H19" s="87">
        <v>2</v>
      </c>
      <c r="Q19" s="98"/>
    </row>
    <row r="20" spans="1:18" ht="16.5" thickTop="1" thickBot="1">
      <c r="A20" s="58" t="s">
        <v>93</v>
      </c>
      <c r="B20" s="58"/>
      <c r="C20" s="57">
        <v>4</v>
      </c>
      <c r="D20" s="52"/>
      <c r="E20" s="95">
        <v>2</v>
      </c>
      <c r="F20" s="92"/>
      <c r="G20" s="104">
        <v>1</v>
      </c>
      <c r="H20" s="87">
        <v>0</v>
      </c>
      <c r="Q20" s="98"/>
      <c r="R20" s="113"/>
    </row>
    <row r="21" spans="1:18" ht="16.5" thickTop="1" thickBot="1"/>
    <row r="22" spans="1:18" ht="17.25" thickTop="1" thickBot="1">
      <c r="A22" s="219" t="s">
        <v>15</v>
      </c>
      <c r="B22" s="219"/>
      <c r="C22" s="62">
        <f>SUM(C3:C20)</f>
        <v>41</v>
      </c>
      <c r="D22" s="61">
        <f>SUM(D3:D20)</f>
        <v>2</v>
      </c>
      <c r="E22" s="61">
        <f>SUM(E3:E20)</f>
        <v>13</v>
      </c>
      <c r="F22" s="61">
        <f>SUM(F3:F20)</f>
        <v>7</v>
      </c>
      <c r="G22" s="61">
        <f>SUM(G5:G20)</f>
        <v>1</v>
      </c>
      <c r="H22" s="105">
        <f>SUM(H3:H20)</f>
        <v>24</v>
      </c>
      <c r="J22" s="217" t="s">
        <v>15</v>
      </c>
      <c r="K22" s="218"/>
      <c r="L22" s="106">
        <f>SUM(L3:L10)</f>
        <v>37</v>
      </c>
      <c r="M22" s="107">
        <f t="shared" ref="M22:Q22" si="0">SUM(M3:M10)</f>
        <v>2</v>
      </c>
      <c r="N22" s="107">
        <f t="shared" si="0"/>
        <v>16</v>
      </c>
      <c r="O22" s="107">
        <f t="shared" si="0"/>
        <v>2</v>
      </c>
      <c r="P22" s="108">
        <f t="shared" si="0"/>
        <v>1</v>
      </c>
      <c r="Q22" s="105">
        <f t="shared" si="0"/>
        <v>14</v>
      </c>
    </row>
    <row r="23" spans="1:18" ht="15.75" thickTop="1">
      <c r="C23">
        <f>C22-3</f>
        <v>38</v>
      </c>
      <c r="L23">
        <f>L22-3</f>
        <v>34</v>
      </c>
      <c r="Q23" s="98"/>
    </row>
    <row r="25" spans="1:18" ht="15.75" thickBot="1"/>
    <row r="26" spans="1:18" ht="16.5" thickTop="1" thickBot="1">
      <c r="A26" s="77" t="s">
        <v>123</v>
      </c>
      <c r="B26" s="109">
        <f>C22+L22</f>
        <v>78</v>
      </c>
      <c r="C26" s="105">
        <f>H22+Q22</f>
        <v>38</v>
      </c>
    </row>
    <row r="27" spans="1:18" ht="15.75" thickTop="1"/>
    <row r="28" spans="1:18">
      <c r="A28" s="6"/>
      <c r="B28" s="6"/>
      <c r="C28" s="6"/>
      <c r="D28" s="6"/>
      <c r="E28" s="6"/>
      <c r="F28" s="6"/>
      <c r="G28" s="6"/>
    </row>
    <row r="29" spans="1:18">
      <c r="A29" s="6"/>
      <c r="B29" s="6"/>
      <c r="C29" s="6"/>
      <c r="D29" s="6"/>
      <c r="E29" s="6"/>
      <c r="F29" s="6"/>
      <c r="G29" s="6"/>
    </row>
    <row r="30" spans="1:18">
      <c r="A30" s="6"/>
      <c r="B30" s="114"/>
      <c r="C30" s="114"/>
      <c r="D30" s="114"/>
      <c r="E30" s="114"/>
      <c r="F30" s="6"/>
      <c r="G30" s="6"/>
    </row>
    <row r="31" spans="1:18">
      <c r="A31" s="6"/>
      <c r="B31" s="6"/>
      <c r="C31" s="6"/>
      <c r="D31" s="6"/>
      <c r="E31" s="6"/>
      <c r="F31" s="6"/>
      <c r="G31" s="6"/>
    </row>
    <row r="32" spans="1:18">
      <c r="A32" s="6"/>
      <c r="B32" s="6"/>
      <c r="C32" s="6"/>
      <c r="D32" s="6"/>
      <c r="E32" s="6"/>
      <c r="F32" s="6"/>
      <c r="G32" s="6"/>
    </row>
    <row r="33" spans="1:7">
      <c r="A33" s="6"/>
      <c r="B33" s="110"/>
      <c r="C33" s="110"/>
      <c r="D33" s="110"/>
      <c r="E33" s="110"/>
      <c r="F33" s="6"/>
      <c r="G33" s="6"/>
    </row>
    <row r="34" spans="1:7">
      <c r="A34" s="6"/>
      <c r="B34" s="6"/>
      <c r="C34" s="6"/>
      <c r="D34" s="6"/>
      <c r="E34" s="6"/>
      <c r="F34" s="6"/>
      <c r="G34" s="6"/>
    </row>
  </sheetData>
  <mergeCells count="9">
    <mergeCell ref="M1:P1"/>
    <mergeCell ref="Q1:Q2"/>
    <mergeCell ref="M3:M4"/>
    <mergeCell ref="J22:K22"/>
    <mergeCell ref="A22:B22"/>
    <mergeCell ref="A1:C2"/>
    <mergeCell ref="D1:G1"/>
    <mergeCell ref="H1:H2"/>
    <mergeCell ref="J1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C18" sqref="C18"/>
    </sheetView>
  </sheetViews>
  <sheetFormatPr defaultRowHeight="15"/>
  <cols>
    <col min="1" max="1" width="17" bestFit="1" customWidth="1"/>
    <col min="2" max="2" width="21.7109375" bestFit="1" customWidth="1"/>
    <col min="3" max="3" width="19.28515625" bestFit="1" customWidth="1"/>
    <col min="4" max="4" width="13.7109375" bestFit="1" customWidth="1"/>
  </cols>
  <sheetData>
    <row r="1" spans="1:4">
      <c r="A1" s="116" t="s">
        <v>132</v>
      </c>
      <c r="B1" s="116" t="s">
        <v>130</v>
      </c>
      <c r="C1" s="116" t="s">
        <v>52</v>
      </c>
      <c r="D1" s="116" t="s">
        <v>131</v>
      </c>
    </row>
    <row r="2" spans="1:4">
      <c r="A2" s="2" t="s">
        <v>127</v>
      </c>
      <c r="B2" s="115" t="s">
        <v>69</v>
      </c>
      <c r="C2" s="2" t="s">
        <v>133</v>
      </c>
      <c r="D2" s="117" t="s">
        <v>144</v>
      </c>
    </row>
    <row r="3" spans="1:4">
      <c r="A3" s="2" t="s">
        <v>136</v>
      </c>
      <c r="B3" s="2" t="s">
        <v>134</v>
      </c>
      <c r="C3" s="2" t="s">
        <v>135</v>
      </c>
      <c r="D3" s="2" t="s">
        <v>145</v>
      </c>
    </row>
    <row r="4" spans="1:4">
      <c r="A4" s="2" t="s">
        <v>137</v>
      </c>
      <c r="B4" s="2" t="s">
        <v>138</v>
      </c>
      <c r="C4" s="2" t="s">
        <v>139</v>
      </c>
      <c r="D4" s="2" t="s">
        <v>146</v>
      </c>
    </row>
    <row r="5" spans="1:4">
      <c r="A5" s="2" t="s">
        <v>140</v>
      </c>
      <c r="B5" s="2" t="s">
        <v>141</v>
      </c>
      <c r="C5" s="2" t="s">
        <v>142</v>
      </c>
      <c r="D5" s="2" t="s">
        <v>147</v>
      </c>
    </row>
    <row r="6" spans="1:4">
      <c r="A6" s="2" t="s">
        <v>19</v>
      </c>
      <c r="B6" s="115" t="s">
        <v>69</v>
      </c>
      <c r="C6" s="2" t="s">
        <v>143</v>
      </c>
      <c r="D6" s="2" t="s">
        <v>148</v>
      </c>
    </row>
    <row r="7" spans="1:4">
      <c r="A7" s="9" t="s">
        <v>104</v>
      </c>
      <c r="B7" s="2" t="s">
        <v>150</v>
      </c>
      <c r="C7" s="2" t="s">
        <v>149</v>
      </c>
      <c r="D7" s="2" t="s">
        <v>151</v>
      </c>
    </row>
    <row r="8" spans="1:4">
      <c r="A8" s="9" t="s">
        <v>152</v>
      </c>
      <c r="B8" s="118" t="s">
        <v>153</v>
      </c>
      <c r="C8" s="2" t="s">
        <v>154</v>
      </c>
      <c r="D8" s="2" t="s">
        <v>155</v>
      </c>
    </row>
    <row r="9" spans="1:4">
      <c r="A9" s="9" t="s">
        <v>12</v>
      </c>
      <c r="B9" s="2" t="s">
        <v>156</v>
      </c>
      <c r="C9" s="2" t="s">
        <v>157</v>
      </c>
      <c r="D9" s="2" t="s">
        <v>158</v>
      </c>
    </row>
    <row r="10" spans="1:4">
      <c r="A10" s="229" t="s">
        <v>159</v>
      </c>
      <c r="B10" s="119" t="s">
        <v>69</v>
      </c>
      <c r="C10" s="2" t="s">
        <v>160</v>
      </c>
      <c r="D10" s="2" t="s">
        <v>158</v>
      </c>
    </row>
    <row r="11" spans="1:4">
      <c r="A11" s="230"/>
      <c r="B11" s="119" t="s">
        <v>69</v>
      </c>
      <c r="C11" s="2" t="s">
        <v>161</v>
      </c>
      <c r="D11" s="2" t="s">
        <v>158</v>
      </c>
    </row>
    <row r="12" spans="1:4">
      <c r="A12" s="9" t="s">
        <v>166</v>
      </c>
      <c r="B12" s="2" t="s">
        <v>164</v>
      </c>
      <c r="C12" s="9" t="s">
        <v>162</v>
      </c>
      <c r="D12" s="3" t="s">
        <v>163</v>
      </c>
    </row>
    <row r="13" spans="1:4">
      <c r="A13" s="9" t="s">
        <v>165</v>
      </c>
      <c r="B13" s="2" t="s">
        <v>167</v>
      </c>
      <c r="C13" s="2" t="s">
        <v>168</v>
      </c>
      <c r="D13" s="2" t="s">
        <v>169</v>
      </c>
    </row>
  </sheetData>
  <mergeCells count="1">
    <mergeCell ref="A10: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TERVEZETT</vt:lpstr>
      <vt:lpstr>TÉNYLEGES</vt:lpstr>
      <vt:lpstr>Kieg. - Ital</vt:lpstr>
      <vt:lpstr>Meghívottak</vt:lpstr>
      <vt:lpstr>Kontaktok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2006-10-17T13:40:18Z</dcterms:created>
  <dcterms:modified xsi:type="dcterms:W3CDTF">2017-06-26T15:57:42Z</dcterms:modified>
</cp:coreProperties>
</file>