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695" yWindow="-15" windowWidth="15135" windowHeight="11760" activeTab="3"/>
  </bookViews>
  <sheets>
    <sheet name="TERVEZETT" sheetId="1" r:id="rId1"/>
    <sheet name="TÉNYLEGES" sheetId="2" r:id="rId2"/>
    <sheet name="Kieg. - Ital" sheetId="3" r:id="rId3"/>
    <sheet name="Meghívottak" sheetId="4" r:id="rId4"/>
    <sheet name="Hajó_kalkula" sheetId="5" r:id="rId5"/>
  </sheets>
  <calcPr calcId="125725"/>
</workbook>
</file>

<file path=xl/calcChain.xml><?xml version="1.0" encoding="utf-8"?>
<calcChain xmlns="http://schemas.openxmlformats.org/spreadsheetml/2006/main"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C23" l="1"/>
  <c r="H3" i="1"/>
  <c r="H2"/>
  <c r="E9" i="5"/>
  <c r="E7"/>
  <c r="E6"/>
  <c r="E4"/>
  <c r="E5"/>
  <c r="E3"/>
  <c r="B16" i="2" l="1"/>
  <c r="C16"/>
  <c r="D13"/>
  <c r="E7" i="1"/>
  <c r="E6"/>
  <c r="E4"/>
  <c r="D12" i="2"/>
  <c r="E36" i="1"/>
  <c r="E35"/>
  <c r="H36"/>
  <c r="H35"/>
  <c r="D34" l="1"/>
  <c r="E34" s="1"/>
  <c r="H1"/>
  <c r="E50"/>
  <c r="H49" s="1"/>
  <c r="I60"/>
  <c r="I59"/>
  <c r="H60"/>
  <c r="H59"/>
  <c r="H55"/>
  <c r="I55" s="1"/>
  <c r="H54"/>
  <c r="I54" s="1"/>
  <c r="E18"/>
  <c r="H18" s="1"/>
  <c r="E19"/>
  <c r="H19" s="1"/>
  <c r="D1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D5" i="2"/>
  <c r="D6"/>
  <c r="D7"/>
  <c r="D8"/>
  <c r="D9"/>
  <c r="D10"/>
  <c r="D11"/>
  <c r="D16"/>
  <c r="D4"/>
  <c r="E33" i="1"/>
  <c r="E32"/>
  <c r="E31"/>
  <c r="E30"/>
  <c r="E29"/>
  <c r="E28"/>
  <c r="E26"/>
  <c r="D25"/>
  <c r="E25" s="1"/>
  <c r="D24"/>
  <c r="E24" s="1"/>
  <c r="D5" l="1"/>
  <c r="L22"/>
  <c r="D54"/>
  <c r="E54" s="1"/>
  <c r="D3"/>
  <c r="E3" s="1"/>
  <c r="D23"/>
  <c r="E23" s="1"/>
  <c r="E37" s="1"/>
  <c r="I35" s="1"/>
  <c r="C11"/>
  <c r="E11" s="1"/>
  <c r="D53"/>
  <c r="E53" s="1"/>
  <c r="E56" s="1"/>
  <c r="H48"/>
  <c r="I36" l="1"/>
  <c r="E5"/>
  <c r="E13" l="1"/>
  <c r="E20" l="1"/>
  <c r="D9"/>
  <c r="E9" s="1"/>
  <c r="E12" s="1"/>
  <c r="D10"/>
  <c r="E10" s="1"/>
  <c r="D8"/>
  <c r="C8" s="1"/>
  <c r="E14" l="1"/>
  <c r="E15" l="1"/>
  <c r="E67"/>
  <c r="I2" l="1"/>
  <c r="H68" s="1"/>
  <c r="I3"/>
  <c r="H69" s="1"/>
</calcChain>
</file>

<file path=xl/sharedStrings.xml><?xml version="1.0" encoding="utf-8"?>
<sst xmlns="http://schemas.openxmlformats.org/spreadsheetml/2006/main" count="231" uniqueCount="153">
  <si>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</si>
  <si>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</si>
  <si>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</si>
  <si>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</si>
  <si>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</si>
  <si>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</si>
  <si>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</si>
  <si>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</si>
  <si>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Összesen (Ft):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</si>
  <si>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</si>
  <si>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</si>
  <si>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</si>
  <si>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</si>
  <si>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</si>
  <si>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</si>
  <si>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</si>
  <si>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</si>
  <si>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</si>
  <si>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Margitsziget Grand Hotel előleg</t>
  </si>
  <si>
    <t>Valentin</t>
  </si>
  <si>
    <t>Krisztina</t>
  </si>
  <si>
    <t>Anyakönyvezető (kihelyezett) előleg</t>
  </si>
  <si>
    <t>Randevú Zenekar előleg</t>
  </si>
  <si>
    <t>Vőfély előleg</t>
  </si>
  <si>
    <t>Vőfély</t>
  </si>
  <si>
    <t>Menyecskeruha előleg</t>
  </si>
  <si>
    <t>Fotós előleg</t>
  </si>
  <si>
    <t>Videós előleg</t>
  </si>
  <si>
    <t xml:space="preserve">Bérlés </t>
  </si>
  <si>
    <t>Menyasszonyi ruha</t>
  </si>
  <si>
    <t>Menyasszonyi ruha foglaló</t>
  </si>
  <si>
    <t>Menyecske ruha</t>
  </si>
  <si>
    <t>Kriszti</t>
  </si>
  <si>
    <t>Vőlegény ruha</t>
  </si>
  <si>
    <t>Busz bérlés</t>
  </si>
  <si>
    <t>Költség</t>
  </si>
  <si>
    <t>ELŐLEG</t>
  </si>
  <si>
    <t>FENNMARADÓ ÖSSZEG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</si>
  <si>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</si>
  <si>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</si>
  <si>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</si>
  <si>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</si>
  <si>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</si>
  <si>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</si>
  <si>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</si>
  <si>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</si>
  <si>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</si>
  <si>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</si>
  <si>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</si>
  <si>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</si>
  <si>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</si>
  <si>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Magasított váza virágkompozícióval</t>
  </si>
  <si>
    <t>Főasztali nyújott virágdísz</t>
  </si>
  <si>
    <t>Szertartási asztaldísz</t>
  </si>
  <si>
    <t>Boltív díszítés</t>
  </si>
  <si>
    <t>Menyasszonyi csokor</t>
  </si>
  <si>
    <t>Menyasszonyi dobó csokor</t>
  </si>
  <si>
    <t>Vőlegény kitűző</t>
  </si>
  <si>
    <t>Tanú kitűző</t>
  </si>
  <si>
    <t>Csuklódísz</t>
  </si>
  <si>
    <t>Dekor és Meghívó:</t>
  </si>
  <si>
    <t>Meghívó</t>
  </si>
  <si>
    <t>Ital (pezsgő + 2 ital/fő)</t>
  </si>
  <si>
    <t>Étel (kanapé szendvics 5 db/fő - sajtos, sonkás, szalámis, húsos, lazacos)</t>
  </si>
  <si>
    <t>Egyéb:</t>
  </si>
  <si>
    <t>Sütemény</t>
  </si>
  <si>
    <t>Gyűrű</t>
  </si>
  <si>
    <t xml:space="preserve">Szülő köszöntő 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</si>
  <si>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</si>
  <si>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</si>
  <si>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</si>
  <si>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</si>
  <si>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</si>
  <si>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</si>
  <si>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</si>
  <si>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</si>
  <si>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</si>
  <si>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</si>
  <si>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</si>
  <si>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</si>
  <si>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</si>
  <si>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</si>
  <si>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</si>
  <si>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</si>
  <si>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</si>
  <si>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</si>
  <si>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</si>
  <si>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</si>
  <si>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</si>
  <si>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</si>
  <si>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</si>
  <si>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</si>
  <si>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</si>
  <si>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</si>
  <si>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</si>
  <si>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</si>
  <si>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</si>
  <si>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</si>
  <si>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</si>
  <si>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</si>
  <si>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</si>
  <si>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</si>
  <si>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</si>
  <si>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</si>
  <si>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</si>
  <si>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</si>
  <si>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</si>
  <si>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</si>
  <si>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</si>
  <si>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</si>
  <si>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</si>
  <si>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</si>
  <si>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</si>
  <si>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</si>
  <si>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</si>
  <si>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</si>
  <si>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</si>
  <si>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</si>
  <si>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</si>
  <si>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</si>
  <si>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</si>
  <si>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</si>
  <si>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Smink, fodrász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</si>
  <si>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</si>
  <si>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</si>
  <si>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</si>
  <si>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</si>
  <si>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</si>
  <si>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</si>
  <si>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</si>
  <si>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</si>
  <si>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Gyűrű előleg</t>
  </si>
  <si>
    <t>Ital (1 db welcome pezsgő + 2 ital/fő)</t>
  </si>
  <si>
    <r>
      <t>Étel (kanapé szendvics</t>
    </r>
    <r>
      <rPr>
        <u/>
        <sz val="11"/>
        <color rgb="FFFF0000"/>
        <rFont val="Calibri"/>
        <family val="2"/>
        <charset val="238"/>
        <scheme val="minor"/>
      </rPr>
      <t xml:space="preserve"> 3 db/fő</t>
    </r>
    <r>
      <rPr>
        <sz val="11"/>
        <color rgb="FFFF0000"/>
        <rFont val="Calibri"/>
        <family val="2"/>
        <charset val="238"/>
        <scheme val="minor"/>
      </rPr>
      <t xml:space="preserve"> - sajtos, sonkás, szalámis)</t>
    </r>
  </si>
  <si>
    <r>
      <t xml:space="preserve">Étel (kanapé szendvics </t>
    </r>
    <r>
      <rPr>
        <u/>
        <sz val="11"/>
        <color rgb="FFFF0000"/>
        <rFont val="Calibri"/>
        <family val="2"/>
        <charset val="238"/>
        <scheme val="minor"/>
      </rPr>
      <t xml:space="preserve">5 db/fő </t>
    </r>
    <r>
      <rPr>
        <sz val="11"/>
        <color rgb="FFFF0000"/>
        <rFont val="Calibri"/>
        <family val="2"/>
        <charset val="238"/>
        <scheme val="minor"/>
      </rPr>
      <t>- sajtos, sonkás, szalámis, húsos, lazacos)</t>
    </r>
  </si>
  <si>
    <t>Diff.:</t>
  </si>
  <si>
    <t>Bérlés + kikötési díj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</si>
  <si>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</si>
  <si>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</si>
  <si>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</si>
  <si>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</si>
  <si>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</si>
  <si>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</si>
  <si>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</si>
  <si>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</si>
  <si>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</si>
  <si>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</si>
  <si>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</si>
  <si>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</si>
  <si>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</si>
  <si>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</si>
  <si>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</si>
  <si>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Anyakönyvezető (hivatalos)</t>
  </si>
</sst>
</file>

<file path=xl/styles.xml><?xml version="1.0" encoding="utf-8"?>
<styleSheet xmlns="http://schemas.openxmlformats.org/spreadsheetml/2006/main">
  <numFmts count="5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9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164" fontId="0" fillId="0" borderId="1" xfId="1" applyNumberFormat="1" applyFont="1" applyBorder="1"/>
    <xf numFmtId="0" fontId="0" fillId="0" borderId="1" xfId="0" applyFill="1" applyBorder="1"/>
    <xf numFmtId="164" fontId="0" fillId="0" borderId="1" xfId="1" applyNumberFormat="1" applyFont="1" applyFill="1" applyBorder="1"/>
    <xf numFmtId="3" fontId="0" fillId="0" borderId="0" xfId="0" applyNumberFormat="1" applyBorder="1"/>
    <xf numFmtId="164" fontId="0" fillId="0" borderId="0" xfId="0" applyNumberFormat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8" xfId="0" applyFont="1" applyFill="1" applyBorder="1"/>
    <xf numFmtId="164" fontId="1" fillId="0" borderId="0" xfId="0" applyNumberFormat="1" applyFont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0" fillId="0" borderId="0" xfId="0" applyNumberFormat="1" applyAlignment="1">
      <alignment horizontal="center" vertical="center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1" fillId="0" borderId="2" xfId="2" applyNumberFormat="1" applyFont="1" applyBorder="1" applyAlignment="1"/>
    <xf numFmtId="0" fontId="1" fillId="0" borderId="2" xfId="0" applyNumberFormat="1" applyFont="1" applyBorder="1" applyAlignment="1"/>
    <xf numFmtId="0" fontId="0" fillId="0" borderId="8" xfId="0" applyFill="1" applyBorder="1"/>
    <xf numFmtId="166" fontId="1" fillId="0" borderId="1" xfId="2" applyNumberFormat="1" applyFont="1" applyBorder="1" applyAlignment="1"/>
    <xf numFmtId="166" fontId="1" fillId="0" borderId="1" xfId="0" applyNumberFormat="1" applyFont="1" applyBorder="1" applyAlignment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11" fillId="0" borderId="4" xfId="0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5" xfId="0" applyBorder="1"/>
    <xf numFmtId="3" fontId="0" fillId="0" borderId="7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8" xfId="0" applyFill="1" applyBorder="1"/>
    <xf numFmtId="0" fontId="14" fillId="0" borderId="34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4" fillId="0" borderId="0" xfId="0" applyFont="1"/>
    <xf numFmtId="0" fontId="11" fillId="0" borderId="38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5" fillId="0" borderId="29" xfId="0" applyFont="1" applyBorder="1"/>
    <xf numFmtId="0" fontId="11" fillId="3" borderId="38" xfId="0" applyFont="1" applyFill="1" applyBorder="1"/>
    <xf numFmtId="0" fontId="16" fillId="0" borderId="34" xfId="0" applyFont="1" applyBorder="1"/>
    <xf numFmtId="0" fontId="10" fillId="3" borderId="2" xfId="0" applyFont="1" applyFill="1" applyBorder="1"/>
    <xf numFmtId="0" fontId="13" fillId="3" borderId="29" xfId="0" applyFont="1" applyFill="1" applyBorder="1"/>
    <xf numFmtId="0" fontId="13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31" xfId="0" applyFont="1" applyFill="1" applyBorder="1" applyAlignment="1">
      <alignment horizontal="left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4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1" fillId="0" borderId="3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5" borderId="29" xfId="0" applyFill="1" applyBorder="1"/>
    <xf numFmtId="0" fontId="17" fillId="0" borderId="0" xfId="3" applyAlignment="1" applyProtection="1"/>
    <xf numFmtId="0" fontId="0" fillId="0" borderId="0" xfId="0" applyBorder="1" applyAlignment="1">
      <alignment horizontal="center" vertic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9"/>
  <sheetViews>
    <sheetView topLeftCell="A40" zoomScale="80" zoomScaleNormal="80" workbookViewId="0">
      <selection activeCell="K68" sqref="K68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4.5703125" bestFit="1" customWidth="1"/>
    <col min="8" max="8" width="7.140625" bestFit="1" customWidth="1"/>
    <col min="9" max="9" width="13.5703125" bestFit="1" customWidth="1"/>
    <col min="10" max="10" width="9.85546875" bestFit="1" customWidth="1"/>
    <col min="17" max="17" width="9.85546875" bestFit="1" customWidth="1"/>
  </cols>
  <sheetData>
    <row r="1" spans="1:17" ht="15.75" thickBot="1">
      <c r="A1" s="129" t="s">
        <v>40</v>
      </c>
      <c r="B1" s="130"/>
      <c r="C1" s="130"/>
      <c r="D1" s="130"/>
      <c r="E1" s="131"/>
      <c r="G1" s="24" t="s">
        <v>45</v>
      </c>
      <c r="H1" s="132">
        <f>H2+H3</f>
        <v>78</v>
      </c>
      <c r="I1" s="132"/>
    </row>
    <row r="2" spans="1:17">
      <c r="A2" s="14"/>
      <c r="B2" s="14"/>
      <c r="C2" s="15" t="s">
        <v>43</v>
      </c>
      <c r="D2" s="15" t="s">
        <v>44</v>
      </c>
      <c r="E2" s="15" t="s">
        <v>0</v>
      </c>
      <c r="G2" s="18" t="s">
        <v>4</v>
      </c>
      <c r="H2" s="5">
        <f>Meghívottak!C22</f>
        <v>41</v>
      </c>
      <c r="I2" s="54">
        <f>H2*E15</f>
        <v>1013507.1217948719</v>
      </c>
    </row>
    <row r="3" spans="1:17">
      <c r="A3" s="76" t="s">
        <v>125</v>
      </c>
      <c r="B3" s="77" t="s">
        <v>42</v>
      </c>
      <c r="C3" s="78">
        <v>2000</v>
      </c>
      <c r="D3" s="79">
        <f>H1</f>
        <v>78</v>
      </c>
      <c r="E3" s="78">
        <f>C3*D3</f>
        <v>156000</v>
      </c>
      <c r="G3" s="18" t="s">
        <v>2</v>
      </c>
      <c r="H3" s="5">
        <f>Meghívottak!L22</f>
        <v>37</v>
      </c>
      <c r="I3" s="54">
        <f>H3*E15</f>
        <v>914628.37820512825</v>
      </c>
    </row>
    <row r="4" spans="1:17">
      <c r="A4" s="76" t="s">
        <v>128</v>
      </c>
      <c r="B4" s="80" t="s">
        <v>3</v>
      </c>
      <c r="C4" s="78">
        <v>12000</v>
      </c>
      <c r="D4" s="79">
        <v>1</v>
      </c>
      <c r="E4" s="78">
        <f>C4*D4</f>
        <v>12000</v>
      </c>
      <c r="G4" s="23"/>
      <c r="H4" s="74"/>
      <c r="I4" s="75"/>
    </row>
    <row r="5" spans="1:17">
      <c r="A5" s="62" t="s">
        <v>126</v>
      </c>
      <c r="B5" s="77" t="s">
        <v>42</v>
      </c>
      <c r="C5" s="78">
        <v>7800</v>
      </c>
      <c r="D5" s="79">
        <f>H1</f>
        <v>78</v>
      </c>
      <c r="E5" s="78">
        <f>C5*D5</f>
        <v>608400</v>
      </c>
    </row>
    <row r="6" spans="1:17">
      <c r="A6" s="81" t="s">
        <v>130</v>
      </c>
      <c r="B6" s="77" t="s">
        <v>42</v>
      </c>
      <c r="C6" s="78">
        <v>3900</v>
      </c>
      <c r="D6" s="79">
        <v>2</v>
      </c>
      <c r="E6" s="78">
        <f>C6*D6</f>
        <v>7800</v>
      </c>
    </row>
    <row r="7" spans="1:17">
      <c r="A7" s="79" t="s">
        <v>1</v>
      </c>
      <c r="B7" s="77" t="s">
        <v>42</v>
      </c>
      <c r="C7" s="78">
        <v>2900</v>
      </c>
      <c r="D7" s="82">
        <v>37</v>
      </c>
      <c r="E7" s="78">
        <f>C7*D7</f>
        <v>107300</v>
      </c>
      <c r="O7" s="8"/>
    </row>
    <row r="8" spans="1:17">
      <c r="A8" s="62" t="s">
        <v>129</v>
      </c>
      <c r="B8" s="77" t="s">
        <v>42</v>
      </c>
      <c r="C8" s="82">
        <f>E8/D8</f>
        <v>1205.1282051282051</v>
      </c>
      <c r="D8" s="79">
        <f>$H$1</f>
        <v>78</v>
      </c>
      <c r="E8" s="78">
        <v>94000</v>
      </c>
    </row>
    <row r="9" spans="1:17">
      <c r="A9" s="62" t="s">
        <v>127</v>
      </c>
      <c r="B9" s="77" t="s">
        <v>42</v>
      </c>
      <c r="C9" s="78">
        <v>7800</v>
      </c>
      <c r="D9" s="79">
        <f>$H$1</f>
        <v>78</v>
      </c>
      <c r="E9" s="78">
        <f t="shared" ref="E9:E10" si="0">C9*D9</f>
        <v>608400</v>
      </c>
    </row>
    <row r="10" spans="1:17">
      <c r="A10" s="79" t="s">
        <v>5</v>
      </c>
      <c r="B10" s="77" t="s">
        <v>42</v>
      </c>
      <c r="C10" s="78">
        <v>1500</v>
      </c>
      <c r="D10" s="79">
        <f>$H$1</f>
        <v>78</v>
      </c>
      <c r="E10" s="78">
        <f t="shared" si="0"/>
        <v>117000</v>
      </c>
      <c r="O10" s="8"/>
    </row>
    <row r="11" spans="1:17">
      <c r="A11" s="79" t="s">
        <v>6</v>
      </c>
      <c r="B11" s="77"/>
      <c r="C11" s="82">
        <f>'Kieg. - Ital'!C4/TERVEZETT!H1</f>
        <v>2242.3717948717949</v>
      </c>
      <c r="D11" s="79">
        <f>$H$1</f>
        <v>78</v>
      </c>
      <c r="E11" s="128">
        <f>C11*D11</f>
        <v>174905</v>
      </c>
      <c r="Q11" s="1"/>
    </row>
    <row r="12" spans="1:17">
      <c r="A12" s="79" t="s">
        <v>17</v>
      </c>
      <c r="B12" s="77"/>
      <c r="C12" s="79"/>
      <c r="D12" s="79"/>
      <c r="E12" s="78">
        <f>(E3+E5+E6+E7+E8+E9+E13+E11)*0.1</f>
        <v>178830.5</v>
      </c>
      <c r="Q12" s="1"/>
    </row>
    <row r="13" spans="1:17">
      <c r="A13" s="79" t="s">
        <v>39</v>
      </c>
      <c r="B13" s="80" t="s">
        <v>42</v>
      </c>
      <c r="C13" s="79">
        <v>3500</v>
      </c>
      <c r="D13" s="79">
        <v>9</v>
      </c>
      <c r="E13" s="78">
        <f>C13*D13</f>
        <v>31500</v>
      </c>
    </row>
    <row r="14" spans="1:17">
      <c r="A14" s="83" t="s">
        <v>7</v>
      </c>
      <c r="B14" s="84" t="s">
        <v>3</v>
      </c>
      <c r="C14" s="138"/>
      <c r="D14" s="139"/>
      <c r="E14" s="85">
        <f>SUM(E5:E13)</f>
        <v>1928135.5</v>
      </c>
    </row>
    <row r="15" spans="1:17">
      <c r="A15" s="86" t="s">
        <v>7</v>
      </c>
      <c r="B15" s="77" t="s">
        <v>42</v>
      </c>
      <c r="C15" s="138"/>
      <c r="D15" s="139"/>
      <c r="E15" s="78">
        <f>E14/H1</f>
        <v>24719.685897435898</v>
      </c>
      <c r="Q15" s="1"/>
    </row>
    <row r="16" spans="1:17" ht="15.75" thickBot="1">
      <c r="A16" s="6"/>
      <c r="B16" s="6"/>
      <c r="C16" s="6"/>
      <c r="D16" s="6"/>
      <c r="E16" s="12"/>
      <c r="Q16" s="1"/>
    </row>
    <row r="17" spans="1:19" ht="15.75" thickBot="1">
      <c r="A17" s="129" t="s">
        <v>41</v>
      </c>
      <c r="B17" s="130"/>
      <c r="C17" s="130"/>
      <c r="D17" s="130"/>
      <c r="E17" s="131"/>
      <c r="J17" s="1"/>
    </row>
    <row r="18" spans="1:19">
      <c r="A18" s="16" t="s">
        <v>32</v>
      </c>
      <c r="B18" s="140" t="s">
        <v>3</v>
      </c>
      <c r="C18" s="133"/>
      <c r="D18" s="134"/>
      <c r="E18" s="3">
        <f>250*310</f>
        <v>77500</v>
      </c>
      <c r="G18" s="18" t="s">
        <v>4</v>
      </c>
      <c r="H18" s="145">
        <f>E18</f>
        <v>77500</v>
      </c>
      <c r="I18" s="146"/>
    </row>
    <row r="19" spans="1:19">
      <c r="A19" s="16" t="s">
        <v>19</v>
      </c>
      <c r="B19" s="141"/>
      <c r="C19" s="135"/>
      <c r="D19" s="136"/>
      <c r="E19" s="17">
        <f>640*310</f>
        <v>198400</v>
      </c>
      <c r="G19" s="18" t="s">
        <v>2</v>
      </c>
      <c r="H19" s="143">
        <f>E19</f>
        <v>198400</v>
      </c>
      <c r="I19" s="144"/>
    </row>
    <row r="20" spans="1:19">
      <c r="A20" s="19" t="s">
        <v>7</v>
      </c>
      <c r="B20" s="142"/>
      <c r="C20" s="137"/>
      <c r="D20" s="136"/>
      <c r="E20" s="4">
        <f>SUM(E18:E19)</f>
        <v>275900</v>
      </c>
      <c r="J20" s="1"/>
    </row>
    <row r="21" spans="1:19" ht="15.75" thickBot="1">
      <c r="A21" s="22"/>
      <c r="B21" s="22"/>
      <c r="C21" s="23"/>
      <c r="D21" s="23"/>
      <c r="E21" s="7"/>
      <c r="J21" s="1"/>
      <c r="S21" s="1"/>
    </row>
    <row r="22" spans="1:19" ht="15.75" thickBot="1">
      <c r="A22" s="129" t="s">
        <v>60</v>
      </c>
      <c r="B22" s="130"/>
      <c r="C22" s="130"/>
      <c r="D22" s="130"/>
      <c r="E22" s="131"/>
      <c r="K22" s="2" t="s">
        <v>48</v>
      </c>
      <c r="L22" s="135">
        <f>H1</f>
        <v>78</v>
      </c>
      <c r="M22" s="147"/>
      <c r="S22" s="1"/>
    </row>
    <row r="23" spans="1:19">
      <c r="A23" s="14" t="s">
        <v>46</v>
      </c>
      <c r="B23" s="153" t="s">
        <v>47</v>
      </c>
      <c r="C23" s="14">
        <v>450</v>
      </c>
      <c r="D23" s="14">
        <f>L22</f>
        <v>78</v>
      </c>
      <c r="E23" s="17">
        <f>C23*D23</f>
        <v>35100</v>
      </c>
      <c r="K23" s="2" t="s">
        <v>49</v>
      </c>
      <c r="L23" s="135">
        <v>1</v>
      </c>
      <c r="M23" s="147"/>
      <c r="S23" s="1"/>
    </row>
    <row r="24" spans="1:19">
      <c r="A24" s="2" t="s">
        <v>51</v>
      </c>
      <c r="B24" s="154"/>
      <c r="C24" s="26">
        <v>12000</v>
      </c>
      <c r="D24" s="2">
        <f>L24</f>
        <v>8</v>
      </c>
      <c r="E24" s="3">
        <f>C24*D24</f>
        <v>96000</v>
      </c>
      <c r="K24" s="2" t="s">
        <v>50</v>
      </c>
      <c r="L24" s="135">
        <v>8</v>
      </c>
      <c r="M24" s="147"/>
      <c r="S24" s="1"/>
    </row>
    <row r="25" spans="1:19">
      <c r="A25" s="2" t="s">
        <v>52</v>
      </c>
      <c r="B25" s="154"/>
      <c r="C25" s="26">
        <v>18500</v>
      </c>
      <c r="D25" s="2">
        <f>L23</f>
        <v>1</v>
      </c>
      <c r="E25" s="3">
        <f>C25*D25</f>
        <v>18500</v>
      </c>
      <c r="K25" s="18" t="s">
        <v>4</v>
      </c>
      <c r="L25" s="152"/>
      <c r="M25" s="152"/>
      <c r="S25" s="1"/>
    </row>
    <row r="26" spans="1:19">
      <c r="A26" s="2" t="s">
        <v>53</v>
      </c>
      <c r="B26" s="154"/>
      <c r="C26" s="26">
        <v>7500</v>
      </c>
      <c r="D26" s="2">
        <v>1</v>
      </c>
      <c r="E26" s="3">
        <f>C26*D26</f>
        <v>7500</v>
      </c>
      <c r="K26" s="18" t="s">
        <v>2</v>
      </c>
      <c r="L26" s="150"/>
      <c r="M26" s="151"/>
      <c r="S26" s="1"/>
    </row>
    <row r="27" spans="1:19">
      <c r="A27" s="2" t="s">
        <v>54</v>
      </c>
      <c r="B27" s="154"/>
      <c r="C27" s="2"/>
      <c r="D27" s="2">
        <v>1</v>
      </c>
      <c r="E27" s="27">
        <v>0</v>
      </c>
      <c r="S27" s="1"/>
    </row>
    <row r="28" spans="1:19">
      <c r="A28" s="2" t="s">
        <v>55</v>
      </c>
      <c r="B28" s="154"/>
      <c r="C28" s="26">
        <v>22500</v>
      </c>
      <c r="D28" s="2">
        <v>1</v>
      </c>
      <c r="E28" s="3">
        <f t="shared" ref="E28:E33" si="1">C28*D28</f>
        <v>22500</v>
      </c>
      <c r="F28" s="55" t="s">
        <v>97</v>
      </c>
    </row>
    <row r="29" spans="1:19">
      <c r="A29" s="2" t="s">
        <v>56</v>
      </c>
      <c r="B29" s="154"/>
      <c r="C29" s="26">
        <v>5500</v>
      </c>
      <c r="D29" s="2">
        <v>1</v>
      </c>
      <c r="E29" s="3">
        <f t="shared" si="1"/>
        <v>5500</v>
      </c>
      <c r="F29" s="55" t="s">
        <v>97</v>
      </c>
      <c r="J29" s="1"/>
    </row>
    <row r="30" spans="1:19">
      <c r="A30" s="2" t="s">
        <v>57</v>
      </c>
      <c r="B30" s="154"/>
      <c r="C30" s="26">
        <v>1850</v>
      </c>
      <c r="D30" s="2">
        <v>1</v>
      </c>
      <c r="E30" s="3">
        <f t="shared" si="1"/>
        <v>1850</v>
      </c>
      <c r="F30" s="55" t="s">
        <v>98</v>
      </c>
      <c r="J30" s="1"/>
    </row>
    <row r="31" spans="1:19">
      <c r="A31" s="2" t="s">
        <v>67</v>
      </c>
      <c r="B31" s="154"/>
      <c r="C31" s="26">
        <v>7500</v>
      </c>
      <c r="D31" s="2">
        <v>6</v>
      </c>
      <c r="E31" s="3">
        <f t="shared" si="1"/>
        <v>45000</v>
      </c>
      <c r="G31" s="1"/>
      <c r="J31" s="1"/>
    </row>
    <row r="32" spans="1:19">
      <c r="A32" s="2" t="s">
        <v>58</v>
      </c>
      <c r="B32" s="154"/>
      <c r="C32" s="2">
        <v>1850</v>
      </c>
      <c r="D32" s="2">
        <v>2</v>
      </c>
      <c r="E32" s="3">
        <f t="shared" si="1"/>
        <v>3700</v>
      </c>
      <c r="J32" s="1"/>
    </row>
    <row r="33" spans="1:10">
      <c r="A33" s="2" t="s">
        <v>59</v>
      </c>
      <c r="B33" s="154"/>
      <c r="C33" s="2">
        <v>2000</v>
      </c>
      <c r="D33" s="2">
        <v>2</v>
      </c>
      <c r="E33" s="3">
        <f t="shared" si="1"/>
        <v>4000</v>
      </c>
      <c r="J33" s="1"/>
    </row>
    <row r="34" spans="1:10">
      <c r="A34" s="2" t="s">
        <v>61</v>
      </c>
      <c r="B34" s="154"/>
      <c r="C34" s="2">
        <v>500</v>
      </c>
      <c r="D34" s="2">
        <f>H35+H36</f>
        <v>0</v>
      </c>
      <c r="E34" s="3">
        <f>D34*C34</f>
        <v>0</v>
      </c>
      <c r="G34" s="1"/>
      <c r="I34" s="1"/>
      <c r="J34" s="1"/>
    </row>
    <row r="35" spans="1:10">
      <c r="A35" s="2" t="s">
        <v>121</v>
      </c>
      <c r="B35" s="154"/>
      <c r="C35" s="2">
        <v>1500</v>
      </c>
      <c r="D35" s="2">
        <v>1</v>
      </c>
      <c r="E35" s="3">
        <f>D35*C35</f>
        <v>1500</v>
      </c>
      <c r="G35" s="18" t="s">
        <v>4</v>
      </c>
      <c r="H35" s="69">
        <f>Meghívottak!G24</f>
        <v>0</v>
      </c>
      <c r="I35" s="72">
        <f>E37/2+E28+E29+C34*H35</f>
        <v>133800</v>
      </c>
      <c r="J35" s="1"/>
    </row>
    <row r="36" spans="1:10">
      <c r="A36" s="71" t="s">
        <v>120</v>
      </c>
      <c r="B36" s="155"/>
      <c r="C36" s="2">
        <v>300</v>
      </c>
      <c r="D36" s="2">
        <v>1</v>
      </c>
      <c r="E36" s="3">
        <f>D36*C36</f>
        <v>300</v>
      </c>
      <c r="G36" s="18" t="s">
        <v>2</v>
      </c>
      <c r="H36" s="70">
        <f>Meghívottak!Q14</f>
        <v>0</v>
      </c>
      <c r="I36" s="73">
        <f>E37/2+E30+C34*H36</f>
        <v>107650</v>
      </c>
      <c r="J36" s="1"/>
    </row>
    <row r="37" spans="1:10">
      <c r="A37" s="19" t="s">
        <v>7</v>
      </c>
      <c r="B37" s="5" t="s">
        <v>3</v>
      </c>
      <c r="C37" s="2"/>
      <c r="D37" s="2"/>
      <c r="E37" s="4">
        <f>SUM(E31:E33,E23:E27,E35:E36)</f>
        <v>211600</v>
      </c>
      <c r="J37" s="1"/>
    </row>
    <row r="38" spans="1:10" ht="15.75" thickBot="1">
      <c r="A38" s="6"/>
      <c r="B38" s="6"/>
      <c r="C38" s="6"/>
      <c r="D38" s="6"/>
      <c r="E38" s="12"/>
      <c r="J38" s="1"/>
    </row>
    <row r="39" spans="1:10" ht="15.75" thickBot="1">
      <c r="A39" s="129" t="s">
        <v>9</v>
      </c>
      <c r="B39" s="130"/>
      <c r="C39" s="130"/>
      <c r="D39" s="130"/>
      <c r="E39" s="131"/>
    </row>
    <row r="40" spans="1:10">
      <c r="A40" s="29" t="s">
        <v>10</v>
      </c>
      <c r="B40" s="148" t="s">
        <v>3</v>
      </c>
      <c r="C40" s="14"/>
      <c r="D40" s="14"/>
      <c r="E40" s="17">
        <v>50000</v>
      </c>
    </row>
    <row r="41" spans="1:10">
      <c r="A41" s="24" t="s">
        <v>15</v>
      </c>
      <c r="B41" s="148"/>
      <c r="C41" s="2"/>
      <c r="D41" s="2"/>
      <c r="E41" s="3">
        <v>29000</v>
      </c>
    </row>
    <row r="42" spans="1:10">
      <c r="A42" s="24" t="s">
        <v>11</v>
      </c>
      <c r="B42" s="148"/>
      <c r="C42" s="2"/>
      <c r="D42" s="2"/>
      <c r="E42" s="3">
        <v>240000</v>
      </c>
    </row>
    <row r="43" spans="1:10">
      <c r="A43" s="24" t="s">
        <v>24</v>
      </c>
      <c r="B43" s="148"/>
      <c r="C43" s="2"/>
      <c r="D43" s="2"/>
      <c r="E43" s="3">
        <v>120000</v>
      </c>
    </row>
    <row r="44" spans="1:10">
      <c r="A44" s="28" t="s">
        <v>12</v>
      </c>
      <c r="B44" s="148"/>
      <c r="C44" s="2"/>
      <c r="D44" s="2"/>
      <c r="E44" s="3">
        <v>169900</v>
      </c>
    </row>
    <row r="45" spans="1:10">
      <c r="A45" s="28" t="s">
        <v>13</v>
      </c>
      <c r="B45" s="148"/>
      <c r="C45" s="2"/>
      <c r="D45" s="2"/>
      <c r="E45" s="3">
        <v>220000</v>
      </c>
    </row>
    <row r="46" spans="1:10">
      <c r="A46" s="28" t="s">
        <v>34</v>
      </c>
      <c r="B46" s="148"/>
      <c r="C46" s="2"/>
      <c r="D46" s="2"/>
      <c r="E46" s="88">
        <v>123000</v>
      </c>
    </row>
    <row r="47" spans="1:10">
      <c r="A47" s="28" t="s">
        <v>31</v>
      </c>
      <c r="B47" s="148"/>
      <c r="C47" s="2"/>
      <c r="D47" s="2"/>
      <c r="E47" s="3">
        <v>30000</v>
      </c>
      <c r="F47" s="55" t="s">
        <v>97</v>
      </c>
    </row>
    <row r="48" spans="1:10">
      <c r="A48" s="28" t="s">
        <v>29</v>
      </c>
      <c r="B48" s="148"/>
      <c r="C48" s="2"/>
      <c r="D48" s="2"/>
      <c r="E48" s="3">
        <v>190000</v>
      </c>
      <c r="F48" s="55" t="s">
        <v>97</v>
      </c>
      <c r="G48" s="18" t="s">
        <v>4</v>
      </c>
      <c r="H48" s="145">
        <f>$E$50/2+E47+E48</f>
        <v>695950</v>
      </c>
      <c r="I48" s="146"/>
    </row>
    <row r="49" spans="1:9">
      <c r="A49" s="28" t="s">
        <v>33</v>
      </c>
      <c r="B49" s="148"/>
      <c r="C49" s="2"/>
      <c r="D49" s="2"/>
      <c r="E49" s="27">
        <v>250000</v>
      </c>
      <c r="F49" s="55" t="s">
        <v>98</v>
      </c>
      <c r="G49" s="18" t="s">
        <v>2</v>
      </c>
      <c r="H49" s="145">
        <f>$E$50/2+E49</f>
        <v>725950</v>
      </c>
      <c r="I49" s="146"/>
    </row>
    <row r="50" spans="1:9">
      <c r="A50" s="19" t="s">
        <v>7</v>
      </c>
      <c r="B50" s="149"/>
      <c r="C50" s="2"/>
      <c r="D50" s="2"/>
      <c r="E50" s="4">
        <f>SUM(E40:E46)</f>
        <v>951900</v>
      </c>
    </row>
    <row r="51" spans="1:9" ht="15.75" thickBot="1"/>
    <row r="52" spans="1:9" ht="15.75" thickBot="1">
      <c r="A52" s="129" t="s">
        <v>14</v>
      </c>
      <c r="B52" s="130"/>
      <c r="C52" s="130"/>
      <c r="D52" s="130"/>
      <c r="E52" s="131"/>
    </row>
    <row r="53" spans="1:9">
      <c r="A53" s="34" t="s">
        <v>62</v>
      </c>
      <c r="B53" s="35" t="s">
        <v>42</v>
      </c>
      <c r="C53" s="36">
        <v>1200</v>
      </c>
      <c r="D53" s="34">
        <f>H1</f>
        <v>78</v>
      </c>
      <c r="E53" s="36">
        <f>C53*D53</f>
        <v>93600</v>
      </c>
    </row>
    <row r="54" spans="1:9" ht="30">
      <c r="A54" s="37" t="s">
        <v>63</v>
      </c>
      <c r="B54" s="35" t="s">
        <v>42</v>
      </c>
      <c r="C54" s="36">
        <v>2400</v>
      </c>
      <c r="D54" s="34">
        <f>H1</f>
        <v>78</v>
      </c>
      <c r="E54" s="36">
        <f>C54*D54</f>
        <v>187200</v>
      </c>
      <c r="G54" s="18" t="s">
        <v>4</v>
      </c>
      <c r="H54" s="5">
        <f>$H$2</f>
        <v>41</v>
      </c>
      <c r="I54" s="54">
        <f>$E$55/2+($H$54*$C$53)+($H$54*$C$54)</f>
        <v>257600</v>
      </c>
    </row>
    <row r="55" spans="1:9">
      <c r="A55" s="24" t="s">
        <v>28</v>
      </c>
      <c r="B55" s="25" t="s">
        <v>3</v>
      </c>
      <c r="C55" s="2"/>
      <c r="D55" s="2"/>
      <c r="E55" s="3">
        <v>220000</v>
      </c>
      <c r="G55" s="18" t="s">
        <v>2</v>
      </c>
      <c r="H55" s="5">
        <f>$H$3</f>
        <v>37</v>
      </c>
      <c r="I55" s="54">
        <f>$E$55/2+($H$55*$C$53)+($H$55*$C$54)</f>
        <v>243200</v>
      </c>
    </row>
    <row r="56" spans="1:9">
      <c r="A56" s="18" t="s">
        <v>7</v>
      </c>
      <c r="B56" s="5" t="s">
        <v>3</v>
      </c>
      <c r="C56" s="18"/>
      <c r="D56" s="18"/>
      <c r="E56" s="4">
        <f>SUM(E53:E55)</f>
        <v>500800</v>
      </c>
    </row>
    <row r="57" spans="1:9" ht="15.75" thickBot="1">
      <c r="A57" s="6"/>
      <c r="B57" s="6"/>
      <c r="C57" s="6"/>
      <c r="D57" s="6"/>
      <c r="E57" s="7"/>
    </row>
    <row r="58" spans="1:9">
      <c r="A58" s="162" t="s">
        <v>64</v>
      </c>
      <c r="B58" s="163"/>
      <c r="C58" s="163"/>
      <c r="D58" s="163"/>
      <c r="E58" s="164"/>
    </row>
    <row r="59" spans="1:9">
      <c r="A59" s="2" t="s">
        <v>65</v>
      </c>
      <c r="B59" s="132" t="s">
        <v>3</v>
      </c>
      <c r="C59" s="2"/>
      <c r="D59" s="2"/>
      <c r="E59" s="27">
        <v>0</v>
      </c>
      <c r="G59" s="18" t="s">
        <v>4</v>
      </c>
      <c r="H59" s="5">
        <f>$H$2</f>
        <v>41</v>
      </c>
      <c r="I59" s="54">
        <f>SUM(E59:E60)/2</f>
        <v>116750</v>
      </c>
    </row>
    <row r="60" spans="1:9">
      <c r="A60" s="2" t="s">
        <v>66</v>
      </c>
      <c r="B60" s="132"/>
      <c r="C60" s="2"/>
      <c r="D60" s="2"/>
      <c r="E60" s="88">
        <v>233500</v>
      </c>
      <c r="G60" s="18" t="s">
        <v>2</v>
      </c>
      <c r="H60" s="5">
        <f>$H$3</f>
        <v>37</v>
      </c>
      <c r="I60" s="54">
        <f>SUM(E59:E60)/2</f>
        <v>116750</v>
      </c>
    </row>
    <row r="61" spans="1:9">
      <c r="A61" s="10" t="s">
        <v>122</v>
      </c>
      <c r="B61" s="132"/>
      <c r="C61" s="2"/>
      <c r="D61" s="2"/>
      <c r="E61" s="27"/>
      <c r="G61" s="23"/>
      <c r="H61" s="74"/>
      <c r="I61" s="75"/>
    </row>
    <row r="62" spans="1:9">
      <c r="A62" s="10" t="s">
        <v>151</v>
      </c>
      <c r="B62" s="132"/>
      <c r="C62" s="2"/>
      <c r="D62" s="2"/>
      <c r="E62" s="27"/>
      <c r="G62" s="23"/>
      <c r="H62" s="74"/>
      <c r="I62" s="75"/>
    </row>
    <row r="63" spans="1:9">
      <c r="A63" s="10" t="s">
        <v>123</v>
      </c>
      <c r="B63" s="132"/>
      <c r="C63" s="2"/>
      <c r="D63" s="2"/>
      <c r="E63" s="27"/>
      <c r="G63" s="23"/>
      <c r="H63" s="74"/>
      <c r="I63" s="75"/>
    </row>
    <row r="64" spans="1:9">
      <c r="A64" s="10" t="s">
        <v>124</v>
      </c>
      <c r="B64" s="132"/>
      <c r="C64" s="2"/>
      <c r="D64" s="2"/>
      <c r="E64" s="27"/>
      <c r="G64" s="23"/>
      <c r="H64" s="74"/>
      <c r="I64" s="75"/>
    </row>
    <row r="65" spans="1:9">
      <c r="A65" s="10" t="s">
        <v>137</v>
      </c>
      <c r="B65" s="132"/>
      <c r="C65" s="2"/>
      <c r="D65" s="2"/>
      <c r="E65" s="27"/>
      <c r="G65" s="23"/>
      <c r="H65" s="74"/>
      <c r="I65" s="75"/>
    </row>
    <row r="66" spans="1:9" ht="15.75" thickBot="1">
      <c r="A66" s="6"/>
      <c r="B66" s="6"/>
      <c r="C66" s="6"/>
      <c r="D66" s="6"/>
      <c r="E66" s="7"/>
    </row>
    <row r="67" spans="1:9" ht="15.75" thickBot="1">
      <c r="A67" s="30" t="s">
        <v>16</v>
      </c>
      <c r="B67" s="33" t="s">
        <v>3</v>
      </c>
      <c r="C67" s="31"/>
      <c r="D67" s="31"/>
      <c r="E67" s="32">
        <f>E14+E20+E37+E50+E56</f>
        <v>3868335.5</v>
      </c>
      <c r="G67" s="159" t="s">
        <v>99</v>
      </c>
      <c r="H67" s="160"/>
      <c r="I67" s="161"/>
    </row>
    <row r="68" spans="1:9">
      <c r="G68" s="56" t="s">
        <v>4</v>
      </c>
      <c r="H68" s="145">
        <f>$I$2+$H$18+$I$35+$I$54+$I$59+H48</f>
        <v>2295107.121794872</v>
      </c>
      <c r="I68" s="156"/>
    </row>
    <row r="69" spans="1:9" ht="15.75" thickBot="1">
      <c r="G69" s="57" t="s">
        <v>2</v>
      </c>
      <c r="H69" s="157">
        <f>$I$3+$H$19+$I$36+$I$60+$I$55+$H$49</f>
        <v>2306578.378205128</v>
      </c>
      <c r="I69" s="158"/>
    </row>
  </sheetData>
  <mergeCells count="28">
    <mergeCell ref="H68:I68"/>
    <mergeCell ref="H69:I69"/>
    <mergeCell ref="G67:I67"/>
    <mergeCell ref="A52:E52"/>
    <mergeCell ref="A58:E58"/>
    <mergeCell ref="B59:B65"/>
    <mergeCell ref="B40:B50"/>
    <mergeCell ref="L26:M26"/>
    <mergeCell ref="L25:M25"/>
    <mergeCell ref="A39:E39"/>
    <mergeCell ref="B23:B36"/>
    <mergeCell ref="H48:I48"/>
    <mergeCell ref="H49:I49"/>
    <mergeCell ref="L22:M22"/>
    <mergeCell ref="L23:M23"/>
    <mergeCell ref="L24:M24"/>
    <mergeCell ref="A1:E1"/>
    <mergeCell ref="A17:E17"/>
    <mergeCell ref="H1:I1"/>
    <mergeCell ref="A22:E22"/>
    <mergeCell ref="C18:D18"/>
    <mergeCell ref="C19:D19"/>
    <mergeCell ref="C20:D20"/>
    <mergeCell ref="C14:D14"/>
    <mergeCell ref="C15:D15"/>
    <mergeCell ref="B18:B20"/>
    <mergeCell ref="H19:I19"/>
    <mergeCell ref="H18:I18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5" sqref="B15"/>
    </sheetView>
  </sheetViews>
  <sheetFormatPr defaultRowHeight="15"/>
  <cols>
    <col min="1" max="1" width="34.42578125" bestFit="1" customWidth="1"/>
    <col min="2" max="2" width="13.7109375" bestFit="1" customWidth="1"/>
    <col min="3" max="4" width="13.7109375" customWidth="1"/>
    <col min="5" max="5" width="13.7109375" bestFit="1" customWidth="1"/>
    <col min="6" max="6" width="13.7109375" customWidth="1"/>
    <col min="7" max="7" width="12.85546875" bestFit="1" customWidth="1"/>
  </cols>
  <sheetData>
    <row r="1" spans="1:7">
      <c r="A1" s="170" t="s">
        <v>38</v>
      </c>
      <c r="B1" s="167" t="s">
        <v>35</v>
      </c>
      <c r="C1" s="168"/>
      <c r="D1" s="168"/>
      <c r="E1" s="168"/>
      <c r="F1" s="168"/>
      <c r="G1" s="168"/>
    </row>
    <row r="2" spans="1:7">
      <c r="A2" s="170"/>
      <c r="B2" s="152" t="s">
        <v>36</v>
      </c>
      <c r="C2" s="152"/>
      <c r="D2" s="165" t="s">
        <v>68</v>
      </c>
      <c r="E2" s="152" t="s">
        <v>37</v>
      </c>
      <c r="F2" s="152"/>
      <c r="G2" s="165" t="s">
        <v>68</v>
      </c>
    </row>
    <row r="3" spans="1:7">
      <c r="A3" s="170"/>
      <c r="B3" s="5" t="s">
        <v>20</v>
      </c>
      <c r="C3" s="5" t="s">
        <v>19</v>
      </c>
      <c r="D3" s="166"/>
      <c r="E3" s="5" t="s">
        <v>20</v>
      </c>
      <c r="F3" s="5" t="s">
        <v>19</v>
      </c>
      <c r="G3" s="166"/>
    </row>
    <row r="4" spans="1:7">
      <c r="A4" s="2" t="s">
        <v>18</v>
      </c>
      <c r="B4" s="9">
        <v>100000</v>
      </c>
      <c r="C4" s="9">
        <v>100000</v>
      </c>
      <c r="D4" s="9">
        <f>SUM(B4:C4)</f>
        <v>200000</v>
      </c>
      <c r="E4" s="2"/>
      <c r="F4" s="9"/>
      <c r="G4" s="2"/>
    </row>
    <row r="5" spans="1:7">
      <c r="A5" s="2" t="s">
        <v>21</v>
      </c>
      <c r="B5" s="9">
        <v>5000</v>
      </c>
      <c r="C5" s="9">
        <v>5000</v>
      </c>
      <c r="D5" s="9">
        <f t="shared" ref="D5:D16" si="0">SUM(B5:C5)</f>
        <v>10000</v>
      </c>
      <c r="E5" s="2"/>
      <c r="F5" s="9"/>
      <c r="G5" s="2"/>
    </row>
    <row r="6" spans="1:7">
      <c r="A6" s="2" t="s">
        <v>22</v>
      </c>
      <c r="B6" s="9">
        <v>10000</v>
      </c>
      <c r="C6" s="9">
        <v>10000</v>
      </c>
      <c r="D6" s="9">
        <f t="shared" si="0"/>
        <v>20000</v>
      </c>
      <c r="E6" s="2"/>
      <c r="F6" s="9"/>
      <c r="G6" s="2"/>
    </row>
    <row r="7" spans="1:7">
      <c r="A7" s="10" t="s">
        <v>23</v>
      </c>
      <c r="B7" s="9">
        <v>15000</v>
      </c>
      <c r="C7" s="9">
        <v>15000</v>
      </c>
      <c r="D7" s="9">
        <f t="shared" si="0"/>
        <v>30000</v>
      </c>
      <c r="E7" s="2"/>
      <c r="F7" s="9"/>
      <c r="G7" s="2"/>
    </row>
    <row r="8" spans="1:7">
      <c r="A8" s="10" t="s">
        <v>25</v>
      </c>
      <c r="B8" s="11">
        <v>15000</v>
      </c>
      <c r="C8" s="100" t="s">
        <v>87</v>
      </c>
      <c r="D8" s="9">
        <f t="shared" si="0"/>
        <v>15000</v>
      </c>
      <c r="E8" s="2"/>
      <c r="F8" s="2"/>
      <c r="G8" s="2"/>
    </row>
    <row r="9" spans="1:7">
      <c r="A9" s="2" t="s">
        <v>26</v>
      </c>
      <c r="B9" s="11">
        <v>15000</v>
      </c>
      <c r="C9" s="11">
        <v>15000</v>
      </c>
      <c r="D9" s="9">
        <f t="shared" si="0"/>
        <v>30000</v>
      </c>
      <c r="E9" s="2"/>
      <c r="F9" s="11"/>
      <c r="G9" s="2"/>
    </row>
    <row r="10" spans="1:7">
      <c r="A10" s="10" t="s">
        <v>27</v>
      </c>
      <c r="B10" s="11">
        <v>10000</v>
      </c>
      <c r="C10" s="11">
        <v>10000</v>
      </c>
      <c r="D10" s="9">
        <f t="shared" si="0"/>
        <v>20000</v>
      </c>
      <c r="E10" s="2"/>
      <c r="F10" s="11"/>
      <c r="G10" s="2"/>
    </row>
    <row r="11" spans="1:7">
      <c r="A11" s="10" t="s">
        <v>30</v>
      </c>
      <c r="B11" s="11">
        <v>100000</v>
      </c>
      <c r="C11" s="100" t="s">
        <v>87</v>
      </c>
      <c r="D11" s="9">
        <f t="shared" si="0"/>
        <v>100000</v>
      </c>
      <c r="E11" s="2"/>
      <c r="F11" s="2"/>
      <c r="G11" s="2"/>
    </row>
    <row r="12" spans="1:7">
      <c r="A12" s="10" t="s">
        <v>61</v>
      </c>
      <c r="B12" s="11">
        <v>14150</v>
      </c>
      <c r="C12" s="11">
        <v>14150</v>
      </c>
      <c r="D12" s="9">
        <f t="shared" si="0"/>
        <v>28300</v>
      </c>
      <c r="E12" s="2"/>
      <c r="F12" s="2"/>
      <c r="G12" s="2"/>
    </row>
    <row r="13" spans="1:7">
      <c r="A13" s="10" t="s">
        <v>131</v>
      </c>
      <c r="B13" s="11">
        <v>15000</v>
      </c>
      <c r="C13" s="11">
        <v>15000</v>
      </c>
      <c r="D13" s="9">
        <f t="shared" si="0"/>
        <v>30000</v>
      </c>
      <c r="E13" s="2"/>
      <c r="F13" s="2"/>
      <c r="G13" s="2"/>
    </row>
    <row r="14" spans="1:7">
      <c r="A14" s="10" t="s">
        <v>149</v>
      </c>
      <c r="B14" s="11"/>
      <c r="C14" s="11"/>
      <c r="D14" s="9"/>
      <c r="E14" s="2"/>
      <c r="F14" s="2"/>
      <c r="G14" s="2"/>
    </row>
    <row r="15" spans="1:7">
      <c r="A15" s="10" t="s">
        <v>152</v>
      </c>
      <c r="B15" s="11"/>
      <c r="C15" s="11"/>
      <c r="D15" s="9"/>
      <c r="E15" s="2"/>
      <c r="F15" s="2"/>
      <c r="G15" s="2"/>
    </row>
    <row r="16" spans="1:7">
      <c r="A16" s="20" t="s">
        <v>8</v>
      </c>
      <c r="B16" s="21">
        <f>SUM(B4:B13)</f>
        <v>299150</v>
      </c>
      <c r="C16" s="21">
        <f>SUM(C4:C13)</f>
        <v>184150</v>
      </c>
      <c r="D16" s="21">
        <f t="shared" si="0"/>
        <v>483300</v>
      </c>
      <c r="F16" s="13"/>
    </row>
    <row r="17" spans="2:4">
      <c r="B17" s="169"/>
      <c r="C17" s="169"/>
      <c r="D17" s="38"/>
    </row>
  </sheetData>
  <mergeCells count="7">
    <mergeCell ref="G2:G3"/>
    <mergeCell ref="B1:G1"/>
    <mergeCell ref="B17:C17"/>
    <mergeCell ref="A1:A3"/>
    <mergeCell ref="B2:C2"/>
    <mergeCell ref="E2:F2"/>
    <mergeCell ref="D2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D12" sqref="D12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69</v>
      </c>
      <c r="B1">
        <v>15</v>
      </c>
      <c r="C1" s="39">
        <f>B1*H18</f>
        <v>85935</v>
      </c>
      <c r="E1" s="40" t="s">
        <v>70</v>
      </c>
      <c r="F1" s="40" t="s">
        <v>71</v>
      </c>
      <c r="G1" s="40" t="s">
        <v>72</v>
      </c>
      <c r="H1" s="40" t="s">
        <v>73</v>
      </c>
      <c r="I1" s="40" t="s">
        <v>74</v>
      </c>
    </row>
    <row r="2" spans="1:10" ht="15.75">
      <c r="A2" t="s">
        <v>75</v>
      </c>
      <c r="B2">
        <v>10</v>
      </c>
      <c r="C2" s="39">
        <f>B2*I4</f>
        <v>59980</v>
      </c>
      <c r="E2" s="41" t="s">
        <v>76</v>
      </c>
      <c r="F2" s="41" t="s">
        <v>77</v>
      </c>
      <c r="G2" s="41">
        <v>0.7</v>
      </c>
      <c r="H2" s="42">
        <v>2698</v>
      </c>
      <c r="I2" s="43">
        <f>H2/G2</f>
        <v>3854.2857142857147</v>
      </c>
    </row>
    <row r="3" spans="1:10" ht="15.75">
      <c r="A3" t="s">
        <v>78</v>
      </c>
      <c r="B3">
        <v>5</v>
      </c>
      <c r="C3" s="39">
        <f>B3*I10</f>
        <v>28990</v>
      </c>
      <c r="E3" s="41"/>
      <c r="F3" s="41" t="s">
        <v>79</v>
      </c>
      <c r="G3" s="41">
        <v>0.7</v>
      </c>
      <c r="H3" s="42">
        <v>2698</v>
      </c>
      <c r="I3" s="43">
        <f t="shared" ref="I3:I24" si="0">H3/G3</f>
        <v>3854.2857142857147</v>
      </c>
    </row>
    <row r="4" spans="1:10" ht="15.75">
      <c r="C4" s="39">
        <f>SUM(C1:C3)</f>
        <v>174905</v>
      </c>
      <c r="E4" s="44" t="s">
        <v>75</v>
      </c>
      <c r="F4" s="44" t="s">
        <v>80</v>
      </c>
      <c r="G4" s="44">
        <v>0.5</v>
      </c>
      <c r="H4" s="45">
        <v>2999</v>
      </c>
      <c r="I4" s="46">
        <f t="shared" si="0"/>
        <v>5998</v>
      </c>
      <c r="J4" t="s">
        <v>81</v>
      </c>
    </row>
    <row r="5" spans="1:10" ht="15.75">
      <c r="E5" s="41"/>
      <c r="F5" s="41" t="s">
        <v>82</v>
      </c>
      <c r="G5" s="41">
        <v>0.5</v>
      </c>
      <c r="H5" s="42">
        <v>2999</v>
      </c>
      <c r="I5" s="43">
        <f t="shared" si="0"/>
        <v>5998</v>
      </c>
    </row>
    <row r="6" spans="1:10" ht="15.75">
      <c r="C6" s="47">
        <f>C4/93</f>
        <v>1880.6989247311828</v>
      </c>
      <c r="E6" s="41"/>
      <c r="F6" s="41" t="s">
        <v>83</v>
      </c>
      <c r="G6" s="41">
        <v>0.5</v>
      </c>
      <c r="H6" s="42">
        <v>2999</v>
      </c>
      <c r="I6" s="43">
        <f t="shared" si="0"/>
        <v>5998</v>
      </c>
    </row>
    <row r="7" spans="1:10" ht="15.75">
      <c r="E7" s="41"/>
      <c r="F7" s="41" t="s">
        <v>84</v>
      </c>
      <c r="G7" s="41">
        <v>0.5</v>
      </c>
      <c r="H7" s="42">
        <v>2999</v>
      </c>
      <c r="I7" s="43">
        <f t="shared" si="0"/>
        <v>5998</v>
      </c>
    </row>
    <row r="8" spans="1:10" ht="15.75">
      <c r="E8" s="41"/>
      <c r="F8" s="41" t="s">
        <v>85</v>
      </c>
      <c r="G8" s="41">
        <v>0.5</v>
      </c>
      <c r="H8" s="42">
        <v>2999</v>
      </c>
      <c r="I8" s="43">
        <f t="shared" si="0"/>
        <v>5998</v>
      </c>
    </row>
    <row r="9" spans="1:10" ht="15.75">
      <c r="E9" s="41"/>
      <c r="F9" s="41" t="s">
        <v>86</v>
      </c>
      <c r="G9" s="41">
        <v>0.5</v>
      </c>
      <c r="H9" s="42">
        <v>2999</v>
      </c>
      <c r="I9" s="43">
        <f t="shared" si="0"/>
        <v>5998</v>
      </c>
    </row>
    <row r="10" spans="1:10" ht="15.75">
      <c r="E10" s="44" t="s">
        <v>78</v>
      </c>
      <c r="F10" s="44" t="s">
        <v>87</v>
      </c>
      <c r="G10" s="44">
        <v>0.5</v>
      </c>
      <c r="H10" s="45">
        <v>2899</v>
      </c>
      <c r="I10" s="46">
        <f t="shared" si="0"/>
        <v>5798</v>
      </c>
    </row>
    <row r="11" spans="1:10" ht="15.75">
      <c r="E11" s="41"/>
      <c r="F11" s="41" t="s">
        <v>87</v>
      </c>
      <c r="G11" s="41">
        <v>0.7</v>
      </c>
      <c r="H11" s="42">
        <v>4332</v>
      </c>
      <c r="I11" s="43">
        <f t="shared" si="0"/>
        <v>6188.5714285714294</v>
      </c>
    </row>
    <row r="12" spans="1:10" ht="15.75">
      <c r="E12" s="41"/>
      <c r="F12" s="41" t="s">
        <v>87</v>
      </c>
      <c r="G12" s="41">
        <v>1</v>
      </c>
      <c r="H12" s="42">
        <v>5719</v>
      </c>
      <c r="I12" s="43">
        <f t="shared" si="0"/>
        <v>5719</v>
      </c>
    </row>
    <row r="13" spans="1:10" ht="15.75">
      <c r="E13" s="41"/>
      <c r="F13" s="41" t="s">
        <v>88</v>
      </c>
      <c r="G13" s="41">
        <v>0.5</v>
      </c>
      <c r="H13" s="42">
        <v>3099</v>
      </c>
      <c r="I13" s="43">
        <f t="shared" si="0"/>
        <v>6198</v>
      </c>
    </row>
    <row r="14" spans="1:10" ht="15.75">
      <c r="E14" s="41"/>
      <c r="F14" s="41" t="s">
        <v>88</v>
      </c>
      <c r="G14" s="41">
        <v>1</v>
      </c>
      <c r="H14" s="42">
        <v>5734</v>
      </c>
      <c r="I14" s="43">
        <f t="shared" si="0"/>
        <v>5734</v>
      </c>
    </row>
    <row r="15" spans="1:10" ht="15.75">
      <c r="E15" s="41" t="s">
        <v>89</v>
      </c>
      <c r="F15" s="41" t="s">
        <v>87</v>
      </c>
      <c r="G15" s="41">
        <v>0.5</v>
      </c>
      <c r="H15" s="42">
        <v>1999</v>
      </c>
      <c r="I15" s="48">
        <f t="shared" si="0"/>
        <v>3998</v>
      </c>
    </row>
    <row r="16" spans="1:10" ht="15.75">
      <c r="E16" s="41"/>
      <c r="F16" s="41" t="s">
        <v>87</v>
      </c>
      <c r="G16" s="41">
        <v>0.7</v>
      </c>
      <c r="H16" s="42">
        <v>2999</v>
      </c>
      <c r="I16" s="43">
        <f t="shared" si="0"/>
        <v>4284.2857142857147</v>
      </c>
    </row>
    <row r="17" spans="5:9" ht="15.75">
      <c r="E17" s="41"/>
      <c r="F17" s="41" t="s">
        <v>87</v>
      </c>
      <c r="G17" s="41">
        <v>1</v>
      </c>
      <c r="H17" s="42">
        <v>4259</v>
      </c>
      <c r="I17" s="43">
        <f t="shared" si="0"/>
        <v>4259</v>
      </c>
    </row>
    <row r="18" spans="5:9" ht="16.5" thickBot="1">
      <c r="E18" s="49" t="s">
        <v>69</v>
      </c>
      <c r="F18" s="49" t="s">
        <v>87</v>
      </c>
      <c r="G18" s="49">
        <v>1</v>
      </c>
      <c r="H18" s="50">
        <v>5729</v>
      </c>
      <c r="I18" s="51">
        <f t="shared" si="0"/>
        <v>5729</v>
      </c>
    </row>
    <row r="19" spans="5:9" ht="16.5" thickTop="1">
      <c r="E19" s="52" t="s">
        <v>90</v>
      </c>
      <c r="F19" s="52" t="s">
        <v>91</v>
      </c>
      <c r="G19" s="52">
        <v>0.5</v>
      </c>
      <c r="H19" s="53">
        <v>5526</v>
      </c>
      <c r="I19" s="53">
        <f t="shared" si="0"/>
        <v>11052</v>
      </c>
    </row>
    <row r="20" spans="5:9" ht="15.75">
      <c r="E20" s="41"/>
      <c r="F20" s="41" t="s">
        <v>92</v>
      </c>
      <c r="G20" s="41">
        <v>0.5</v>
      </c>
      <c r="H20" s="43">
        <v>5479</v>
      </c>
      <c r="I20" s="43">
        <f t="shared" si="0"/>
        <v>10958</v>
      </c>
    </row>
    <row r="21" spans="5:9" ht="15.75">
      <c r="E21" s="41"/>
      <c r="F21" s="41" t="s">
        <v>93</v>
      </c>
      <c r="G21" s="41">
        <v>0.5</v>
      </c>
      <c r="H21" s="43">
        <v>4580</v>
      </c>
      <c r="I21" s="43">
        <f t="shared" si="0"/>
        <v>9160</v>
      </c>
    </row>
    <row r="22" spans="5:9" ht="15.75">
      <c r="E22" s="41"/>
      <c r="F22" s="41" t="s">
        <v>94</v>
      </c>
      <c r="G22" s="41">
        <v>0.5</v>
      </c>
      <c r="H22" s="43">
        <v>5999</v>
      </c>
      <c r="I22" s="43">
        <f t="shared" si="0"/>
        <v>11998</v>
      </c>
    </row>
    <row r="23" spans="5:9" ht="15.75">
      <c r="E23" s="41"/>
      <c r="F23" s="41" t="s">
        <v>95</v>
      </c>
      <c r="G23" s="41">
        <v>0.5</v>
      </c>
      <c r="H23" s="43">
        <v>7075</v>
      </c>
      <c r="I23" s="43">
        <f t="shared" si="0"/>
        <v>14150</v>
      </c>
    </row>
    <row r="24" spans="5:9" ht="15.75">
      <c r="E24" s="41"/>
      <c r="F24" s="41" t="s">
        <v>96</v>
      </c>
      <c r="G24" s="41">
        <v>0.5</v>
      </c>
      <c r="H24" s="43">
        <v>5500</v>
      </c>
      <c r="I24" s="43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tabSelected="1" zoomScale="80" zoomScaleNormal="80" workbookViewId="0">
      <selection activeCell="C19" sqref="C19"/>
    </sheetView>
  </sheetViews>
  <sheetFormatPr defaultRowHeight="15"/>
  <sheetData>
    <row r="1" spans="1:18" ht="16.5" thickTop="1" thickBot="1">
      <c r="A1" s="172" t="s">
        <v>100</v>
      </c>
      <c r="B1" s="172"/>
      <c r="C1" s="173"/>
      <c r="D1" s="152" t="s">
        <v>101</v>
      </c>
      <c r="E1" s="152"/>
      <c r="F1" s="152"/>
      <c r="G1" s="137"/>
      <c r="H1" s="176" t="s">
        <v>138</v>
      </c>
      <c r="J1" s="177" t="s">
        <v>100</v>
      </c>
      <c r="K1" s="178"/>
      <c r="L1" s="179"/>
      <c r="M1" s="137" t="s">
        <v>101</v>
      </c>
      <c r="N1" s="181"/>
      <c r="O1" s="181"/>
      <c r="P1" s="182"/>
      <c r="Q1" s="183" t="s">
        <v>138</v>
      </c>
    </row>
    <row r="2" spans="1:18" ht="16.5" thickTop="1" thickBot="1">
      <c r="A2" s="174"/>
      <c r="B2" s="174"/>
      <c r="C2" s="175"/>
      <c r="D2" s="100" t="s">
        <v>102</v>
      </c>
      <c r="E2" s="100" t="s">
        <v>103</v>
      </c>
      <c r="F2" s="100" t="s">
        <v>104</v>
      </c>
      <c r="G2" s="101" t="s">
        <v>105</v>
      </c>
      <c r="H2" s="176"/>
      <c r="J2" s="180"/>
      <c r="K2" s="174"/>
      <c r="L2" s="175"/>
      <c r="M2" s="100" t="s">
        <v>102</v>
      </c>
      <c r="N2" s="100" t="s">
        <v>103</v>
      </c>
      <c r="O2" s="100" t="s">
        <v>104</v>
      </c>
      <c r="P2" s="100" t="s">
        <v>105</v>
      </c>
      <c r="Q2" s="184"/>
    </row>
    <row r="3" spans="1:18" ht="16.5" thickTop="1" thickBot="1">
      <c r="A3" s="65" t="s">
        <v>107</v>
      </c>
      <c r="B3" s="66"/>
      <c r="C3" s="63">
        <v>8</v>
      </c>
      <c r="D3" s="189">
        <v>1</v>
      </c>
      <c r="E3" s="102">
        <v>1</v>
      </c>
      <c r="F3" s="102">
        <v>1</v>
      </c>
      <c r="G3" s="103"/>
      <c r="H3" s="104">
        <v>1</v>
      </c>
      <c r="J3" s="105" t="s">
        <v>107</v>
      </c>
      <c r="K3" s="59"/>
      <c r="L3" s="106">
        <v>5</v>
      </c>
      <c r="M3" s="185">
        <v>2</v>
      </c>
      <c r="N3" s="107">
        <v>2</v>
      </c>
      <c r="O3" s="107">
        <v>1</v>
      </c>
      <c r="P3" s="108"/>
      <c r="Q3" s="104">
        <v>1</v>
      </c>
    </row>
    <row r="4" spans="1:18" ht="16.5" thickTop="1" thickBot="1">
      <c r="A4" s="65" t="s">
        <v>139</v>
      </c>
      <c r="B4" s="66"/>
      <c r="C4" s="63">
        <v>6</v>
      </c>
      <c r="D4" s="189">
        <v>1</v>
      </c>
      <c r="E4" s="189">
        <v>1</v>
      </c>
      <c r="F4" s="102"/>
      <c r="G4" s="103"/>
      <c r="H4" s="104">
        <v>0</v>
      </c>
      <c r="J4" s="62" t="s">
        <v>109</v>
      </c>
      <c r="K4" s="62"/>
      <c r="L4" s="106">
        <v>3</v>
      </c>
      <c r="M4" s="186"/>
      <c r="N4" s="109"/>
      <c r="O4" s="109"/>
      <c r="P4" s="110"/>
      <c r="Q4" s="104">
        <v>2</v>
      </c>
    </row>
    <row r="5" spans="1:18" ht="16.5" thickTop="1" thickBot="1">
      <c r="A5" s="87" t="s">
        <v>108</v>
      </c>
      <c r="B5" s="61"/>
      <c r="C5" s="111">
        <v>1</v>
      </c>
      <c r="D5" s="58"/>
      <c r="E5" s="102"/>
      <c r="F5" s="102">
        <v>1</v>
      </c>
      <c r="G5" s="103"/>
      <c r="H5" s="104">
        <v>1</v>
      </c>
      <c r="J5" s="62" t="s">
        <v>111</v>
      </c>
      <c r="K5" s="62"/>
      <c r="L5" s="106">
        <v>12</v>
      </c>
      <c r="M5" s="109"/>
      <c r="N5" s="112">
        <v>6</v>
      </c>
      <c r="O5" s="109"/>
      <c r="P5" s="110"/>
      <c r="Q5" s="104">
        <v>2</v>
      </c>
    </row>
    <row r="6" spans="1:18" ht="16.5" thickTop="1" thickBot="1">
      <c r="A6" s="24" t="s">
        <v>110</v>
      </c>
      <c r="B6" s="2"/>
      <c r="C6" s="111">
        <v>2</v>
      </c>
      <c r="D6" s="58"/>
      <c r="E6" s="102">
        <v>1</v>
      </c>
      <c r="F6" s="102"/>
      <c r="G6" s="103"/>
      <c r="H6" s="104">
        <v>2</v>
      </c>
      <c r="J6" s="62" t="s">
        <v>113</v>
      </c>
      <c r="K6" s="62"/>
      <c r="L6" s="106">
        <v>4</v>
      </c>
      <c r="M6" s="109"/>
      <c r="N6" s="109">
        <v>2</v>
      </c>
      <c r="O6" s="109"/>
      <c r="P6" s="110"/>
      <c r="Q6" s="104">
        <v>4</v>
      </c>
    </row>
    <row r="7" spans="1:18" ht="16.5" thickTop="1" thickBot="1">
      <c r="A7" s="24" t="s">
        <v>112</v>
      </c>
      <c r="B7" s="2"/>
      <c r="C7" s="111">
        <v>2</v>
      </c>
      <c r="D7" s="58"/>
      <c r="E7" s="102">
        <v>1</v>
      </c>
      <c r="F7" s="102"/>
      <c r="G7" s="103"/>
      <c r="H7" s="104">
        <v>2</v>
      </c>
      <c r="J7" s="62" t="s">
        <v>115</v>
      </c>
      <c r="K7" s="62"/>
      <c r="L7" s="106">
        <v>6</v>
      </c>
      <c r="M7" s="109"/>
      <c r="N7" s="109">
        <v>3</v>
      </c>
      <c r="O7" s="109"/>
      <c r="P7" s="110"/>
      <c r="Q7" s="104">
        <v>2</v>
      </c>
    </row>
    <row r="8" spans="1:18" ht="16.5" thickTop="1" thickBot="1">
      <c r="A8" s="63" t="s">
        <v>114</v>
      </c>
      <c r="B8" s="63"/>
      <c r="C8" s="63">
        <v>2</v>
      </c>
      <c r="D8" s="58"/>
      <c r="E8" s="102">
        <v>1</v>
      </c>
      <c r="F8" s="102"/>
      <c r="G8" s="103"/>
      <c r="H8" s="104">
        <v>2</v>
      </c>
      <c r="J8" s="62" t="s">
        <v>116</v>
      </c>
      <c r="K8" s="62"/>
      <c r="L8" s="106">
        <v>2</v>
      </c>
      <c r="M8" s="109"/>
      <c r="N8" s="112">
        <v>1</v>
      </c>
      <c r="O8" s="109"/>
      <c r="P8" s="110"/>
      <c r="Q8" s="104">
        <v>0</v>
      </c>
    </row>
    <row r="9" spans="1:18" ht="16.5" thickTop="1" thickBot="1">
      <c r="A9" s="65" t="s">
        <v>119</v>
      </c>
      <c r="B9" s="66"/>
      <c r="C9" s="63">
        <v>1</v>
      </c>
      <c r="D9" s="58"/>
      <c r="E9" s="102"/>
      <c r="F9" s="102">
        <v>1</v>
      </c>
      <c r="G9" s="103"/>
      <c r="H9" s="104">
        <v>1</v>
      </c>
      <c r="J9" s="62" t="s">
        <v>117</v>
      </c>
      <c r="K9" s="62"/>
      <c r="L9" s="106">
        <v>1</v>
      </c>
      <c r="M9" s="109"/>
      <c r="N9" s="109"/>
      <c r="O9" s="112">
        <v>1</v>
      </c>
      <c r="P9" s="110"/>
      <c r="Q9" s="104">
        <v>1</v>
      </c>
      <c r="R9">
        <f>+-2</f>
        <v>-2</v>
      </c>
    </row>
    <row r="10" spans="1:18" ht="16.5" thickTop="1" thickBot="1">
      <c r="A10" s="113" t="s">
        <v>140</v>
      </c>
      <c r="B10" s="66"/>
      <c r="C10" s="63">
        <v>2</v>
      </c>
      <c r="D10" s="58"/>
      <c r="E10" s="102">
        <v>1</v>
      </c>
      <c r="F10" s="102"/>
      <c r="G10" s="103"/>
      <c r="H10" s="104">
        <v>2</v>
      </c>
      <c r="J10" s="62" t="s">
        <v>118</v>
      </c>
      <c r="K10" s="62"/>
      <c r="L10" s="106">
        <v>4</v>
      </c>
      <c r="M10" s="109"/>
      <c r="N10" s="109">
        <v>2</v>
      </c>
      <c r="O10" s="109"/>
      <c r="P10" s="110">
        <v>1</v>
      </c>
      <c r="Q10" s="104">
        <v>2</v>
      </c>
    </row>
    <row r="11" spans="1:18" ht="16.5" thickTop="1" thickBot="1">
      <c r="A11" s="113" t="s">
        <v>141</v>
      </c>
      <c r="B11" s="66"/>
      <c r="C11" s="63">
        <v>1</v>
      </c>
      <c r="D11" s="58"/>
      <c r="E11" s="102"/>
      <c r="F11" s="114">
        <v>1</v>
      </c>
      <c r="G11" s="103"/>
      <c r="H11" s="104">
        <v>1</v>
      </c>
      <c r="Q11" s="115"/>
    </row>
    <row r="12" spans="1:18" ht="16.5" thickTop="1" thickBot="1">
      <c r="A12" s="113" t="s">
        <v>142</v>
      </c>
      <c r="B12" s="66"/>
      <c r="C12" s="63">
        <v>2</v>
      </c>
      <c r="D12" s="58"/>
      <c r="E12" s="102">
        <v>1</v>
      </c>
      <c r="F12" s="102"/>
      <c r="G12" s="103"/>
      <c r="H12" s="104">
        <v>2</v>
      </c>
    </row>
    <row r="13" spans="1:18" ht="16.5" thickTop="1" thickBot="1">
      <c r="A13" s="18" t="s">
        <v>106</v>
      </c>
      <c r="B13" s="2"/>
      <c r="C13" s="111">
        <v>0</v>
      </c>
      <c r="D13" s="58"/>
      <c r="E13" s="102"/>
      <c r="F13" s="102">
        <v>1</v>
      </c>
      <c r="G13" s="103"/>
      <c r="H13" s="104">
        <v>0</v>
      </c>
    </row>
    <row r="14" spans="1:18" ht="16.5" thickTop="1" thickBot="1">
      <c r="A14" s="2" t="s">
        <v>143</v>
      </c>
      <c r="B14" s="2"/>
      <c r="C14" s="111">
        <v>2</v>
      </c>
      <c r="D14" s="58"/>
      <c r="E14" s="110">
        <v>1</v>
      </c>
      <c r="F14" s="110"/>
      <c r="G14" s="116"/>
      <c r="H14" s="104">
        <v>2</v>
      </c>
      <c r="Q14" s="115"/>
    </row>
    <row r="15" spans="1:18" ht="16.5" thickTop="1" thickBot="1">
      <c r="A15" s="60" t="s">
        <v>144</v>
      </c>
      <c r="B15" s="61"/>
      <c r="C15" s="111">
        <v>1</v>
      </c>
      <c r="D15" s="58"/>
      <c r="E15" s="110"/>
      <c r="F15" s="109">
        <v>1</v>
      </c>
      <c r="G15" s="116"/>
      <c r="H15" s="104">
        <v>1</v>
      </c>
      <c r="Q15" s="115"/>
    </row>
    <row r="16" spans="1:18" ht="16.5" thickTop="1" thickBot="1">
      <c r="A16" s="117" t="s">
        <v>150</v>
      </c>
      <c r="B16" s="118"/>
      <c r="C16" s="111">
        <v>1</v>
      </c>
      <c r="D16" s="58"/>
      <c r="E16" s="110"/>
      <c r="F16" s="109">
        <v>1</v>
      </c>
      <c r="G16" s="116"/>
      <c r="H16" s="104">
        <v>1</v>
      </c>
      <c r="Q16" s="115"/>
    </row>
    <row r="17" spans="1:18" ht="16.5" thickTop="1" thickBot="1">
      <c r="A17" s="111" t="s">
        <v>145</v>
      </c>
      <c r="B17" s="2"/>
      <c r="C17" s="119">
        <v>2</v>
      </c>
      <c r="D17" s="120"/>
      <c r="E17" s="109">
        <v>1</v>
      </c>
      <c r="F17" s="110"/>
      <c r="G17" s="116"/>
      <c r="H17" s="104">
        <v>2</v>
      </c>
    </row>
    <row r="18" spans="1:18" ht="16.5" thickTop="1" thickBot="1">
      <c r="A18" s="111" t="s">
        <v>146</v>
      </c>
      <c r="B18" s="2"/>
      <c r="C18" s="119">
        <v>2</v>
      </c>
      <c r="D18" s="120"/>
      <c r="E18" s="110">
        <v>1</v>
      </c>
      <c r="F18" s="110"/>
      <c r="G18" s="116"/>
      <c r="H18" s="104">
        <v>2</v>
      </c>
      <c r="Q18" s="115"/>
    </row>
    <row r="19" spans="1:18" ht="16.5" thickTop="1" thickBot="1">
      <c r="A19" s="111" t="s">
        <v>147</v>
      </c>
      <c r="B19" s="2"/>
      <c r="C19" s="119">
        <v>2</v>
      </c>
      <c r="D19" s="120"/>
      <c r="E19" s="109">
        <v>1</v>
      </c>
      <c r="F19" s="110"/>
      <c r="G19" s="116"/>
      <c r="H19" s="104">
        <v>2</v>
      </c>
      <c r="Q19" s="115"/>
    </row>
    <row r="20" spans="1:18" ht="16.5" thickTop="1" thickBot="1">
      <c r="A20" s="64" t="s">
        <v>111</v>
      </c>
      <c r="B20" s="64"/>
      <c r="C20" s="63">
        <v>4</v>
      </c>
      <c r="D20" s="58"/>
      <c r="E20" s="112">
        <v>2</v>
      </c>
      <c r="F20" s="109"/>
      <c r="G20" s="121">
        <v>1</v>
      </c>
      <c r="H20" s="104">
        <v>0</v>
      </c>
      <c r="Q20" s="115"/>
      <c r="R20" s="190"/>
    </row>
    <row r="21" spans="1:18" ht="16.5" thickTop="1" thickBot="1"/>
    <row r="22" spans="1:18" ht="17.25" thickTop="1" thickBot="1">
      <c r="A22" s="171" t="s">
        <v>16</v>
      </c>
      <c r="B22" s="171"/>
      <c r="C22" s="68">
        <f>SUM(C3:C20)</f>
        <v>41</v>
      </c>
      <c r="D22" s="67">
        <f>SUM(D3:D20)</f>
        <v>2</v>
      </c>
      <c r="E22" s="67">
        <f>SUM(E3:E20)</f>
        <v>13</v>
      </c>
      <c r="F22" s="67">
        <f>SUM(F3:F20)</f>
        <v>7</v>
      </c>
      <c r="G22" s="67">
        <f>SUM(G5:G20)</f>
        <v>1</v>
      </c>
      <c r="H22" s="122">
        <f>SUM(H3:H20)</f>
        <v>24</v>
      </c>
      <c r="J22" s="187" t="s">
        <v>16</v>
      </c>
      <c r="K22" s="188"/>
      <c r="L22" s="123">
        <f>SUM(L3:L10)</f>
        <v>37</v>
      </c>
      <c r="M22" s="124">
        <f t="shared" ref="L22:Q22" si="0">SUM(M3:M10)</f>
        <v>2</v>
      </c>
      <c r="N22" s="124">
        <f t="shared" si="0"/>
        <v>16</v>
      </c>
      <c r="O22" s="124">
        <f t="shared" si="0"/>
        <v>2</v>
      </c>
      <c r="P22" s="125">
        <f t="shared" si="0"/>
        <v>1</v>
      </c>
      <c r="Q22" s="122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115"/>
    </row>
    <row r="25" spans="1:18" ht="15.75" thickBot="1"/>
    <row r="26" spans="1:18" ht="16.5" thickTop="1" thickBot="1">
      <c r="A26" s="83" t="s">
        <v>148</v>
      </c>
      <c r="B26" s="126">
        <f>C22+L22</f>
        <v>78</v>
      </c>
      <c r="C26" s="122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91"/>
      <c r="C30" s="191"/>
      <c r="D30" s="191"/>
      <c r="E30" s="191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27"/>
      <c r="C33" s="127"/>
      <c r="D33" s="127"/>
      <c r="E33" s="127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C16" sqref="C16"/>
    </sheetView>
  </sheetViews>
  <sheetFormatPr defaultRowHeight="15"/>
  <cols>
    <col min="1" max="1" width="27.28515625" customWidth="1"/>
  </cols>
  <sheetData>
    <row r="1" spans="1:5" ht="15.75" thickBot="1">
      <c r="A1" s="129" t="s">
        <v>14</v>
      </c>
      <c r="B1" s="130"/>
      <c r="C1" s="130"/>
      <c r="D1" s="130"/>
      <c r="E1" s="131"/>
    </row>
    <row r="2" spans="1:5">
      <c r="A2" s="2" t="s">
        <v>136</v>
      </c>
      <c r="B2" s="25" t="s">
        <v>3</v>
      </c>
      <c r="C2" s="92"/>
      <c r="D2" s="92"/>
      <c r="E2" s="93">
        <v>220000</v>
      </c>
    </row>
    <row r="3" spans="1:5" ht="30">
      <c r="A3" s="91" t="s">
        <v>132</v>
      </c>
      <c r="B3" s="90" t="s">
        <v>42</v>
      </c>
      <c r="C3" s="94">
        <v>1200</v>
      </c>
      <c r="D3" s="95">
        <v>75</v>
      </c>
      <c r="E3" s="94">
        <f>C3*D3</f>
        <v>90000</v>
      </c>
    </row>
    <row r="4" spans="1:5" ht="45">
      <c r="A4" s="37" t="s">
        <v>133</v>
      </c>
      <c r="B4" s="89" t="s">
        <v>42</v>
      </c>
      <c r="C4" s="96">
        <v>1550</v>
      </c>
      <c r="D4" s="96">
        <v>75</v>
      </c>
      <c r="E4" s="96">
        <f>C4*D4</f>
        <v>116250</v>
      </c>
    </row>
    <row r="5" spans="1:5" ht="45">
      <c r="A5" s="37" t="s">
        <v>134</v>
      </c>
      <c r="B5" s="35" t="s">
        <v>42</v>
      </c>
      <c r="C5" s="96">
        <v>2400</v>
      </c>
      <c r="D5" s="97">
        <v>75</v>
      </c>
      <c r="E5" s="96">
        <f>C5*D5</f>
        <v>180000</v>
      </c>
    </row>
    <row r="6" spans="1:5">
      <c r="A6" s="18" t="s">
        <v>7</v>
      </c>
      <c r="B6" s="5" t="s">
        <v>3</v>
      </c>
      <c r="C6" s="137"/>
      <c r="D6" s="182"/>
      <c r="E6" s="4">
        <f>SUM(E2:E4)</f>
        <v>426250</v>
      </c>
    </row>
    <row r="7" spans="1:5">
      <c r="A7" s="18" t="s">
        <v>7</v>
      </c>
      <c r="B7" s="5" t="s">
        <v>3</v>
      </c>
      <c r="C7" s="137"/>
      <c r="D7" s="182"/>
      <c r="E7" s="4">
        <f>SUM(E2:E3)+E5</f>
        <v>490000</v>
      </c>
    </row>
    <row r="8" spans="1:5" ht="15.75" thickBot="1"/>
    <row r="9" spans="1:5" ht="15.75" thickBot="1">
      <c r="D9" s="98" t="s">
        <v>135</v>
      </c>
      <c r="E9" s="99">
        <f>E7-E6</f>
        <v>63750</v>
      </c>
    </row>
  </sheetData>
  <mergeCells count="3">
    <mergeCell ref="A1:E1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Hajó_kalkula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2017-05-28T17:36:46Z</dcterms:modified>
</cp:coreProperties>
</file>