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2780"/>
  </bookViews>
  <sheets>
    <sheet name="TERVEZETT" sheetId="1" r:id="rId1"/>
    <sheet name="TÉNYLEGES" sheetId="2" r:id="rId2"/>
    <sheet name="Kieg. - Ital" sheetId="3" r:id="rId3"/>
    <sheet name="Meghívottak" sheetId="4" r:id="rId4"/>
  </sheets>
  <calcPr calcId="125725"/>
</workbook>
</file>

<file path=xl/calcChain.xml><?xml version="1.0" encoding="utf-8"?>
<calcChain xmlns="http://schemas.openxmlformats.org/spreadsheetml/2006/main">
  <c r="I33" i="1"/>
  <c r="I34"/>
  <c r="E35"/>
  <c r="D32"/>
  <c r="E32"/>
  <c r="E34"/>
  <c r="E33"/>
  <c r="H34"/>
  <c r="H33"/>
  <c r="G24" i="4"/>
  <c r="Q14"/>
  <c r="L28"/>
  <c r="H2" i="1"/>
  <c r="H3"/>
  <c r="K27" i="4"/>
  <c r="K29" s="1"/>
  <c r="G22"/>
  <c r="F22"/>
  <c r="E22"/>
  <c r="D22"/>
  <c r="H27" s="1"/>
  <c r="H29" s="1"/>
  <c r="Q12"/>
  <c r="P12"/>
  <c r="J27" s="1"/>
  <c r="J29" s="1"/>
  <c r="O12"/>
  <c r="I27" s="1"/>
  <c r="I29" s="1"/>
  <c r="N12"/>
  <c r="Q13" s="1"/>
  <c r="M12"/>
  <c r="C9"/>
  <c r="C22" s="1"/>
  <c r="H1" i="1" l="1"/>
  <c r="L29" i="4"/>
  <c r="G23"/>
  <c r="E48" i="1"/>
  <c r="H47" s="1"/>
  <c r="I58"/>
  <c r="I57"/>
  <c r="D52"/>
  <c r="E52" s="1"/>
  <c r="D51"/>
  <c r="E51" s="1"/>
  <c r="H58"/>
  <c r="H57"/>
  <c r="H53"/>
  <c r="I53" s="1"/>
  <c r="H52"/>
  <c r="I52" s="1"/>
  <c r="E16"/>
  <c r="H16" s="1"/>
  <c r="E17"/>
  <c r="H17" s="1"/>
  <c r="D9"/>
  <c r="C9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C6" s="1"/>
  <c r="I3"/>
  <c r="I2"/>
  <c r="C1"/>
  <c r="D5" i="2"/>
  <c r="D6"/>
  <c r="D7"/>
  <c r="D8"/>
  <c r="D9"/>
  <c r="D10"/>
  <c r="D11"/>
  <c r="D12"/>
  <c r="D4"/>
  <c r="E31" i="1"/>
  <c r="E30"/>
  <c r="E29"/>
  <c r="E28"/>
  <c r="E27"/>
  <c r="E26"/>
  <c r="E24"/>
  <c r="D23"/>
  <c r="E23" s="1"/>
  <c r="D22"/>
  <c r="E22" s="1"/>
  <c r="D3"/>
  <c r="L20"/>
  <c r="D21" s="1"/>
  <c r="E21" s="1"/>
  <c r="E9" l="1"/>
  <c r="H46"/>
  <c r="E54"/>
  <c r="D4"/>
  <c r="E3" l="1"/>
  <c r="E11" l="1"/>
  <c r="C12" i="2"/>
  <c r="B12"/>
  <c r="D6" i="1"/>
  <c r="E6" s="1"/>
  <c r="E18" l="1"/>
  <c r="D7"/>
  <c r="E7" s="1"/>
  <c r="D8"/>
  <c r="E8" s="1"/>
  <c r="D5"/>
  <c r="E5" s="1"/>
  <c r="E4"/>
  <c r="E10" l="1"/>
  <c r="E12" s="1"/>
  <c r="E13" l="1"/>
  <c r="E60"/>
  <c r="I2" l="1"/>
  <c r="H61" s="1"/>
  <c r="I3"/>
  <c r="H62" s="1"/>
</calcChain>
</file>

<file path=xl/sharedStrings.xml><?xml version="1.0" encoding="utf-8"?>
<sst xmlns="http://schemas.openxmlformats.org/spreadsheetml/2006/main" count="211" uniqueCount="144">
  <si>
    <t>TOTAL</t>
  </si>
  <si>
    <t>Éjféli töltöttkáposzta</t>
  </si>
  <si>
    <t>Valentin:</t>
  </si>
  <si>
    <t>Ft</t>
  </si>
  <si>
    <t>Esküvői torta</t>
  </si>
  <si>
    <t>Kriszti:</t>
  </si>
  <si>
    <t>Pezsgő</t>
  </si>
  <si>
    <t>Italcsomag (5700 Ft/fő 5 órára)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</si>
  <si>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</si>
  <si>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</si>
  <si>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</si>
  <si>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</si>
  <si>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</si>
  <si>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</si>
  <si>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</si>
  <si>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</si>
  <si>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</si>
  <si>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</si>
  <si>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</si>
  <si>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</si>
  <si>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</si>
  <si>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</si>
  <si>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</si>
  <si>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</si>
  <si>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</si>
  <si>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</si>
  <si>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</si>
  <si>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</si>
  <si>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</si>
  <si>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</si>
  <si>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</si>
  <si>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</si>
  <si>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</si>
  <si>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</si>
  <si>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</si>
  <si>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</si>
  <si>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</si>
  <si>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</si>
  <si>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Büfé ajánlat I.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</si>
  <si>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</si>
  <si>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</si>
  <si>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</si>
  <si>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</si>
  <si>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</si>
  <si>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</si>
  <si>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</si>
  <si>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</si>
  <si>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</si>
  <si>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</si>
  <si>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</si>
  <si>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</si>
  <si>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</si>
  <si>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</si>
  <si>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</si>
  <si>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</si>
  <si>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Magasított váza virágkompozícióval</t>
  </si>
  <si>
    <t>Főasztali nyújott virágdísz</t>
  </si>
  <si>
    <t>Szertartási asztaldísz</t>
  </si>
  <si>
    <t>Boltív díszítés</t>
  </si>
  <si>
    <t>Menyasszonyi csokor</t>
  </si>
  <si>
    <t>Menyasszonyi dobó csokor</t>
  </si>
  <si>
    <t>Vőlegény kitűző</t>
  </si>
  <si>
    <t>Tanú kitűző</t>
  </si>
  <si>
    <t>Csuklódísz</t>
  </si>
  <si>
    <t>Szálloda ajándéka:</t>
  </si>
  <si>
    <t>hosszan égő gyertya</t>
  </si>
  <si>
    <t>asztaltükör</t>
  </si>
  <si>
    <t>menükártya</t>
  </si>
  <si>
    <t>ültetőkártya</t>
  </si>
  <si>
    <t>ültetési rend</t>
  </si>
  <si>
    <t>vörös szőnyeg</t>
  </si>
  <si>
    <t>Dekor és Meghívó:</t>
  </si>
  <si>
    <t>Meghívó</t>
  </si>
  <si>
    <t>Ital (pezsgő + 2 ital/fő)</t>
  </si>
  <si>
    <t>Étel (kanapé szendvics 5 db/fő - sajtos, sonkás, szalámis, húsos, lazacos)</t>
  </si>
  <si>
    <t>Egyéb:</t>
  </si>
  <si>
    <t>Sütemény</t>
  </si>
  <si>
    <t>Gyűrű</t>
  </si>
  <si>
    <t xml:space="preserve">Szülő köszöntő 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</si>
  <si>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</si>
  <si>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</si>
  <si>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</si>
  <si>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</si>
  <si>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</si>
  <si>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</si>
  <si>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</si>
  <si>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</si>
  <si>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</si>
  <si>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</si>
  <si>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</si>
  <si>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</si>
  <si>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</si>
  <si>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</si>
  <si>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</si>
  <si>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</si>
  <si>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</si>
  <si>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</si>
  <si>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</si>
  <si>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</si>
  <si>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</si>
  <si>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</si>
  <si>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</si>
  <si>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</si>
  <si>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</si>
  <si>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</si>
  <si>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</si>
  <si>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</si>
  <si>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</si>
  <si>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</si>
  <si>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</si>
  <si>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</si>
  <si>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</si>
  <si>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</si>
  <si>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</si>
  <si>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</si>
  <si>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</si>
  <si>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</si>
  <si>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</si>
  <si>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</si>
  <si>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</si>
  <si>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</si>
  <si>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</si>
  <si>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</si>
  <si>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</si>
  <si>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</si>
  <si>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</si>
  <si>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</si>
  <si>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Lackó</t>
  </si>
  <si>
    <t>Lidák</t>
  </si>
  <si>
    <t>Szentmihályi összes</t>
  </si>
  <si>
    <t>Kasza</t>
  </si>
  <si>
    <t>Keresztcsalád</t>
  </si>
  <si>
    <t>Sziegl összes:</t>
  </si>
  <si>
    <t>Bodnár összes</t>
  </si>
  <si>
    <t>Erzsi nénje</t>
  </si>
  <si>
    <t>Sereg Jánoska</t>
  </si>
  <si>
    <t>Erzsók</t>
  </si>
  <si>
    <t>Csaba</t>
  </si>
  <si>
    <t>Tünde</t>
  </si>
  <si>
    <t>Piri</t>
  </si>
  <si>
    <t>Igény:</t>
  </si>
  <si>
    <t>Tart:</t>
  </si>
  <si>
    <t>Meghívó csomagolás</t>
  </si>
  <si>
    <t>Meghívó szerkesztés</t>
  </si>
</sst>
</file>

<file path=xl/styles.xml><?xml version="1.0" encoding="utf-8"?>
<styleSheet xmlns="http://schemas.openxmlformats.org/spreadsheetml/2006/main">
  <numFmts count="5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0" fontId="0" fillId="0" borderId="2" xfId="0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3" fontId="3" fillId="0" borderId="4" xfId="0" applyNumberFormat="1" applyFont="1" applyBorder="1" applyAlignment="1">
      <alignment horizontal="right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" fontId="0" fillId="0" borderId="1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1" xfId="0" applyBorder="1" applyAlignment="1">
      <alignment horizontal="center" vertic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0" fillId="0" borderId="25" xfId="0" applyBorder="1"/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0" fillId="0" borderId="30" xfId="0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1" fillId="0" borderId="2" xfId="0" applyFont="1" applyBorder="1"/>
    <xf numFmtId="0" fontId="0" fillId="0" borderId="31" xfId="0" applyBorder="1" applyAlignment="1">
      <alignment horizontal="center" vertical="center"/>
    </xf>
    <xf numFmtId="0" fontId="0" fillId="0" borderId="3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0" fillId="0" borderId="30" xfId="0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/>
    <xf numFmtId="0" fontId="0" fillId="5" borderId="1" xfId="0" applyFill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0" fillId="0" borderId="2" xfId="0" applyFont="1" applyBorder="1"/>
    <xf numFmtId="0" fontId="1" fillId="0" borderId="30" xfId="0" applyFont="1" applyBorder="1"/>
    <xf numFmtId="0" fontId="1" fillId="0" borderId="1" xfId="0" applyFont="1" applyBorder="1" applyAlignment="1">
      <alignment horizontal="left"/>
    </xf>
    <xf numFmtId="0" fontId="10" fillId="0" borderId="1" xfId="0" applyFont="1" applyBorder="1"/>
    <xf numFmtId="0" fontId="7" fillId="0" borderId="0" xfId="0" applyFont="1"/>
    <xf numFmtId="0" fontId="7" fillId="5" borderId="0" xfId="0" applyFont="1" applyFill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</cellXfs>
  <cellStyles count="3">
    <cellStyle name="Ezres" xfId="1" builtinId="3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2"/>
  <sheetViews>
    <sheetView tabSelected="1" topLeftCell="A19" zoomScale="80" zoomScaleNormal="80" workbookViewId="0">
      <selection activeCell="D32" sqref="D32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62" t="s">
        <v>44</v>
      </c>
      <c r="B1" s="63"/>
      <c r="C1" s="63"/>
      <c r="D1" s="63"/>
      <c r="E1" s="64"/>
      <c r="G1" s="24" t="s">
        <v>49</v>
      </c>
      <c r="H1" s="65">
        <f>H2+H3</f>
        <v>75</v>
      </c>
      <c r="I1" s="65"/>
    </row>
    <row r="2" spans="1:17">
      <c r="A2" s="14"/>
      <c r="B2" s="14"/>
      <c r="C2" s="15" t="s">
        <v>47</v>
      </c>
      <c r="D2" s="15" t="s">
        <v>48</v>
      </c>
      <c r="E2" s="15" t="s">
        <v>0</v>
      </c>
      <c r="G2" s="18" t="s">
        <v>5</v>
      </c>
      <c r="H2" s="5">
        <f>Meghívottak!C22</f>
        <v>38</v>
      </c>
      <c r="I2" s="57">
        <f>H2*E13</f>
        <v>1111046.5333333332</v>
      </c>
    </row>
    <row r="3" spans="1:17">
      <c r="A3" s="24" t="s">
        <v>38</v>
      </c>
      <c r="B3" s="25" t="s">
        <v>46</v>
      </c>
      <c r="C3" s="26">
        <v>8000</v>
      </c>
      <c r="D3" s="24">
        <f>H1</f>
        <v>75</v>
      </c>
      <c r="E3" s="26">
        <f>C3*D3</f>
        <v>600000</v>
      </c>
      <c r="G3" s="18" t="s">
        <v>2</v>
      </c>
      <c r="H3" s="5">
        <f>Meghívottak!M12</f>
        <v>37</v>
      </c>
      <c r="I3" s="57">
        <f>H3*E13</f>
        <v>1081808.4666666666</v>
      </c>
    </row>
    <row r="4" spans="1:17">
      <c r="A4" s="24" t="s">
        <v>1</v>
      </c>
      <c r="B4" s="25" t="s">
        <v>46</v>
      </c>
      <c r="C4" s="26">
        <v>2900</v>
      </c>
      <c r="D4" s="24">
        <f>H1/2</f>
        <v>37.5</v>
      </c>
      <c r="E4" s="26">
        <f t="shared" ref="E4:E8" si="0">C4*D4</f>
        <v>108750</v>
      </c>
      <c r="O4" s="8"/>
    </row>
    <row r="5" spans="1:17">
      <c r="A5" s="24" t="s">
        <v>4</v>
      </c>
      <c r="B5" s="25" t="s">
        <v>46</v>
      </c>
      <c r="C5" s="24">
        <v>850</v>
      </c>
      <c r="D5" s="24">
        <f>$H$1</f>
        <v>75</v>
      </c>
      <c r="E5" s="26">
        <f t="shared" si="0"/>
        <v>63750</v>
      </c>
    </row>
    <row r="6" spans="1:17">
      <c r="A6" s="24" t="s">
        <v>6</v>
      </c>
      <c r="B6" s="25" t="s">
        <v>46</v>
      </c>
      <c r="C6" s="26">
        <v>1200</v>
      </c>
      <c r="D6" s="24">
        <f>$H$1</f>
        <v>75</v>
      </c>
      <c r="E6" s="26">
        <f t="shared" si="0"/>
        <v>90000</v>
      </c>
    </row>
    <row r="7" spans="1:17">
      <c r="A7" s="24" t="s">
        <v>7</v>
      </c>
      <c r="B7" s="25" t="s">
        <v>46</v>
      </c>
      <c r="C7" s="26">
        <v>11400</v>
      </c>
      <c r="D7" s="24">
        <f>$H$1</f>
        <v>75</v>
      </c>
      <c r="E7" s="26">
        <f t="shared" si="0"/>
        <v>855000</v>
      </c>
    </row>
    <row r="8" spans="1:17">
      <c r="A8" s="24" t="s">
        <v>8</v>
      </c>
      <c r="B8" s="25" t="s">
        <v>46</v>
      </c>
      <c r="C8" s="26">
        <v>1500</v>
      </c>
      <c r="D8" s="24">
        <f>$H$1</f>
        <v>75</v>
      </c>
      <c r="E8" s="26">
        <f t="shared" si="0"/>
        <v>112500</v>
      </c>
      <c r="O8" s="8"/>
    </row>
    <row r="9" spans="1:17">
      <c r="A9" s="24" t="s">
        <v>9</v>
      </c>
      <c r="B9" s="25"/>
      <c r="C9" s="56">
        <f>'Kieg. - Ital'!C4/TERVEZETT!H1</f>
        <v>2332.0666666666666</v>
      </c>
      <c r="D9" s="24">
        <f>$H$1</f>
        <v>75</v>
      </c>
      <c r="E9" s="26">
        <f>C9*D9</f>
        <v>174905</v>
      </c>
      <c r="Q9" s="1"/>
    </row>
    <row r="10" spans="1:17">
      <c r="A10" s="24" t="s">
        <v>20</v>
      </c>
      <c r="B10" s="25"/>
      <c r="C10" s="24"/>
      <c r="D10" s="24"/>
      <c r="E10" s="26">
        <f>SUM(E3:E7)*0.1</f>
        <v>171750</v>
      </c>
      <c r="Q10" s="1"/>
    </row>
    <row r="11" spans="1:17">
      <c r="A11" s="24" t="s">
        <v>43</v>
      </c>
      <c r="B11" s="25"/>
      <c r="C11" s="24">
        <v>1800</v>
      </c>
      <c r="D11" s="24">
        <v>9</v>
      </c>
      <c r="E11" s="26">
        <f>C11*D11</f>
        <v>16200</v>
      </c>
    </row>
    <row r="12" spans="1:17">
      <c r="A12" s="18" t="s">
        <v>10</v>
      </c>
      <c r="B12" s="5" t="s">
        <v>3</v>
      </c>
      <c r="C12" s="71"/>
      <c r="D12" s="72"/>
      <c r="E12" s="4">
        <f>SUM(E3:E11)</f>
        <v>2192855</v>
      </c>
    </row>
    <row r="13" spans="1:17">
      <c r="A13" s="27" t="s">
        <v>10</v>
      </c>
      <c r="B13" s="25" t="s">
        <v>46</v>
      </c>
      <c r="C13" s="71"/>
      <c r="D13" s="72"/>
      <c r="E13" s="26">
        <f>E12/H1</f>
        <v>29238.066666666666</v>
      </c>
      <c r="Q13" s="1"/>
    </row>
    <row r="14" spans="1:17" ht="15.75" thickBot="1">
      <c r="A14" s="6"/>
      <c r="B14" s="6"/>
      <c r="C14" s="6"/>
      <c r="D14" s="6"/>
      <c r="E14" s="12"/>
      <c r="Q14" s="1"/>
    </row>
    <row r="15" spans="1:17" ht="15.75" thickBot="1">
      <c r="A15" s="62" t="s">
        <v>45</v>
      </c>
      <c r="B15" s="63"/>
      <c r="C15" s="63"/>
      <c r="D15" s="63"/>
      <c r="E15" s="64"/>
      <c r="J15" s="1"/>
    </row>
    <row r="16" spans="1:17">
      <c r="A16" s="16" t="s">
        <v>35</v>
      </c>
      <c r="B16" s="76" t="s">
        <v>3</v>
      </c>
      <c r="C16" s="66"/>
      <c r="D16" s="67"/>
      <c r="E16" s="3">
        <f>250*310</f>
        <v>77500</v>
      </c>
      <c r="G16" s="18" t="s">
        <v>5</v>
      </c>
      <c r="H16" s="89">
        <f>E16</f>
        <v>77500</v>
      </c>
      <c r="I16" s="90"/>
    </row>
    <row r="17" spans="1:19">
      <c r="A17" s="16" t="s">
        <v>22</v>
      </c>
      <c r="B17" s="77"/>
      <c r="C17" s="68"/>
      <c r="D17" s="69"/>
      <c r="E17" s="17">
        <f>640*310</f>
        <v>198400</v>
      </c>
      <c r="G17" s="18" t="s">
        <v>2</v>
      </c>
      <c r="H17" s="87">
        <f>E17</f>
        <v>198400</v>
      </c>
      <c r="I17" s="88"/>
    </row>
    <row r="18" spans="1:19">
      <c r="A18" s="19" t="s">
        <v>10</v>
      </c>
      <c r="B18" s="78"/>
      <c r="C18" s="70"/>
      <c r="D18" s="69"/>
      <c r="E18" s="4">
        <f>SUM(E16:E17)</f>
        <v>275900</v>
      </c>
      <c r="J18" s="1"/>
    </row>
    <row r="19" spans="1:19" ht="15.75" thickBot="1">
      <c r="A19" s="22"/>
      <c r="B19" s="22"/>
      <c r="C19" s="23"/>
      <c r="D19" s="23"/>
      <c r="E19" s="7"/>
      <c r="J19" s="1"/>
      <c r="P19" s="75" t="s">
        <v>64</v>
      </c>
      <c r="Q19" s="75"/>
      <c r="R19" s="75"/>
      <c r="S19" s="1"/>
    </row>
    <row r="20" spans="1:19" ht="15.75" thickBot="1">
      <c r="A20" s="62" t="s">
        <v>71</v>
      </c>
      <c r="B20" s="63"/>
      <c r="C20" s="63"/>
      <c r="D20" s="63"/>
      <c r="E20" s="64"/>
      <c r="K20" s="2" t="s">
        <v>52</v>
      </c>
      <c r="L20" s="68">
        <f>H1</f>
        <v>75</v>
      </c>
      <c r="M20" s="74"/>
      <c r="P20" s="73" t="s">
        <v>65</v>
      </c>
      <c r="Q20" s="73"/>
      <c r="R20" s="73"/>
      <c r="S20" s="1"/>
    </row>
    <row r="21" spans="1:19">
      <c r="A21" s="14" t="s">
        <v>50</v>
      </c>
      <c r="B21" s="84" t="s">
        <v>51</v>
      </c>
      <c r="C21" s="14">
        <v>450</v>
      </c>
      <c r="D21" s="14">
        <f>L20</f>
        <v>75</v>
      </c>
      <c r="E21" s="17">
        <f>C21*D21</f>
        <v>33750</v>
      </c>
      <c r="K21" s="2" t="s">
        <v>53</v>
      </c>
      <c r="L21" s="68">
        <v>1</v>
      </c>
      <c r="M21" s="74"/>
      <c r="P21" s="73" t="s">
        <v>66</v>
      </c>
      <c r="Q21" s="73"/>
      <c r="R21" s="73"/>
      <c r="S21" s="1"/>
    </row>
    <row r="22" spans="1:19">
      <c r="A22" s="2" t="s">
        <v>55</v>
      </c>
      <c r="B22" s="85"/>
      <c r="C22" s="26">
        <v>12000</v>
      </c>
      <c r="D22" s="2">
        <f>L22</f>
        <v>8</v>
      </c>
      <c r="E22" s="3">
        <f>C22*D22</f>
        <v>96000</v>
      </c>
      <c r="K22" s="2" t="s">
        <v>54</v>
      </c>
      <c r="L22" s="68">
        <v>8</v>
      </c>
      <c r="M22" s="74"/>
      <c r="P22" s="73" t="s">
        <v>67</v>
      </c>
      <c r="Q22" s="73"/>
      <c r="R22" s="73"/>
      <c r="S22" s="1"/>
    </row>
    <row r="23" spans="1:19">
      <c r="A23" s="2" t="s">
        <v>56</v>
      </c>
      <c r="B23" s="85"/>
      <c r="C23" s="26">
        <v>18500</v>
      </c>
      <c r="D23" s="2">
        <f>L21</f>
        <v>1</v>
      </c>
      <c r="E23" s="3">
        <f>C23*D23</f>
        <v>18500</v>
      </c>
      <c r="K23" s="18" t="s">
        <v>5</v>
      </c>
      <c r="L23" s="83"/>
      <c r="M23" s="83"/>
      <c r="P23" s="73" t="s">
        <v>68</v>
      </c>
      <c r="Q23" s="73"/>
      <c r="R23" s="73"/>
      <c r="S23" s="1"/>
    </row>
    <row r="24" spans="1:19">
      <c r="A24" s="2" t="s">
        <v>57</v>
      </c>
      <c r="B24" s="85"/>
      <c r="C24" s="26">
        <v>7500</v>
      </c>
      <c r="D24" s="2">
        <v>1</v>
      </c>
      <c r="E24" s="3">
        <f>C24*D24</f>
        <v>7500</v>
      </c>
      <c r="K24" s="18" t="s">
        <v>2</v>
      </c>
      <c r="L24" s="81"/>
      <c r="M24" s="82"/>
      <c r="P24" s="73" t="s">
        <v>69</v>
      </c>
      <c r="Q24" s="73"/>
      <c r="R24" s="73"/>
      <c r="S24" s="1"/>
    </row>
    <row r="25" spans="1:19">
      <c r="A25" s="2" t="s">
        <v>58</v>
      </c>
      <c r="B25" s="85"/>
      <c r="C25" s="2"/>
      <c r="D25" s="2">
        <v>1</v>
      </c>
      <c r="E25" s="28">
        <v>0</v>
      </c>
      <c r="P25" s="73" t="s">
        <v>70</v>
      </c>
      <c r="Q25" s="73"/>
      <c r="R25" s="73"/>
      <c r="S25" s="1"/>
    </row>
    <row r="26" spans="1:19">
      <c r="A26" s="2" t="s">
        <v>59</v>
      </c>
      <c r="B26" s="85"/>
      <c r="C26" s="26">
        <v>22500</v>
      </c>
      <c r="D26" s="2">
        <v>1</v>
      </c>
      <c r="E26" s="3">
        <f t="shared" ref="E26:E31" si="1">C26*D26</f>
        <v>22500</v>
      </c>
      <c r="F26" s="58" t="s">
        <v>108</v>
      </c>
    </row>
    <row r="27" spans="1:19">
      <c r="A27" s="2" t="s">
        <v>60</v>
      </c>
      <c r="B27" s="85"/>
      <c r="C27" s="26">
        <v>5500</v>
      </c>
      <c r="D27" s="2">
        <v>1</v>
      </c>
      <c r="E27" s="3">
        <f t="shared" si="1"/>
        <v>5500</v>
      </c>
      <c r="F27" s="58" t="s">
        <v>108</v>
      </c>
      <c r="J27" s="1"/>
    </row>
    <row r="28" spans="1:19">
      <c r="A28" s="2" t="s">
        <v>61</v>
      </c>
      <c r="B28" s="85"/>
      <c r="C28" s="26">
        <v>1850</v>
      </c>
      <c r="D28" s="2">
        <v>1</v>
      </c>
      <c r="E28" s="3">
        <f t="shared" si="1"/>
        <v>1850</v>
      </c>
      <c r="F28" s="58" t="s">
        <v>109</v>
      </c>
      <c r="J28" s="1"/>
    </row>
    <row r="29" spans="1:19">
      <c r="A29" s="2" t="s">
        <v>78</v>
      </c>
      <c r="B29" s="85"/>
      <c r="C29" s="26">
        <v>7500</v>
      </c>
      <c r="D29" s="2">
        <v>6</v>
      </c>
      <c r="E29" s="3">
        <f t="shared" si="1"/>
        <v>45000</v>
      </c>
      <c r="G29" s="1"/>
      <c r="J29" s="1"/>
    </row>
    <row r="30" spans="1:19">
      <c r="A30" s="2" t="s">
        <v>62</v>
      </c>
      <c r="B30" s="85"/>
      <c r="C30" s="2">
        <v>1850</v>
      </c>
      <c r="D30" s="2">
        <v>2</v>
      </c>
      <c r="E30" s="3">
        <f t="shared" si="1"/>
        <v>3700</v>
      </c>
      <c r="J30" s="1"/>
    </row>
    <row r="31" spans="1:19">
      <c r="A31" s="2" t="s">
        <v>63</v>
      </c>
      <c r="B31" s="85"/>
      <c r="C31" s="2">
        <v>2000</v>
      </c>
      <c r="D31" s="2">
        <v>2</v>
      </c>
      <c r="E31" s="3">
        <f t="shared" si="1"/>
        <v>4000</v>
      </c>
      <c r="J31" s="1"/>
    </row>
    <row r="32" spans="1:19">
      <c r="A32" s="2" t="s">
        <v>72</v>
      </c>
      <c r="B32" s="85"/>
      <c r="C32" s="2">
        <v>500</v>
      </c>
      <c r="D32" s="2">
        <f>H33+H34</f>
        <v>53</v>
      </c>
      <c r="E32" s="3">
        <f>D32*C32</f>
        <v>26500</v>
      </c>
      <c r="G32" s="1"/>
      <c r="I32" s="1"/>
      <c r="J32" s="1"/>
    </row>
    <row r="33" spans="1:10">
      <c r="A33" s="2" t="s">
        <v>143</v>
      </c>
      <c r="B33" s="85"/>
      <c r="C33" s="2">
        <v>1500</v>
      </c>
      <c r="D33" s="2">
        <v>1</v>
      </c>
      <c r="E33" s="3">
        <f>D33*C33</f>
        <v>1500</v>
      </c>
      <c r="G33" s="18" t="s">
        <v>5</v>
      </c>
      <c r="H33" s="136">
        <f>Meghívottak!G24</f>
        <v>27</v>
      </c>
      <c r="I33" s="139">
        <f>E35/2+E26+E27+C32*H33</f>
        <v>146625</v>
      </c>
      <c r="J33" s="1"/>
    </row>
    <row r="34" spans="1:10">
      <c r="A34" s="138" t="s">
        <v>142</v>
      </c>
      <c r="B34" s="86"/>
      <c r="C34" s="2">
        <v>300</v>
      </c>
      <c r="D34" s="2">
        <v>1</v>
      </c>
      <c r="E34" s="3">
        <f>D34*C34</f>
        <v>300</v>
      </c>
      <c r="G34" s="18" t="s">
        <v>2</v>
      </c>
      <c r="H34" s="137">
        <f>Meghívottak!Q14</f>
        <v>26</v>
      </c>
      <c r="I34" s="140">
        <f>E35/2+E28+C32*H34</f>
        <v>119975</v>
      </c>
      <c r="J34" s="1"/>
    </row>
    <row r="35" spans="1:10">
      <c r="A35" s="19" t="s">
        <v>10</v>
      </c>
      <c r="B35" s="5" t="s">
        <v>3</v>
      </c>
      <c r="C35" s="2"/>
      <c r="D35" s="2"/>
      <c r="E35" s="4">
        <f>SUM(E29:E31,E21:E25,E33:E34)</f>
        <v>210250</v>
      </c>
      <c r="J35" s="1"/>
    </row>
    <row r="36" spans="1:10" ht="15.75" thickBot="1">
      <c r="A36" s="6"/>
      <c r="B36" s="6"/>
      <c r="C36" s="6"/>
      <c r="D36" s="6"/>
      <c r="E36" s="12"/>
      <c r="J36" s="1"/>
    </row>
    <row r="37" spans="1:10" ht="15.75" thickBot="1">
      <c r="A37" s="62" t="s">
        <v>12</v>
      </c>
      <c r="B37" s="63"/>
      <c r="C37" s="63"/>
      <c r="D37" s="63"/>
      <c r="E37" s="64"/>
    </row>
    <row r="38" spans="1:10">
      <c r="A38" s="30" t="s">
        <v>13</v>
      </c>
      <c r="B38" s="79" t="s">
        <v>3</v>
      </c>
      <c r="C38" s="14"/>
      <c r="D38" s="14"/>
      <c r="E38" s="17">
        <v>50000</v>
      </c>
    </row>
    <row r="39" spans="1:10">
      <c r="A39" s="24" t="s">
        <v>18</v>
      </c>
      <c r="B39" s="79"/>
      <c r="C39" s="2"/>
      <c r="D39" s="2"/>
      <c r="E39" s="3">
        <v>29000</v>
      </c>
    </row>
    <row r="40" spans="1:10">
      <c r="A40" s="24" t="s">
        <v>14</v>
      </c>
      <c r="B40" s="79"/>
      <c r="C40" s="2"/>
      <c r="D40" s="2"/>
      <c r="E40" s="3">
        <v>240000</v>
      </c>
    </row>
    <row r="41" spans="1:10">
      <c r="A41" s="24" t="s">
        <v>27</v>
      </c>
      <c r="B41" s="79"/>
      <c r="C41" s="2"/>
      <c r="D41" s="2"/>
      <c r="E41" s="3">
        <v>120000</v>
      </c>
    </row>
    <row r="42" spans="1:10">
      <c r="A42" s="29" t="s">
        <v>15</v>
      </c>
      <c r="B42" s="79"/>
      <c r="C42" s="2"/>
      <c r="D42" s="2"/>
      <c r="E42" s="3">
        <v>169900</v>
      </c>
    </row>
    <row r="43" spans="1:10">
      <c r="A43" s="29" t="s">
        <v>16</v>
      </c>
      <c r="B43" s="79"/>
      <c r="C43" s="2"/>
      <c r="D43" s="2"/>
      <c r="E43" s="3">
        <v>220000</v>
      </c>
    </row>
    <row r="44" spans="1:10">
      <c r="A44" s="29" t="s">
        <v>37</v>
      </c>
      <c r="B44" s="79"/>
      <c r="C44" s="2"/>
      <c r="D44" s="2"/>
      <c r="E44" s="28">
        <v>150000</v>
      </c>
    </row>
    <row r="45" spans="1:10">
      <c r="A45" s="29" t="s">
        <v>34</v>
      </c>
      <c r="B45" s="79"/>
      <c r="C45" s="2"/>
      <c r="D45" s="2"/>
      <c r="E45" s="3">
        <v>30000</v>
      </c>
      <c r="F45" s="58" t="s">
        <v>108</v>
      </c>
    </row>
    <row r="46" spans="1:10">
      <c r="A46" s="29" t="s">
        <v>32</v>
      </c>
      <c r="B46" s="79"/>
      <c r="C46" s="2"/>
      <c r="D46" s="2"/>
      <c r="E46" s="3">
        <v>190000</v>
      </c>
      <c r="F46" s="58" t="s">
        <v>108</v>
      </c>
      <c r="G46" s="18" t="s">
        <v>5</v>
      </c>
      <c r="H46" s="89">
        <f>$E$48/2+E45+E46</f>
        <v>709450</v>
      </c>
      <c r="I46" s="90"/>
    </row>
    <row r="47" spans="1:10">
      <c r="A47" s="29" t="s">
        <v>36</v>
      </c>
      <c r="B47" s="79"/>
      <c r="C47" s="2"/>
      <c r="D47" s="2"/>
      <c r="E47" s="28">
        <v>250000</v>
      </c>
      <c r="F47" s="58" t="s">
        <v>109</v>
      </c>
      <c r="G47" s="18" t="s">
        <v>2</v>
      </c>
      <c r="H47" s="89">
        <f>$E$48/2+E47</f>
        <v>739450</v>
      </c>
      <c r="I47" s="90"/>
    </row>
    <row r="48" spans="1:10">
      <c r="A48" s="19" t="s">
        <v>10</v>
      </c>
      <c r="B48" s="80"/>
      <c r="C48" s="2"/>
      <c r="D48" s="2"/>
      <c r="E48" s="4">
        <f>SUM(E38:E44)</f>
        <v>978900</v>
      </c>
    </row>
    <row r="49" spans="1:9" ht="15.75" thickBot="1"/>
    <row r="50" spans="1:9" ht="15.75" thickBot="1">
      <c r="A50" s="62" t="s">
        <v>17</v>
      </c>
      <c r="B50" s="63"/>
      <c r="C50" s="63"/>
      <c r="D50" s="63"/>
      <c r="E50" s="64"/>
    </row>
    <row r="51" spans="1:9">
      <c r="A51" s="35" t="s">
        <v>73</v>
      </c>
      <c r="B51" s="36" t="s">
        <v>46</v>
      </c>
      <c r="C51" s="37">
        <v>1200</v>
      </c>
      <c r="D51" s="35">
        <f>H1</f>
        <v>75</v>
      </c>
      <c r="E51" s="37">
        <f>C51*D51</f>
        <v>90000</v>
      </c>
    </row>
    <row r="52" spans="1:9" ht="30">
      <c r="A52" s="38" t="s">
        <v>74</v>
      </c>
      <c r="B52" s="36" t="s">
        <v>46</v>
      </c>
      <c r="C52" s="37">
        <v>2400</v>
      </c>
      <c r="D52" s="35">
        <f>H1</f>
        <v>75</v>
      </c>
      <c r="E52" s="37">
        <f>C52*D52</f>
        <v>180000</v>
      </c>
      <c r="G52" s="18" t="s">
        <v>5</v>
      </c>
      <c r="H52" s="5">
        <f>$H$2</f>
        <v>38</v>
      </c>
      <c r="I52" s="57">
        <f>$E$53/2+($H$52*$C$51)+($H$52*$C$52)</f>
        <v>246800</v>
      </c>
    </row>
    <row r="53" spans="1:9">
      <c r="A53" s="24" t="s">
        <v>31</v>
      </c>
      <c r="B53" s="25" t="s">
        <v>3</v>
      </c>
      <c r="C53" s="2"/>
      <c r="D53" s="2"/>
      <c r="E53" s="3">
        <v>220000</v>
      </c>
      <c r="G53" s="18" t="s">
        <v>2</v>
      </c>
      <c r="H53" s="5">
        <f>$H$3</f>
        <v>37</v>
      </c>
      <c r="I53" s="57">
        <f>$E$53/2+($H$53*$C$51)+($H$53*$C$52)</f>
        <v>243200</v>
      </c>
    </row>
    <row r="54" spans="1:9">
      <c r="A54" s="18" t="s">
        <v>10</v>
      </c>
      <c r="B54" s="5" t="s">
        <v>3</v>
      </c>
      <c r="C54" s="18"/>
      <c r="D54" s="18"/>
      <c r="E54" s="4">
        <f>SUM(E51:E53)</f>
        <v>490000</v>
      </c>
    </row>
    <row r="55" spans="1:9" ht="15.75" thickBot="1">
      <c r="A55" s="6"/>
      <c r="B55" s="6"/>
      <c r="C55" s="6"/>
      <c r="D55" s="6"/>
      <c r="E55" s="7"/>
    </row>
    <row r="56" spans="1:9" ht="15.75" thickBot="1">
      <c r="A56" s="62" t="s">
        <v>75</v>
      </c>
      <c r="B56" s="63"/>
      <c r="C56" s="63"/>
      <c r="D56" s="63"/>
      <c r="E56" s="64"/>
    </row>
    <row r="57" spans="1:9">
      <c r="A57" s="14" t="s">
        <v>76</v>
      </c>
      <c r="B57" s="84" t="s">
        <v>3</v>
      </c>
      <c r="C57" s="14"/>
      <c r="D57" s="14"/>
      <c r="E57" s="39">
        <v>0</v>
      </c>
      <c r="G57" s="18" t="s">
        <v>5</v>
      </c>
      <c r="H57" s="5">
        <f>$H$2</f>
        <v>38</v>
      </c>
      <c r="I57" s="57">
        <f>SUM(E57:E58)/2</f>
        <v>250000</v>
      </c>
    </row>
    <row r="58" spans="1:9">
      <c r="A58" s="2" t="s">
        <v>77</v>
      </c>
      <c r="B58" s="86"/>
      <c r="C58" s="2"/>
      <c r="D58" s="2"/>
      <c r="E58" s="39">
        <v>500000</v>
      </c>
      <c r="G58" s="18" t="s">
        <v>2</v>
      </c>
      <c r="H58" s="5">
        <f>$H$3</f>
        <v>37</v>
      </c>
      <c r="I58" s="57">
        <f>SUM(E57:E58)/2</f>
        <v>250000</v>
      </c>
    </row>
    <row r="59" spans="1:9" ht="15.75" thickBot="1">
      <c r="A59" s="6"/>
      <c r="B59" s="6"/>
      <c r="C59" s="6"/>
      <c r="D59" s="6"/>
      <c r="E59" s="7"/>
    </row>
    <row r="60" spans="1:9" ht="15.75" thickBot="1">
      <c r="A60" s="31" t="s">
        <v>19</v>
      </c>
      <c r="B60" s="34" t="s">
        <v>3</v>
      </c>
      <c r="C60" s="32"/>
      <c r="D60" s="32"/>
      <c r="E60" s="33">
        <f>E12+E18+E35+E48+E54</f>
        <v>4147905</v>
      </c>
      <c r="G60" s="94" t="s">
        <v>110</v>
      </c>
      <c r="H60" s="95"/>
      <c r="I60" s="96"/>
    </row>
    <row r="61" spans="1:9">
      <c r="G61" s="59" t="s">
        <v>5</v>
      </c>
      <c r="H61" s="89">
        <f>$I$2+$H$16+$I$33+$I$52+$I$57+H46</f>
        <v>2541421.5333333332</v>
      </c>
      <c r="I61" s="91"/>
    </row>
    <row r="62" spans="1:9" ht="15.75" thickBot="1">
      <c r="G62" s="60" t="s">
        <v>2</v>
      </c>
      <c r="H62" s="92">
        <f>$I$3+$H$17+$I$34+$I$58+$I$53+$H$47</f>
        <v>2632833.4666666668</v>
      </c>
      <c r="I62" s="93"/>
    </row>
  </sheetData>
  <mergeCells count="35">
    <mergeCell ref="H61:I61"/>
    <mergeCell ref="H62:I62"/>
    <mergeCell ref="G60:I60"/>
    <mergeCell ref="B57:B58"/>
    <mergeCell ref="A50:E50"/>
    <mergeCell ref="A56:E56"/>
    <mergeCell ref="B38:B48"/>
    <mergeCell ref="L24:M24"/>
    <mergeCell ref="L23:M23"/>
    <mergeCell ref="A37:E37"/>
    <mergeCell ref="B21:B34"/>
    <mergeCell ref="H46:I46"/>
    <mergeCell ref="H47:I47"/>
    <mergeCell ref="P24:R24"/>
    <mergeCell ref="P25:R25"/>
    <mergeCell ref="L20:M20"/>
    <mergeCell ref="L21:M21"/>
    <mergeCell ref="L22:M22"/>
    <mergeCell ref="P19:R19"/>
    <mergeCell ref="P20:R20"/>
    <mergeCell ref="P21:R21"/>
    <mergeCell ref="P22:R22"/>
    <mergeCell ref="P23:R23"/>
    <mergeCell ref="A1:E1"/>
    <mergeCell ref="A15:E15"/>
    <mergeCell ref="H1:I1"/>
    <mergeCell ref="A20:E20"/>
    <mergeCell ref="C16:D16"/>
    <mergeCell ref="C17:D17"/>
    <mergeCell ref="C18:D18"/>
    <mergeCell ref="C12:D12"/>
    <mergeCell ref="C13:D13"/>
    <mergeCell ref="B16:B18"/>
    <mergeCell ref="H17:I17"/>
    <mergeCell ref="H16:I1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16" sqref="B16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</cols>
  <sheetData>
    <row r="1" spans="1:7">
      <c r="A1" s="102" t="s">
        <v>42</v>
      </c>
      <c r="B1" s="99" t="s">
        <v>39</v>
      </c>
      <c r="C1" s="100"/>
      <c r="D1" s="100"/>
      <c r="E1" s="100"/>
      <c r="F1" s="100"/>
      <c r="G1" s="100"/>
    </row>
    <row r="2" spans="1:7">
      <c r="A2" s="102"/>
      <c r="B2" s="83" t="s">
        <v>40</v>
      </c>
      <c r="C2" s="83"/>
      <c r="D2" s="97" t="s">
        <v>79</v>
      </c>
      <c r="E2" s="83" t="s">
        <v>41</v>
      </c>
      <c r="F2" s="83"/>
      <c r="G2" s="97" t="s">
        <v>79</v>
      </c>
    </row>
    <row r="3" spans="1:7">
      <c r="A3" s="102"/>
      <c r="B3" s="5" t="s">
        <v>23</v>
      </c>
      <c r="C3" s="5" t="s">
        <v>22</v>
      </c>
      <c r="D3" s="98"/>
      <c r="E3" s="5" t="s">
        <v>23</v>
      </c>
      <c r="F3" s="5" t="s">
        <v>22</v>
      </c>
      <c r="G3" s="98"/>
    </row>
    <row r="4" spans="1:7">
      <c r="A4" s="2" t="s">
        <v>21</v>
      </c>
      <c r="B4" s="9">
        <v>100000</v>
      </c>
      <c r="C4" s="9">
        <v>100000</v>
      </c>
      <c r="D4" s="9">
        <f>SUM(B4:C4)</f>
        <v>200000</v>
      </c>
      <c r="E4" s="2"/>
      <c r="F4" s="9"/>
      <c r="G4" s="2"/>
    </row>
    <row r="5" spans="1:7">
      <c r="A5" s="2" t="s">
        <v>24</v>
      </c>
      <c r="B5" s="9">
        <v>5000</v>
      </c>
      <c r="C5" s="9">
        <v>5000</v>
      </c>
      <c r="D5" s="9">
        <f t="shared" ref="D5:D12" si="0">SUM(B5:C5)</f>
        <v>10000</v>
      </c>
      <c r="E5" s="2"/>
      <c r="F5" s="9"/>
      <c r="G5" s="2"/>
    </row>
    <row r="6" spans="1:7">
      <c r="A6" s="2" t="s">
        <v>25</v>
      </c>
      <c r="B6" s="9">
        <v>10000</v>
      </c>
      <c r="C6" s="9">
        <v>10000</v>
      </c>
      <c r="D6" s="9">
        <f t="shared" si="0"/>
        <v>20000</v>
      </c>
      <c r="E6" s="2"/>
      <c r="F6" s="9"/>
      <c r="G6" s="2"/>
    </row>
    <row r="7" spans="1:7">
      <c r="A7" s="10" t="s">
        <v>26</v>
      </c>
      <c r="B7" s="9">
        <v>15000</v>
      </c>
      <c r="C7" s="9">
        <v>15000</v>
      </c>
      <c r="D7" s="9">
        <f t="shared" si="0"/>
        <v>30000</v>
      </c>
      <c r="E7" s="2"/>
      <c r="F7" s="9"/>
      <c r="G7" s="2"/>
    </row>
    <row r="8" spans="1:7">
      <c r="A8" s="10" t="s">
        <v>28</v>
      </c>
      <c r="B8" s="11">
        <v>15000</v>
      </c>
      <c r="C8" s="2"/>
      <c r="D8" s="9">
        <f t="shared" si="0"/>
        <v>15000</v>
      </c>
      <c r="E8" s="2"/>
      <c r="F8" s="2"/>
      <c r="G8" s="2"/>
    </row>
    <row r="9" spans="1:7">
      <c r="A9" s="2" t="s">
        <v>29</v>
      </c>
      <c r="B9" s="11">
        <v>15000</v>
      </c>
      <c r="C9" s="11">
        <v>15000</v>
      </c>
      <c r="D9" s="9">
        <f t="shared" si="0"/>
        <v>30000</v>
      </c>
      <c r="E9" s="2"/>
      <c r="F9" s="11"/>
      <c r="G9" s="2"/>
    </row>
    <row r="10" spans="1:7">
      <c r="A10" s="10" t="s">
        <v>30</v>
      </c>
      <c r="B10" s="11">
        <v>10000</v>
      </c>
      <c r="C10" s="11">
        <v>10000</v>
      </c>
      <c r="D10" s="9">
        <f t="shared" si="0"/>
        <v>20000</v>
      </c>
      <c r="E10" s="2"/>
      <c r="F10" s="11"/>
      <c r="G10" s="2"/>
    </row>
    <row r="11" spans="1:7">
      <c r="A11" s="10" t="s">
        <v>33</v>
      </c>
      <c r="B11" s="11">
        <v>100000</v>
      </c>
      <c r="C11" s="2"/>
      <c r="D11" s="9">
        <f t="shared" si="0"/>
        <v>100000</v>
      </c>
      <c r="E11" s="2"/>
      <c r="F11" s="2"/>
      <c r="G11" s="2"/>
    </row>
    <row r="12" spans="1:7">
      <c r="A12" s="20" t="s">
        <v>11</v>
      </c>
      <c r="B12" s="21">
        <f>SUM(B4:B11)</f>
        <v>270000</v>
      </c>
      <c r="C12" s="21">
        <f>SUM(C4:C11)</f>
        <v>155000</v>
      </c>
      <c r="D12" s="21">
        <f t="shared" si="0"/>
        <v>425000</v>
      </c>
      <c r="F12" s="13"/>
    </row>
    <row r="13" spans="1:7">
      <c r="B13" s="101"/>
      <c r="C13" s="101"/>
      <c r="D13" s="40"/>
    </row>
  </sheetData>
  <mergeCells count="7">
    <mergeCell ref="G2:G3"/>
    <mergeCell ref="B1:G1"/>
    <mergeCell ref="B13:C13"/>
    <mergeCell ref="A1:A3"/>
    <mergeCell ref="B2:C2"/>
    <mergeCell ref="E2:F2"/>
    <mergeCell ref="D2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4" sqref="C4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80</v>
      </c>
      <c r="B1">
        <v>15</v>
      </c>
      <c r="C1" s="41">
        <f>B1*H18</f>
        <v>85935</v>
      </c>
      <c r="E1" s="42" t="s">
        <v>81</v>
      </c>
      <c r="F1" s="42" t="s">
        <v>82</v>
      </c>
      <c r="G1" s="42" t="s">
        <v>83</v>
      </c>
      <c r="H1" s="42" t="s">
        <v>84</v>
      </c>
      <c r="I1" s="42" t="s">
        <v>85</v>
      </c>
    </row>
    <row r="2" spans="1:10" ht="15.75">
      <c r="A2" t="s">
        <v>86</v>
      </c>
      <c r="B2">
        <v>10</v>
      </c>
      <c r="C2" s="41">
        <f>B2*I4</f>
        <v>59980</v>
      </c>
      <c r="E2" s="43" t="s">
        <v>87</v>
      </c>
      <c r="F2" s="43" t="s">
        <v>88</v>
      </c>
      <c r="G2" s="43">
        <v>0.7</v>
      </c>
      <c r="H2" s="44">
        <v>2698</v>
      </c>
      <c r="I2" s="45">
        <f>H2/G2</f>
        <v>3854.2857142857147</v>
      </c>
    </row>
    <row r="3" spans="1:10" ht="15.75">
      <c r="A3" t="s">
        <v>89</v>
      </c>
      <c r="B3">
        <v>5</v>
      </c>
      <c r="C3" s="41">
        <f>B3*I10</f>
        <v>28990</v>
      </c>
      <c r="E3" s="43"/>
      <c r="F3" s="43" t="s">
        <v>90</v>
      </c>
      <c r="G3" s="43">
        <v>0.7</v>
      </c>
      <c r="H3" s="44">
        <v>2698</v>
      </c>
      <c r="I3" s="45">
        <f t="shared" ref="I3:I24" si="0">H3/G3</f>
        <v>3854.2857142857147</v>
      </c>
    </row>
    <row r="4" spans="1:10" ht="15.75">
      <c r="C4" s="41">
        <f>SUM(C1:C3)</f>
        <v>174905</v>
      </c>
      <c r="E4" s="46" t="s">
        <v>86</v>
      </c>
      <c r="F4" s="46" t="s">
        <v>91</v>
      </c>
      <c r="G4" s="46">
        <v>0.5</v>
      </c>
      <c r="H4" s="47">
        <v>2999</v>
      </c>
      <c r="I4" s="48">
        <f t="shared" si="0"/>
        <v>5998</v>
      </c>
      <c r="J4" t="s">
        <v>92</v>
      </c>
    </row>
    <row r="5" spans="1:10" ht="15.75">
      <c r="E5" s="43"/>
      <c r="F5" s="43" t="s">
        <v>93</v>
      </c>
      <c r="G5" s="43">
        <v>0.5</v>
      </c>
      <c r="H5" s="44">
        <v>2999</v>
      </c>
      <c r="I5" s="45">
        <f t="shared" si="0"/>
        <v>5998</v>
      </c>
    </row>
    <row r="6" spans="1:10" ht="15.75">
      <c r="C6" s="49">
        <f>C4/93</f>
        <v>1880.6989247311828</v>
      </c>
      <c r="E6" s="43"/>
      <c r="F6" s="43" t="s">
        <v>94</v>
      </c>
      <c r="G6" s="43">
        <v>0.5</v>
      </c>
      <c r="H6" s="44">
        <v>2999</v>
      </c>
      <c r="I6" s="45">
        <f t="shared" si="0"/>
        <v>5998</v>
      </c>
    </row>
    <row r="7" spans="1:10" ht="15.75">
      <c r="E7" s="43"/>
      <c r="F7" s="43" t="s">
        <v>95</v>
      </c>
      <c r="G7" s="43">
        <v>0.5</v>
      </c>
      <c r="H7" s="44">
        <v>2999</v>
      </c>
      <c r="I7" s="45">
        <f t="shared" si="0"/>
        <v>5998</v>
      </c>
    </row>
    <row r="8" spans="1:10" ht="15.75">
      <c r="E8" s="43"/>
      <c r="F8" s="43" t="s">
        <v>96</v>
      </c>
      <c r="G8" s="43">
        <v>0.5</v>
      </c>
      <c r="H8" s="44">
        <v>2999</v>
      </c>
      <c r="I8" s="45">
        <f t="shared" si="0"/>
        <v>5998</v>
      </c>
    </row>
    <row r="9" spans="1:10" ht="15.75">
      <c r="E9" s="43"/>
      <c r="F9" s="43" t="s">
        <v>97</v>
      </c>
      <c r="G9" s="43">
        <v>0.5</v>
      </c>
      <c r="H9" s="44">
        <v>2999</v>
      </c>
      <c r="I9" s="45">
        <f t="shared" si="0"/>
        <v>5998</v>
      </c>
    </row>
    <row r="10" spans="1:10" ht="15.75">
      <c r="E10" s="46" t="s">
        <v>89</v>
      </c>
      <c r="F10" s="46" t="s">
        <v>98</v>
      </c>
      <c r="G10" s="46">
        <v>0.5</v>
      </c>
      <c r="H10" s="47">
        <v>2899</v>
      </c>
      <c r="I10" s="48">
        <f t="shared" si="0"/>
        <v>5798</v>
      </c>
    </row>
    <row r="11" spans="1:10" ht="15.75">
      <c r="E11" s="43"/>
      <c r="F11" s="43" t="s">
        <v>98</v>
      </c>
      <c r="G11" s="43">
        <v>0.7</v>
      </c>
      <c r="H11" s="44">
        <v>4332</v>
      </c>
      <c r="I11" s="45">
        <f t="shared" si="0"/>
        <v>6188.5714285714294</v>
      </c>
    </row>
    <row r="12" spans="1:10" ht="15.75">
      <c r="E12" s="43"/>
      <c r="F12" s="43" t="s">
        <v>98</v>
      </c>
      <c r="G12" s="43">
        <v>1</v>
      </c>
      <c r="H12" s="44">
        <v>5719</v>
      </c>
      <c r="I12" s="45">
        <f t="shared" si="0"/>
        <v>5719</v>
      </c>
    </row>
    <row r="13" spans="1:10" ht="15.75">
      <c r="E13" s="43"/>
      <c r="F13" s="43" t="s">
        <v>99</v>
      </c>
      <c r="G13" s="43">
        <v>0.5</v>
      </c>
      <c r="H13" s="44">
        <v>3099</v>
      </c>
      <c r="I13" s="45">
        <f t="shared" si="0"/>
        <v>6198</v>
      </c>
    </row>
    <row r="14" spans="1:10" ht="15.75">
      <c r="E14" s="43"/>
      <c r="F14" s="43" t="s">
        <v>99</v>
      </c>
      <c r="G14" s="43">
        <v>1</v>
      </c>
      <c r="H14" s="44">
        <v>5734</v>
      </c>
      <c r="I14" s="45">
        <f t="shared" si="0"/>
        <v>5734</v>
      </c>
    </row>
    <row r="15" spans="1:10" ht="15.75">
      <c r="E15" s="43" t="s">
        <v>100</v>
      </c>
      <c r="F15" s="43" t="s">
        <v>98</v>
      </c>
      <c r="G15" s="43">
        <v>0.5</v>
      </c>
      <c r="H15" s="44">
        <v>1999</v>
      </c>
      <c r="I15" s="50">
        <f t="shared" si="0"/>
        <v>3998</v>
      </c>
    </row>
    <row r="16" spans="1:10" ht="15.75">
      <c r="E16" s="43"/>
      <c r="F16" s="43" t="s">
        <v>98</v>
      </c>
      <c r="G16" s="43">
        <v>0.7</v>
      </c>
      <c r="H16" s="44">
        <v>2999</v>
      </c>
      <c r="I16" s="45">
        <f t="shared" si="0"/>
        <v>4284.2857142857147</v>
      </c>
    </row>
    <row r="17" spans="5:9" ht="15.75">
      <c r="E17" s="43"/>
      <c r="F17" s="43" t="s">
        <v>98</v>
      </c>
      <c r="G17" s="43">
        <v>1</v>
      </c>
      <c r="H17" s="44">
        <v>4259</v>
      </c>
      <c r="I17" s="45">
        <f t="shared" si="0"/>
        <v>4259</v>
      </c>
    </row>
    <row r="18" spans="5:9" ht="16.5" thickBot="1">
      <c r="E18" s="51" t="s">
        <v>80</v>
      </c>
      <c r="F18" s="51" t="s">
        <v>98</v>
      </c>
      <c r="G18" s="51">
        <v>1</v>
      </c>
      <c r="H18" s="52">
        <v>5729</v>
      </c>
      <c r="I18" s="53">
        <f t="shared" si="0"/>
        <v>5729</v>
      </c>
    </row>
    <row r="19" spans="5:9" ht="16.5" thickTop="1">
      <c r="E19" s="54" t="s">
        <v>101</v>
      </c>
      <c r="F19" s="54" t="s">
        <v>102</v>
      </c>
      <c r="G19" s="54">
        <v>0.5</v>
      </c>
      <c r="H19" s="55">
        <v>5526</v>
      </c>
      <c r="I19" s="55">
        <f t="shared" si="0"/>
        <v>11052</v>
      </c>
    </row>
    <row r="20" spans="5:9" ht="15.75">
      <c r="E20" s="43"/>
      <c r="F20" s="43" t="s">
        <v>103</v>
      </c>
      <c r="G20" s="43">
        <v>0.5</v>
      </c>
      <c r="H20" s="45">
        <v>5479</v>
      </c>
      <c r="I20" s="45">
        <f t="shared" si="0"/>
        <v>10958</v>
      </c>
    </row>
    <row r="21" spans="5:9" ht="15.75">
      <c r="E21" s="43"/>
      <c r="F21" s="43" t="s">
        <v>104</v>
      </c>
      <c r="G21" s="43">
        <v>0.5</v>
      </c>
      <c r="H21" s="45">
        <v>4580</v>
      </c>
      <c r="I21" s="45">
        <f t="shared" si="0"/>
        <v>9160</v>
      </c>
    </row>
    <row r="22" spans="5:9" ht="15.75">
      <c r="E22" s="43"/>
      <c r="F22" s="43" t="s">
        <v>105</v>
      </c>
      <c r="G22" s="43">
        <v>0.5</v>
      </c>
      <c r="H22" s="45">
        <v>5999</v>
      </c>
      <c r="I22" s="45">
        <f t="shared" si="0"/>
        <v>11998</v>
      </c>
    </row>
    <row r="23" spans="5:9" ht="15.75">
      <c r="E23" s="43"/>
      <c r="F23" s="43" t="s">
        <v>106</v>
      </c>
      <c r="G23" s="43">
        <v>0.5</v>
      </c>
      <c r="H23" s="45">
        <v>7075</v>
      </c>
      <c r="I23" s="45">
        <f t="shared" si="0"/>
        <v>14150</v>
      </c>
    </row>
    <row r="24" spans="5:9" ht="15.75">
      <c r="E24" s="43"/>
      <c r="F24" s="43" t="s">
        <v>107</v>
      </c>
      <c r="G24" s="43">
        <v>0.5</v>
      </c>
      <c r="H24" s="45">
        <v>5500</v>
      </c>
      <c r="I24" s="45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G25" sqref="G25"/>
    </sheetView>
  </sheetViews>
  <sheetFormatPr defaultRowHeight="15"/>
  <sheetData>
    <row r="1" spans="1:17">
      <c r="A1" s="103" t="s">
        <v>111</v>
      </c>
      <c r="B1" s="103"/>
      <c r="C1" s="104"/>
      <c r="D1" s="83" t="s">
        <v>112</v>
      </c>
      <c r="E1" s="83"/>
      <c r="F1" s="83"/>
      <c r="G1" s="83"/>
      <c r="I1" s="105"/>
      <c r="K1" s="106" t="s">
        <v>111</v>
      </c>
      <c r="L1" s="107"/>
      <c r="M1" s="108"/>
      <c r="N1" s="83" t="s">
        <v>112</v>
      </c>
      <c r="O1" s="83"/>
      <c r="P1" s="83"/>
      <c r="Q1" s="83"/>
    </row>
    <row r="2" spans="1:17">
      <c r="A2" s="109"/>
      <c r="B2" s="109"/>
      <c r="C2" s="110"/>
      <c r="D2" s="61" t="s">
        <v>113</v>
      </c>
      <c r="E2" s="61" t="s">
        <v>114</v>
      </c>
      <c r="F2" s="61" t="s">
        <v>115</v>
      </c>
      <c r="G2" s="61" t="s">
        <v>116</v>
      </c>
      <c r="H2" s="111"/>
      <c r="I2" s="105"/>
      <c r="K2" s="112"/>
      <c r="L2" s="109"/>
      <c r="M2" s="110"/>
      <c r="N2" s="61" t="s">
        <v>113</v>
      </c>
      <c r="O2" s="61" t="s">
        <v>114</v>
      </c>
      <c r="P2" s="61" t="s">
        <v>115</v>
      </c>
      <c r="Q2" s="61" t="s">
        <v>116</v>
      </c>
    </row>
    <row r="3" spans="1:17">
      <c r="A3" s="2" t="s">
        <v>117</v>
      </c>
      <c r="B3" s="2"/>
      <c r="C3" s="2"/>
      <c r="D3" s="113"/>
      <c r="E3" s="113"/>
      <c r="F3" s="113">
        <v>1</v>
      </c>
      <c r="G3" s="113"/>
      <c r="I3" s="105"/>
      <c r="K3" s="114" t="s">
        <v>118</v>
      </c>
      <c r="L3" s="115"/>
      <c r="M3" s="116">
        <v>5</v>
      </c>
      <c r="N3" s="117">
        <v>2</v>
      </c>
      <c r="O3" s="118">
        <v>2</v>
      </c>
      <c r="P3" s="118">
        <v>1</v>
      </c>
      <c r="Q3" s="118"/>
    </row>
    <row r="4" spans="1:17">
      <c r="A4" s="119" t="s">
        <v>119</v>
      </c>
      <c r="B4" s="120"/>
      <c r="C4" s="2">
        <v>1</v>
      </c>
      <c r="D4" s="113"/>
      <c r="E4" s="113"/>
      <c r="F4" s="113">
        <v>1</v>
      </c>
      <c r="G4" s="113"/>
      <c r="I4" s="105"/>
      <c r="K4" s="121" t="s">
        <v>120</v>
      </c>
      <c r="L4" s="121"/>
      <c r="M4" s="116">
        <v>3</v>
      </c>
      <c r="N4" s="122"/>
      <c r="O4" s="113"/>
      <c r="P4" s="113"/>
      <c r="Q4" s="113"/>
    </row>
    <row r="5" spans="1:17">
      <c r="A5" s="2" t="s">
        <v>121</v>
      </c>
      <c r="B5" s="2"/>
      <c r="C5" s="2">
        <v>2</v>
      </c>
      <c r="D5" s="113"/>
      <c r="E5" s="113">
        <v>1</v>
      </c>
      <c r="F5" s="113"/>
      <c r="G5" s="113"/>
      <c r="I5" s="105"/>
      <c r="K5" s="121" t="s">
        <v>122</v>
      </c>
      <c r="L5" s="121"/>
      <c r="M5" s="116">
        <v>12</v>
      </c>
      <c r="N5" s="113"/>
      <c r="O5" s="113">
        <v>6</v>
      </c>
      <c r="P5" s="113"/>
      <c r="Q5" s="113"/>
    </row>
    <row r="6" spans="1:17">
      <c r="A6" s="2" t="s">
        <v>123</v>
      </c>
      <c r="B6" s="2"/>
      <c r="C6" s="2">
        <v>2</v>
      </c>
      <c r="D6" s="113"/>
      <c r="E6" s="113">
        <v>1</v>
      </c>
      <c r="F6" s="113"/>
      <c r="G6" s="113"/>
      <c r="I6" s="105"/>
      <c r="K6" s="121" t="s">
        <v>124</v>
      </c>
      <c r="L6" s="121"/>
      <c r="M6" s="116">
        <v>4</v>
      </c>
      <c r="N6" s="113"/>
      <c r="O6" s="113">
        <v>2</v>
      </c>
      <c r="P6" s="113"/>
      <c r="Q6" s="113"/>
    </row>
    <row r="7" spans="1:17">
      <c r="A7" s="123" t="s">
        <v>125</v>
      </c>
      <c r="B7" s="123"/>
      <c r="C7" s="123">
        <v>2</v>
      </c>
      <c r="D7" s="113"/>
      <c r="E7" s="113">
        <v>1</v>
      </c>
      <c r="F7" s="113"/>
      <c r="G7" s="113"/>
      <c r="I7" s="105"/>
      <c r="K7" s="121" t="s">
        <v>126</v>
      </c>
      <c r="L7" s="121"/>
      <c r="M7" s="116">
        <v>6</v>
      </c>
      <c r="N7" s="113"/>
      <c r="O7" s="113">
        <v>3</v>
      </c>
      <c r="P7" s="113"/>
      <c r="Q7" s="113"/>
    </row>
    <row r="8" spans="1:17">
      <c r="A8" s="123" t="s">
        <v>127</v>
      </c>
      <c r="B8" s="123"/>
      <c r="C8" s="123">
        <v>2</v>
      </c>
      <c r="D8" s="113"/>
      <c r="E8" s="113">
        <v>1</v>
      </c>
      <c r="F8" s="113"/>
      <c r="G8" s="113"/>
      <c r="I8" s="105"/>
      <c r="K8" s="121" t="s">
        <v>128</v>
      </c>
      <c r="L8" s="121"/>
      <c r="M8" s="116">
        <v>2</v>
      </c>
      <c r="N8" s="113"/>
      <c r="O8" s="113">
        <v>1</v>
      </c>
      <c r="P8" s="113"/>
      <c r="Q8" s="113"/>
    </row>
    <row r="9" spans="1:17">
      <c r="A9" s="124" t="s">
        <v>129</v>
      </c>
      <c r="B9" s="124"/>
      <c r="C9" s="124">
        <f>SUM(C4:C8)</f>
        <v>9</v>
      </c>
      <c r="D9" s="113"/>
      <c r="E9" s="113"/>
      <c r="F9" s="113"/>
      <c r="G9" s="113"/>
      <c r="I9" s="105"/>
      <c r="K9" s="125" t="s">
        <v>130</v>
      </c>
      <c r="L9" s="121"/>
      <c r="M9" s="116">
        <v>1</v>
      </c>
      <c r="N9" s="113"/>
      <c r="O9" s="113"/>
      <c r="P9" s="113">
        <v>1</v>
      </c>
      <c r="Q9" s="113"/>
    </row>
    <row r="10" spans="1:17">
      <c r="A10" s="126" t="s">
        <v>118</v>
      </c>
      <c r="B10" s="127"/>
      <c r="C10" s="124">
        <v>8</v>
      </c>
      <c r="D10" s="113">
        <v>1</v>
      </c>
      <c r="E10" s="113">
        <v>1</v>
      </c>
      <c r="F10" s="113">
        <v>1</v>
      </c>
      <c r="G10" s="113"/>
      <c r="I10" s="105"/>
      <c r="K10" s="121" t="s">
        <v>131</v>
      </c>
      <c r="L10" s="121"/>
      <c r="M10" s="116">
        <v>4</v>
      </c>
      <c r="N10" s="113"/>
      <c r="O10" s="113">
        <v>2</v>
      </c>
      <c r="P10" s="113"/>
      <c r="Q10" s="113">
        <v>1</v>
      </c>
    </row>
    <row r="11" spans="1:17">
      <c r="A11" s="126" t="s">
        <v>132</v>
      </c>
      <c r="B11" s="127"/>
      <c r="C11" s="124">
        <v>6</v>
      </c>
      <c r="D11" s="113">
        <v>1</v>
      </c>
      <c r="E11" s="113">
        <v>1</v>
      </c>
      <c r="F11" s="113"/>
      <c r="G11" s="113"/>
      <c r="I11" s="105"/>
    </row>
    <row r="12" spans="1:17" ht="15.75">
      <c r="A12" s="126" t="s">
        <v>133</v>
      </c>
      <c r="B12" s="127"/>
      <c r="C12" s="124">
        <v>3</v>
      </c>
      <c r="D12" s="113"/>
      <c r="E12" s="113">
        <v>1</v>
      </c>
      <c r="F12" s="113">
        <v>1</v>
      </c>
      <c r="G12" s="113"/>
      <c r="I12" s="105"/>
      <c r="K12" s="128" t="s">
        <v>19</v>
      </c>
      <c r="L12" s="129"/>
      <c r="M12" s="130">
        <f>SUM(M3:M10)</f>
        <v>37</v>
      </c>
      <c r="N12" s="131">
        <f>SUM(N3:N10)</f>
        <v>2</v>
      </c>
      <c r="O12" s="131">
        <f>SUM(O3:O10)</f>
        <v>16</v>
      </c>
      <c r="P12" s="131">
        <f>SUM(P3:P10)</f>
        <v>2</v>
      </c>
      <c r="Q12" s="131">
        <f>SUM(Q3:Q10)</f>
        <v>1</v>
      </c>
    </row>
    <row r="13" spans="1:17">
      <c r="A13" s="124" t="s">
        <v>122</v>
      </c>
      <c r="B13" s="124"/>
      <c r="C13" s="124">
        <v>4</v>
      </c>
      <c r="D13" s="113"/>
      <c r="E13" s="113">
        <v>2</v>
      </c>
      <c r="F13" s="113"/>
      <c r="G13" s="113">
        <v>1</v>
      </c>
      <c r="I13" s="105"/>
      <c r="Q13">
        <f>SUM(N12:Q12)</f>
        <v>21</v>
      </c>
    </row>
    <row r="14" spans="1:17">
      <c r="I14" s="105"/>
      <c r="M14">
        <v>34</v>
      </c>
      <c r="Q14">
        <f>Q13+L28/2</f>
        <v>26</v>
      </c>
    </row>
    <row r="15" spans="1:17">
      <c r="A15" s="119" t="s">
        <v>134</v>
      </c>
      <c r="B15" s="120"/>
      <c r="C15" s="2">
        <v>1</v>
      </c>
      <c r="D15" s="113"/>
      <c r="E15" s="113"/>
      <c r="F15" s="113">
        <v>1</v>
      </c>
      <c r="G15" s="113"/>
      <c r="I15" s="105"/>
    </row>
    <row r="16" spans="1:17">
      <c r="A16" s="2" t="s">
        <v>135</v>
      </c>
      <c r="B16" s="2"/>
      <c r="C16" s="2">
        <v>2</v>
      </c>
      <c r="D16" s="113"/>
      <c r="E16" s="113">
        <v>1</v>
      </c>
      <c r="F16" s="113"/>
      <c r="G16" s="113"/>
      <c r="I16" s="105"/>
    </row>
    <row r="17" spans="1:12">
      <c r="A17" s="2" t="s">
        <v>136</v>
      </c>
      <c r="B17" s="2"/>
      <c r="C17" s="2">
        <v>2</v>
      </c>
      <c r="D17" s="113"/>
      <c r="E17" s="113">
        <v>1</v>
      </c>
      <c r="F17" s="113"/>
      <c r="G17" s="113"/>
      <c r="I17" s="105"/>
    </row>
    <row r="18" spans="1:12">
      <c r="A18" s="2" t="s">
        <v>137</v>
      </c>
      <c r="B18" s="2"/>
      <c r="C18" s="2">
        <v>1</v>
      </c>
      <c r="D18" s="113"/>
      <c r="E18" s="113"/>
      <c r="F18" s="113">
        <v>1</v>
      </c>
      <c r="G18" s="113"/>
      <c r="I18" s="105"/>
    </row>
    <row r="19" spans="1:12">
      <c r="A19" s="2" t="s">
        <v>138</v>
      </c>
      <c r="B19" s="2"/>
      <c r="C19" s="2">
        <v>1</v>
      </c>
      <c r="D19" s="113"/>
      <c r="E19" s="113"/>
      <c r="F19" s="113">
        <v>1</v>
      </c>
      <c r="G19" s="113"/>
      <c r="I19" s="105"/>
    </row>
    <row r="20" spans="1:12">
      <c r="A20" s="2" t="s">
        <v>139</v>
      </c>
      <c r="B20" s="2"/>
      <c r="C20" s="2">
        <v>1</v>
      </c>
      <c r="D20" s="113"/>
      <c r="E20" s="113"/>
      <c r="F20" s="113">
        <v>1</v>
      </c>
      <c r="G20" s="113"/>
    </row>
    <row r="22" spans="1:12" ht="15.75">
      <c r="A22" s="132" t="s">
        <v>19</v>
      </c>
      <c r="B22" s="132"/>
      <c r="C22" s="133">
        <f>SUM(C15:C20)+C9+C10+C11+C12+C13</f>
        <v>38</v>
      </c>
      <c r="D22" s="131">
        <f>SUM(D3:D20)</f>
        <v>2</v>
      </c>
      <c r="E22" s="131">
        <f t="shared" ref="E22" si="0">SUM(E3:E20)</f>
        <v>11</v>
      </c>
      <c r="F22" s="131">
        <f>SUM(F3:F20)</f>
        <v>8</v>
      </c>
      <c r="G22" s="131">
        <f>SUM(G3:G20)</f>
        <v>1</v>
      </c>
    </row>
    <row r="23" spans="1:12">
      <c r="G23">
        <f>SUM(D22:G22)</f>
        <v>22</v>
      </c>
    </row>
    <row r="24" spans="1:12">
      <c r="C24">
        <v>35</v>
      </c>
      <c r="G24">
        <f>G23+L28/2</f>
        <v>27</v>
      </c>
    </row>
    <row r="26" spans="1:12">
      <c r="H26" s="61" t="s">
        <v>113</v>
      </c>
      <c r="I26" s="61" t="s">
        <v>114</v>
      </c>
      <c r="J26" s="61" t="s">
        <v>115</v>
      </c>
      <c r="K26" s="61" t="s">
        <v>116</v>
      </c>
    </row>
    <row r="27" spans="1:12">
      <c r="G27" t="s">
        <v>140</v>
      </c>
      <c r="H27">
        <f>D22+N12</f>
        <v>4</v>
      </c>
      <c r="I27">
        <f>E22+O12</f>
        <v>27</v>
      </c>
      <c r="J27">
        <f>F22+P12</f>
        <v>10</v>
      </c>
      <c r="K27">
        <f>G22+Q12</f>
        <v>2</v>
      </c>
    </row>
    <row r="28" spans="1:12">
      <c r="G28" t="s">
        <v>141</v>
      </c>
      <c r="H28">
        <v>2</v>
      </c>
      <c r="I28">
        <v>4</v>
      </c>
      <c r="J28">
        <v>4</v>
      </c>
      <c r="L28">
        <f>SUM(H28:K28)</f>
        <v>10</v>
      </c>
    </row>
    <row r="29" spans="1:12">
      <c r="G29" t="s">
        <v>19</v>
      </c>
      <c r="H29" s="134">
        <f>SUM(H27:H28)</f>
        <v>6</v>
      </c>
      <c r="I29" s="134">
        <f t="shared" ref="I29:K29" si="1">SUM(I27:I28)</f>
        <v>31</v>
      </c>
      <c r="J29" s="134">
        <f t="shared" si="1"/>
        <v>14</v>
      </c>
      <c r="K29" s="134">
        <f t="shared" si="1"/>
        <v>2</v>
      </c>
      <c r="L29" s="135">
        <f>SUM(H29:K29)</f>
        <v>53</v>
      </c>
    </row>
  </sheetData>
  <mergeCells count="7">
    <mergeCell ref="A22:B22"/>
    <mergeCell ref="A1:C2"/>
    <mergeCell ref="D1:G1"/>
    <mergeCell ref="K1:M2"/>
    <mergeCell ref="N1:Q1"/>
    <mergeCell ref="N3:N4"/>
    <mergeCell ref="K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TERVEZETT</vt:lpstr>
      <vt:lpstr>TÉNYLEGES</vt:lpstr>
      <vt:lpstr>Kieg. - Ital</vt:lpstr>
      <vt:lpstr>Meghívottak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2017-04-12T20:04:33Z</dcterms:modified>
</cp:coreProperties>
</file>