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7" r:id="rId2"/>
    <sheet name="Kieg. - Ital" sheetId="3" r:id="rId3"/>
    <sheet name="Meghívottak" sheetId="4" r:id="rId4"/>
    <sheet name="Kontaktok" sheetId="6" r:id="rId5"/>
  </sheets>
  <calcPr calcId="125725"/>
</workbook>
</file>

<file path=xl/calcChain.xml><?xml version="1.0" encoding="utf-8"?>
<calcChain xmlns="http://schemas.openxmlformats.org/spreadsheetml/2006/main">
  <c r="H40" i="7"/>
  <c r="G40"/>
  <c r="H28"/>
  <c r="G28"/>
  <c r="E56" i="1"/>
  <c r="I2"/>
  <c r="D37" i="7"/>
  <c r="H37" s="1"/>
  <c r="G37"/>
  <c r="G36"/>
  <c r="D36"/>
  <c r="D27"/>
  <c r="F41"/>
  <c r="G33"/>
  <c r="E41"/>
  <c r="D38"/>
  <c r="G35"/>
  <c r="H35" s="1"/>
  <c r="C35"/>
  <c r="C41" s="1"/>
  <c r="B35"/>
  <c r="B41" s="1"/>
  <c r="G34"/>
  <c r="H34" s="1"/>
  <c r="D33"/>
  <c r="G32"/>
  <c r="D32"/>
  <c r="H32" s="1"/>
  <c r="G31"/>
  <c r="D31"/>
  <c r="G30"/>
  <c r="D30"/>
  <c r="G29"/>
  <c r="H29" s="1"/>
  <c r="D29"/>
  <c r="G27"/>
  <c r="H27" s="1"/>
  <c r="D26"/>
  <c r="G25"/>
  <c r="D25"/>
  <c r="H25" s="1"/>
  <c r="G24"/>
  <c r="D24"/>
  <c r="D12"/>
  <c r="H12" s="1"/>
  <c r="D11"/>
  <c r="H11" s="1"/>
  <c r="C18"/>
  <c r="B18"/>
  <c r="E75" i="1"/>
  <c r="D13" i="7"/>
  <c r="H13" s="1"/>
  <c r="C9"/>
  <c r="B9"/>
  <c r="D15"/>
  <c r="H15" s="1"/>
  <c r="D14"/>
  <c r="H14" s="1"/>
  <c r="D16"/>
  <c r="H16" s="1"/>
  <c r="D17"/>
  <c r="H17" s="1"/>
  <c r="D10"/>
  <c r="H10" s="1"/>
  <c r="D5"/>
  <c r="H5" s="1"/>
  <c r="C6"/>
  <c r="B6"/>
  <c r="D20"/>
  <c r="H20" s="1"/>
  <c r="D19"/>
  <c r="H19" s="1"/>
  <c r="C8"/>
  <c r="B8"/>
  <c r="C7"/>
  <c r="B7"/>
  <c r="E77" i="1"/>
  <c r="E76"/>
  <c r="E74"/>
  <c r="E73"/>
  <c r="E34"/>
  <c r="E36"/>
  <c r="E35"/>
  <c r="E33"/>
  <c r="E32"/>
  <c r="E31"/>
  <c r="E30"/>
  <c r="E29"/>
  <c r="E28"/>
  <c r="E26"/>
  <c r="E25"/>
  <c r="E24"/>
  <c r="D23"/>
  <c r="E23" s="1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1" i="7" l="1"/>
  <c r="H36"/>
  <c r="D9"/>
  <c r="H9" s="1"/>
  <c r="H24"/>
  <c r="H30"/>
  <c r="D41"/>
  <c r="D7"/>
  <c r="H7" s="1"/>
  <c r="D6"/>
  <c r="H6" s="1"/>
  <c r="D18"/>
  <c r="H18" s="1"/>
  <c r="H21" s="1"/>
  <c r="G41"/>
  <c r="D8"/>
  <c r="H8" s="1"/>
  <c r="H31"/>
  <c r="H33"/>
  <c r="B21"/>
  <c r="C23" i="4"/>
  <c r="H3" i="1"/>
  <c r="H2"/>
  <c r="H41" i="7" l="1"/>
  <c r="D21"/>
  <c r="E7" i="1"/>
  <c r="E6"/>
  <c r="E4"/>
  <c r="E39"/>
  <c r="E38"/>
  <c r="H39"/>
  <c r="H38"/>
  <c r="E37" l="1"/>
  <c r="E40" s="1"/>
  <c r="H1"/>
  <c r="D11" s="1"/>
  <c r="E50"/>
  <c r="I63"/>
  <c r="I62"/>
  <c r="H63"/>
  <c r="H62"/>
  <c r="H55"/>
  <c r="I55" s="1"/>
  <c r="H54"/>
  <c r="I54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1" l="1"/>
  <c r="L22"/>
  <c r="D54"/>
  <c r="E54" s="1"/>
  <c r="D3"/>
  <c r="E3" s="1"/>
  <c r="C11"/>
  <c r="E11" s="1"/>
  <c r="D53"/>
  <c r="E53" s="1"/>
  <c r="E5" l="1"/>
  <c r="E13" l="1"/>
  <c r="E20" l="1"/>
  <c r="D9"/>
  <c r="E9" s="1"/>
  <c r="E12" s="1"/>
  <c r="D10"/>
  <c r="E10" s="1"/>
  <c r="D8"/>
  <c r="C8" s="1"/>
  <c r="E14" l="1"/>
  <c r="E15" l="1"/>
  <c r="E79"/>
  <c r="H80" l="1"/>
  <c r="I3"/>
  <c r="H81" s="1"/>
</calcChain>
</file>

<file path=xl/sharedStrings.xml><?xml version="1.0" encoding="utf-8"?>
<sst xmlns="http://schemas.openxmlformats.org/spreadsheetml/2006/main" count="321" uniqueCount="213">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</sst>
</file>

<file path=xl/styles.xml><?xml version="1.0" encoding="utf-8"?>
<styleSheet xmlns="http://schemas.openxmlformats.org/spreadsheetml/2006/main">
  <numFmts count="7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73" formatCode="[$-40E]mmmm\ d\.;@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1" fontId="0" fillId="3" borderId="1" xfId="1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1" fillId="0" borderId="8" xfId="0" applyFont="1" applyFill="1" applyBorder="1"/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Fill="1" applyBorder="1"/>
    <xf numFmtId="1" fontId="0" fillId="3" borderId="12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73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" fontId="14" fillId="3" borderId="12" xfId="1" applyNumberFormat="1" applyFont="1" applyFill="1" applyBorder="1" applyAlignment="1">
      <alignment horizontal="center"/>
    </xf>
    <xf numFmtId="164" fontId="14" fillId="3" borderId="12" xfId="1" applyNumberFormat="1" applyFont="1" applyFill="1" applyBorder="1" applyAlignment="1">
      <alignment horizontal="center"/>
    </xf>
    <xf numFmtId="164" fontId="14" fillId="0" borderId="12" xfId="0" applyNumberFormat="1" applyFont="1" applyBorder="1"/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1"/>
  <sheetViews>
    <sheetView topLeftCell="A51" zoomScale="80" zoomScaleNormal="80" workbookViewId="0">
      <selection activeCell="C69" sqref="C69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28" t="s">
        <v>29</v>
      </c>
      <c r="B1" s="129"/>
      <c r="C1" s="129"/>
      <c r="D1" s="129"/>
      <c r="E1" s="130"/>
      <c r="G1" s="19" t="s">
        <v>34</v>
      </c>
      <c r="H1" s="131">
        <f>H2+H3</f>
        <v>78</v>
      </c>
      <c r="I1" s="131"/>
    </row>
    <row r="2" spans="1:17">
      <c r="A2" s="11"/>
      <c r="B2" s="11"/>
      <c r="C2" s="12" t="s">
        <v>32</v>
      </c>
      <c r="D2" s="12" t="s">
        <v>33</v>
      </c>
      <c r="E2" s="12" t="s">
        <v>0</v>
      </c>
      <c r="G2" s="15" t="s">
        <v>4</v>
      </c>
      <c r="H2" s="5">
        <f>Meghívottak!C22</f>
        <v>41</v>
      </c>
      <c r="I2" s="48">
        <f>H2*E15</f>
        <v>1013507.1217948719</v>
      </c>
    </row>
    <row r="3" spans="1:17">
      <c r="A3" s="70" t="s">
        <v>106</v>
      </c>
      <c r="B3" s="71" t="s">
        <v>31</v>
      </c>
      <c r="C3" s="72">
        <v>2000</v>
      </c>
      <c r="D3" s="73">
        <f>H1</f>
        <v>78</v>
      </c>
      <c r="E3" s="72">
        <f>C3*D3</f>
        <v>156000</v>
      </c>
      <c r="G3" s="15" t="s">
        <v>2</v>
      </c>
      <c r="H3" s="5">
        <f>Meghívottak!L22</f>
        <v>37</v>
      </c>
      <c r="I3" s="48">
        <f>H3*E15</f>
        <v>914628.37820512825</v>
      </c>
    </row>
    <row r="4" spans="1:17">
      <c r="A4" s="70" t="s">
        <v>109</v>
      </c>
      <c r="B4" s="74" t="s">
        <v>3</v>
      </c>
      <c r="C4" s="72">
        <v>12000</v>
      </c>
      <c r="D4" s="73">
        <v>1</v>
      </c>
      <c r="E4" s="72">
        <f>C4*D4</f>
        <v>12000</v>
      </c>
      <c r="G4" s="18"/>
      <c r="H4" s="68"/>
      <c r="I4" s="69"/>
    </row>
    <row r="5" spans="1:17">
      <c r="A5" s="56" t="s">
        <v>107</v>
      </c>
      <c r="B5" s="71" t="s">
        <v>31</v>
      </c>
      <c r="C5" s="72">
        <v>7800</v>
      </c>
      <c r="D5" s="73">
        <f>H1</f>
        <v>78</v>
      </c>
      <c r="E5" s="72">
        <f>C5*D5</f>
        <v>608400</v>
      </c>
    </row>
    <row r="6" spans="1:17">
      <c r="A6" s="75" t="s">
        <v>111</v>
      </c>
      <c r="B6" s="71" t="s">
        <v>31</v>
      </c>
      <c r="C6" s="72">
        <v>3900</v>
      </c>
      <c r="D6" s="73">
        <v>2</v>
      </c>
      <c r="E6" s="72">
        <f>C6*D6</f>
        <v>7800</v>
      </c>
    </row>
    <row r="7" spans="1:17">
      <c r="A7" s="73" t="s">
        <v>1</v>
      </c>
      <c r="B7" s="71" t="s">
        <v>31</v>
      </c>
      <c r="C7" s="72">
        <v>2900</v>
      </c>
      <c r="D7" s="76">
        <v>37</v>
      </c>
      <c r="E7" s="72">
        <f>C7*D7</f>
        <v>107300</v>
      </c>
      <c r="O7" s="8"/>
    </row>
    <row r="8" spans="1:17">
      <c r="A8" s="56" t="s">
        <v>110</v>
      </c>
      <c r="B8" s="71" t="s">
        <v>31</v>
      </c>
      <c r="C8" s="76">
        <f>E8/D8</f>
        <v>1205.1282051282051</v>
      </c>
      <c r="D8" s="73">
        <f>$H$1</f>
        <v>78</v>
      </c>
      <c r="E8" s="72">
        <v>94000</v>
      </c>
    </row>
    <row r="9" spans="1:17">
      <c r="A9" s="56" t="s">
        <v>108</v>
      </c>
      <c r="B9" s="71" t="s">
        <v>31</v>
      </c>
      <c r="C9" s="72">
        <v>7800</v>
      </c>
      <c r="D9" s="73">
        <f>$H$1</f>
        <v>78</v>
      </c>
      <c r="E9" s="72">
        <f t="shared" ref="E9:E10" si="0">C9*D9</f>
        <v>608400</v>
      </c>
    </row>
    <row r="10" spans="1:17">
      <c r="A10" s="73" t="s">
        <v>5</v>
      </c>
      <c r="B10" s="71" t="s">
        <v>31</v>
      </c>
      <c r="C10" s="72">
        <v>1500</v>
      </c>
      <c r="D10" s="73">
        <f>$H$1</f>
        <v>78</v>
      </c>
      <c r="E10" s="72">
        <f t="shared" si="0"/>
        <v>117000</v>
      </c>
      <c r="O10" s="8"/>
    </row>
    <row r="11" spans="1:17">
      <c r="A11" s="73" t="s">
        <v>6</v>
      </c>
      <c r="B11" s="71"/>
      <c r="C11" s="76">
        <f>'Kieg. - Ital'!C4/TERVEZETT!H1</f>
        <v>2242.3717948717949</v>
      </c>
      <c r="D11" s="73">
        <f>$H$1</f>
        <v>78</v>
      </c>
      <c r="E11" s="111">
        <f>C11*D11</f>
        <v>174905</v>
      </c>
      <c r="Q11" s="1"/>
    </row>
    <row r="12" spans="1:17">
      <c r="A12" s="73" t="s">
        <v>16</v>
      </c>
      <c r="B12" s="71"/>
      <c r="C12" s="73"/>
      <c r="D12" s="73"/>
      <c r="E12" s="72">
        <f>(E3+E5+E6+E7+E8+E9+E13+E11)*0.1</f>
        <v>178830.5</v>
      </c>
      <c r="Q12" s="1"/>
    </row>
    <row r="13" spans="1:17">
      <c r="A13" s="73" t="s">
        <v>28</v>
      </c>
      <c r="B13" s="74" t="s">
        <v>31</v>
      </c>
      <c r="C13" s="73">
        <v>3500</v>
      </c>
      <c r="D13" s="73">
        <v>9</v>
      </c>
      <c r="E13" s="72">
        <f>C13*D13</f>
        <v>31500</v>
      </c>
    </row>
    <row r="14" spans="1:17">
      <c r="A14" s="77" t="s">
        <v>7</v>
      </c>
      <c r="B14" s="78" t="s">
        <v>3</v>
      </c>
      <c r="C14" s="139"/>
      <c r="D14" s="140"/>
      <c r="E14" s="79">
        <f>SUM(E5:E13)</f>
        <v>1928135.5</v>
      </c>
    </row>
    <row r="15" spans="1:17">
      <c r="A15" s="80" t="s">
        <v>7</v>
      </c>
      <c r="B15" s="71" t="s">
        <v>31</v>
      </c>
      <c r="C15" s="139"/>
      <c r="D15" s="140"/>
      <c r="E15" s="72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0"/>
      <c r="Q16" s="1"/>
    </row>
    <row r="17" spans="1:19" ht="15.75" thickBot="1">
      <c r="A17" s="128" t="s">
        <v>30</v>
      </c>
      <c r="B17" s="129"/>
      <c r="C17" s="129"/>
      <c r="D17" s="129"/>
      <c r="E17" s="130"/>
      <c r="J17" s="1"/>
    </row>
    <row r="18" spans="1:19">
      <c r="A18" s="13" t="s">
        <v>23</v>
      </c>
      <c r="B18" s="141" t="s">
        <v>3</v>
      </c>
      <c r="C18" s="135"/>
      <c r="D18" s="136"/>
      <c r="E18" s="3">
        <f>250*310</f>
        <v>77500</v>
      </c>
      <c r="G18" s="15" t="s">
        <v>4</v>
      </c>
      <c r="H18" s="146">
        <f>E18</f>
        <v>77500</v>
      </c>
      <c r="I18" s="147"/>
    </row>
    <row r="19" spans="1:19">
      <c r="A19" s="13" t="s">
        <v>17</v>
      </c>
      <c r="B19" s="142"/>
      <c r="C19" s="126"/>
      <c r="D19" s="137"/>
      <c r="E19" s="14">
        <f>640*310</f>
        <v>198400</v>
      </c>
      <c r="G19" s="15" t="s">
        <v>2</v>
      </c>
      <c r="H19" s="144">
        <f>E19</f>
        <v>198400</v>
      </c>
      <c r="I19" s="145"/>
    </row>
    <row r="20" spans="1:19">
      <c r="A20" s="16" t="s">
        <v>7</v>
      </c>
      <c r="B20" s="143"/>
      <c r="C20" s="138"/>
      <c r="D20" s="137"/>
      <c r="E20" s="4">
        <f>SUM(E18:E19)</f>
        <v>275900</v>
      </c>
      <c r="J20" s="1"/>
    </row>
    <row r="21" spans="1:19" ht="15.75" thickBot="1">
      <c r="A21" s="17"/>
      <c r="B21" s="17"/>
      <c r="C21" s="18"/>
      <c r="D21" s="18"/>
      <c r="E21" s="7"/>
      <c r="J21" s="1"/>
      <c r="S21" s="1"/>
    </row>
    <row r="22" spans="1:19">
      <c r="A22" s="132" t="s">
        <v>45</v>
      </c>
      <c r="B22" s="133"/>
      <c r="C22" s="133"/>
      <c r="D22" s="133"/>
      <c r="E22" s="134"/>
      <c r="K22" s="2" t="s">
        <v>37</v>
      </c>
      <c r="L22" s="126">
        <f>H1</f>
        <v>78</v>
      </c>
      <c r="M22" s="127"/>
      <c r="S22" s="1"/>
    </row>
    <row r="23" spans="1:19">
      <c r="A23" s="2" t="s">
        <v>35</v>
      </c>
      <c r="B23" s="131" t="s">
        <v>36</v>
      </c>
      <c r="C23" s="2">
        <v>450</v>
      </c>
      <c r="D23" s="2">
        <f>78+5</f>
        <v>83</v>
      </c>
      <c r="E23" s="3">
        <f>C23*D23</f>
        <v>37350</v>
      </c>
      <c r="K23" s="2" t="s">
        <v>38</v>
      </c>
      <c r="L23" s="126">
        <v>1</v>
      </c>
      <c r="M23" s="127"/>
      <c r="S23" s="1"/>
    </row>
    <row r="24" spans="1:19">
      <c r="A24" s="2" t="s">
        <v>174</v>
      </c>
      <c r="B24" s="131"/>
      <c r="C24" s="21">
        <v>12000</v>
      </c>
      <c r="D24" s="2">
        <v>9</v>
      </c>
      <c r="E24" s="3">
        <f>C24*D24</f>
        <v>108000</v>
      </c>
      <c r="K24" s="2" t="s">
        <v>39</v>
      </c>
      <c r="L24" s="126">
        <v>9</v>
      </c>
      <c r="M24" s="127"/>
      <c r="S24" s="1"/>
    </row>
    <row r="25" spans="1:19">
      <c r="A25" s="2" t="s">
        <v>40</v>
      </c>
      <c r="B25" s="131"/>
      <c r="C25" s="21">
        <v>18500</v>
      </c>
      <c r="D25" s="2">
        <v>1</v>
      </c>
      <c r="E25" s="3">
        <f>C25*D25</f>
        <v>18500</v>
      </c>
      <c r="K25" s="15" t="s">
        <v>4</v>
      </c>
      <c r="L25" s="152"/>
      <c r="M25" s="152"/>
      <c r="S25" s="1"/>
    </row>
    <row r="26" spans="1:19">
      <c r="A26" s="2" t="s">
        <v>41</v>
      </c>
      <c r="B26" s="131"/>
      <c r="C26" s="21">
        <v>7500</v>
      </c>
      <c r="D26" s="2">
        <v>1</v>
      </c>
      <c r="E26" s="3">
        <f>C26*D26</f>
        <v>7500</v>
      </c>
      <c r="K26" s="15" t="s">
        <v>2</v>
      </c>
      <c r="L26" s="150"/>
      <c r="M26" s="151"/>
      <c r="S26" s="1"/>
    </row>
    <row r="27" spans="1:19">
      <c r="A27" s="2" t="s">
        <v>42</v>
      </c>
      <c r="B27" s="121" t="s">
        <v>3</v>
      </c>
      <c r="C27" s="2"/>
      <c r="D27" s="2">
        <v>1</v>
      </c>
      <c r="E27" s="82">
        <v>20000</v>
      </c>
      <c r="S27" s="1"/>
    </row>
    <row r="28" spans="1:19">
      <c r="A28" s="2" t="s">
        <v>43</v>
      </c>
      <c r="B28" s="131" t="s">
        <v>36</v>
      </c>
      <c r="C28" s="21">
        <v>22500</v>
      </c>
      <c r="D28" s="2">
        <v>1</v>
      </c>
      <c r="E28" s="3">
        <f t="shared" ref="E28:E36" si="1">C28*D28</f>
        <v>22500</v>
      </c>
      <c r="F28" s="49" t="s">
        <v>79</v>
      </c>
    </row>
    <row r="29" spans="1:19">
      <c r="A29" s="2" t="s">
        <v>172</v>
      </c>
      <c r="B29" s="131"/>
      <c r="C29" s="21">
        <v>5500</v>
      </c>
      <c r="D29" s="2">
        <v>1</v>
      </c>
      <c r="E29" s="3">
        <f t="shared" si="1"/>
        <v>5500</v>
      </c>
      <c r="F29" s="49" t="s">
        <v>79</v>
      </c>
      <c r="J29" s="1"/>
    </row>
    <row r="30" spans="1:19">
      <c r="A30" s="2" t="s">
        <v>44</v>
      </c>
      <c r="B30" s="131"/>
      <c r="C30" s="21">
        <v>1850</v>
      </c>
      <c r="D30" s="2">
        <v>1</v>
      </c>
      <c r="E30" s="3">
        <f t="shared" si="1"/>
        <v>1850</v>
      </c>
      <c r="F30" s="49" t="s">
        <v>80</v>
      </c>
      <c r="J30" s="1"/>
    </row>
    <row r="31" spans="1:19">
      <c r="A31" s="2" t="s">
        <v>175</v>
      </c>
      <c r="B31" s="131"/>
      <c r="C31" s="21">
        <v>1850</v>
      </c>
      <c r="D31" s="2">
        <v>2</v>
      </c>
      <c r="E31" s="3">
        <f>C31*D31</f>
        <v>3700</v>
      </c>
      <c r="G31" s="1"/>
      <c r="I31" s="1"/>
      <c r="J31" s="1"/>
    </row>
    <row r="32" spans="1:19">
      <c r="A32" s="2" t="s">
        <v>177</v>
      </c>
      <c r="B32" s="131"/>
      <c r="C32" s="21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176</v>
      </c>
      <c r="B33" s="131"/>
      <c r="C33" s="21">
        <v>2000</v>
      </c>
      <c r="D33" s="2">
        <v>2</v>
      </c>
      <c r="E33" s="3">
        <f>C33*D33</f>
        <v>4000</v>
      </c>
      <c r="J33" s="1"/>
    </row>
    <row r="34" spans="1:10">
      <c r="A34" s="2" t="s">
        <v>173</v>
      </c>
      <c r="B34" s="131"/>
      <c r="C34" s="21">
        <v>2000</v>
      </c>
      <c r="D34" s="2">
        <v>3</v>
      </c>
      <c r="E34" s="82">
        <f>C34*D34</f>
        <v>6000</v>
      </c>
      <c r="J34" s="1"/>
    </row>
    <row r="35" spans="1:10">
      <c r="A35" s="2" t="s">
        <v>178</v>
      </c>
      <c r="B35" s="131"/>
      <c r="C35" s="21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179</v>
      </c>
      <c r="B36" s="120" t="s">
        <v>3</v>
      </c>
      <c r="C36" s="21">
        <v>20000</v>
      </c>
      <c r="D36" s="2">
        <v>1</v>
      </c>
      <c r="E36" s="3">
        <f t="shared" si="1"/>
        <v>20000</v>
      </c>
      <c r="J36" s="1"/>
    </row>
    <row r="37" spans="1:10">
      <c r="A37" s="11" t="s">
        <v>46</v>
      </c>
      <c r="B37" s="153" t="s">
        <v>36</v>
      </c>
      <c r="C37" s="11">
        <v>500</v>
      </c>
      <c r="D37" s="2">
        <v>53</v>
      </c>
      <c r="E37" s="3">
        <f>D37*C37</f>
        <v>26500</v>
      </c>
      <c r="G37" s="1"/>
      <c r="I37" s="1"/>
      <c r="J37" s="1"/>
    </row>
    <row r="38" spans="1:10">
      <c r="A38" s="2" t="s">
        <v>103</v>
      </c>
      <c r="B38" s="153"/>
      <c r="C38" s="2">
        <v>1500</v>
      </c>
      <c r="D38" s="2">
        <v>1</v>
      </c>
      <c r="E38" s="3">
        <f>D38*C38</f>
        <v>1500</v>
      </c>
      <c r="G38" s="15" t="s">
        <v>4</v>
      </c>
      <c r="H38" s="63">
        <f>Meghívottak!G24</f>
        <v>0</v>
      </c>
      <c r="I38" s="66"/>
      <c r="J38" s="1"/>
    </row>
    <row r="39" spans="1:10">
      <c r="A39" s="65" t="s">
        <v>102</v>
      </c>
      <c r="B39" s="154"/>
      <c r="C39" s="2">
        <v>300</v>
      </c>
      <c r="D39" s="2">
        <v>1</v>
      </c>
      <c r="E39" s="3">
        <f>D39*C39</f>
        <v>300</v>
      </c>
      <c r="G39" s="15" t="s">
        <v>2</v>
      </c>
      <c r="H39" s="64">
        <f>Meghívottak!Q14</f>
        <v>0</v>
      </c>
      <c r="I39" s="67"/>
      <c r="J39" s="1"/>
    </row>
    <row r="40" spans="1:10">
      <c r="A40" s="16" t="s">
        <v>7</v>
      </c>
      <c r="B40" s="5" t="s">
        <v>3</v>
      </c>
      <c r="C40" s="2"/>
      <c r="D40" s="2"/>
      <c r="E40" s="4">
        <f>SUM(E23:E39)</f>
        <v>301900</v>
      </c>
      <c r="J40" s="1"/>
    </row>
    <row r="41" spans="1:10" ht="15.75" thickBot="1">
      <c r="A41" s="6"/>
      <c r="B41" s="6"/>
      <c r="C41" s="6"/>
      <c r="D41" s="6"/>
      <c r="E41" s="10"/>
      <c r="J41" s="1"/>
    </row>
    <row r="42" spans="1:10" ht="15.75" thickBot="1">
      <c r="A42" s="128" t="s">
        <v>8</v>
      </c>
      <c r="B42" s="129"/>
      <c r="C42" s="129"/>
      <c r="D42" s="129"/>
      <c r="E42" s="130"/>
    </row>
    <row r="43" spans="1:10">
      <c r="A43" s="24" t="s">
        <v>9</v>
      </c>
      <c r="B43" s="148" t="s">
        <v>3</v>
      </c>
      <c r="C43" s="11"/>
      <c r="D43" s="11"/>
      <c r="E43" s="14">
        <v>50000</v>
      </c>
    </row>
    <row r="44" spans="1:10">
      <c r="A44" s="19" t="s">
        <v>14</v>
      </c>
      <c r="B44" s="148"/>
      <c r="C44" s="2"/>
      <c r="D44" s="2"/>
      <c r="E44" s="3">
        <v>27000</v>
      </c>
    </row>
    <row r="45" spans="1:10">
      <c r="A45" s="19" t="s">
        <v>10</v>
      </c>
      <c r="B45" s="148"/>
      <c r="C45" s="2"/>
      <c r="D45" s="2"/>
      <c r="E45" s="3">
        <v>240000</v>
      </c>
    </row>
    <row r="46" spans="1:10">
      <c r="A46" s="19" t="s">
        <v>19</v>
      </c>
      <c r="B46" s="148"/>
      <c r="C46" s="2"/>
      <c r="D46" s="2"/>
      <c r="E46" s="3">
        <v>120000</v>
      </c>
    </row>
    <row r="47" spans="1:10">
      <c r="A47" s="23" t="s">
        <v>11</v>
      </c>
      <c r="B47" s="148"/>
      <c r="C47" s="2"/>
      <c r="D47" s="2"/>
      <c r="E47" s="3">
        <v>169900</v>
      </c>
    </row>
    <row r="48" spans="1:10">
      <c r="A48" s="23" t="s">
        <v>12</v>
      </c>
      <c r="B48" s="148"/>
      <c r="C48" s="2"/>
      <c r="D48" s="2"/>
      <c r="E48" s="3">
        <v>220000</v>
      </c>
    </row>
    <row r="49" spans="1:9">
      <c r="A49" s="23" t="s">
        <v>25</v>
      </c>
      <c r="B49" s="148"/>
      <c r="C49" s="2"/>
      <c r="D49" s="2"/>
      <c r="E49" s="82">
        <v>123000</v>
      </c>
    </row>
    <row r="50" spans="1:9">
      <c r="A50" s="16" t="s">
        <v>7</v>
      </c>
      <c r="B50" s="149"/>
      <c r="C50" s="2"/>
      <c r="D50" s="2"/>
      <c r="E50" s="4">
        <f>SUM(E43:E49)</f>
        <v>949900</v>
      </c>
    </row>
    <row r="51" spans="1:9" ht="15.75" thickBot="1"/>
    <row r="52" spans="1:9" ht="15.75" thickBot="1">
      <c r="A52" s="128" t="s">
        <v>13</v>
      </c>
      <c r="B52" s="129"/>
      <c r="C52" s="129"/>
      <c r="D52" s="129"/>
      <c r="E52" s="130"/>
    </row>
    <row r="53" spans="1:9">
      <c r="A53" s="29" t="s">
        <v>47</v>
      </c>
      <c r="B53" s="30" t="s">
        <v>31</v>
      </c>
      <c r="C53" s="31">
        <v>1200</v>
      </c>
      <c r="D53" s="29">
        <f>H1</f>
        <v>78</v>
      </c>
      <c r="E53" s="31">
        <f>C53*D53</f>
        <v>93600</v>
      </c>
    </row>
    <row r="54" spans="1:9">
      <c r="A54" s="32" t="s">
        <v>128</v>
      </c>
      <c r="B54" s="30" t="s">
        <v>31</v>
      </c>
      <c r="C54" s="31">
        <v>1550</v>
      </c>
      <c r="D54" s="29">
        <f>H1</f>
        <v>78</v>
      </c>
      <c r="E54" s="31">
        <f>C54*D54</f>
        <v>120900</v>
      </c>
      <c r="G54" s="15" t="s">
        <v>4</v>
      </c>
      <c r="H54" s="5">
        <f>$H$2</f>
        <v>41</v>
      </c>
      <c r="I54" s="48">
        <f>$E$55/2+($H$54*$C$53)+($H$54*$C$54)</f>
        <v>222750</v>
      </c>
    </row>
    <row r="55" spans="1:9">
      <c r="A55" s="19" t="s">
        <v>20</v>
      </c>
      <c r="B55" s="20" t="s">
        <v>3</v>
      </c>
      <c r="C55" s="2"/>
      <c r="D55" s="2"/>
      <c r="E55" s="3">
        <v>220000</v>
      </c>
      <c r="G55" s="15" t="s">
        <v>2</v>
      </c>
      <c r="H55" s="5">
        <f>$H$3</f>
        <v>37</v>
      </c>
      <c r="I55" s="48">
        <f>$E$55/2+($H$55*$C$53)+($H$55*$C$54)</f>
        <v>211750</v>
      </c>
    </row>
    <row r="56" spans="1:9">
      <c r="A56" s="15" t="s">
        <v>7</v>
      </c>
      <c r="B56" s="5" t="s">
        <v>3</v>
      </c>
      <c r="C56" s="15"/>
      <c r="D56" s="15"/>
      <c r="E56" s="4">
        <f>SUM(E53:E55)</f>
        <v>434500</v>
      </c>
    </row>
    <row r="57" spans="1:9" ht="15.75" thickBot="1">
      <c r="A57" s="6"/>
      <c r="B57" s="6"/>
      <c r="C57" s="6"/>
      <c r="D57" s="6"/>
      <c r="E57" s="7"/>
    </row>
    <row r="58" spans="1:9" ht="15.75" thickBot="1">
      <c r="A58" s="128" t="s">
        <v>48</v>
      </c>
      <c r="B58" s="129"/>
      <c r="C58" s="129"/>
      <c r="D58" s="129"/>
      <c r="E58" s="130"/>
    </row>
    <row r="59" spans="1:9">
      <c r="A59" s="23" t="s">
        <v>22</v>
      </c>
      <c r="B59" s="153" t="s">
        <v>3</v>
      </c>
      <c r="C59" s="215"/>
      <c r="D59" s="215"/>
      <c r="E59" s="3">
        <v>30000</v>
      </c>
    </row>
    <row r="60" spans="1:9">
      <c r="A60" s="23" t="s">
        <v>21</v>
      </c>
      <c r="B60" s="153"/>
      <c r="C60" s="214"/>
      <c r="D60" s="214"/>
      <c r="E60" s="3">
        <v>190000</v>
      </c>
    </row>
    <row r="61" spans="1:9">
      <c r="A61" s="23" t="s">
        <v>24</v>
      </c>
      <c r="B61" s="153"/>
      <c r="C61" s="214"/>
      <c r="D61" s="214"/>
      <c r="E61" s="82">
        <v>149970</v>
      </c>
    </row>
    <row r="62" spans="1:9">
      <c r="A62" s="11" t="s">
        <v>209</v>
      </c>
      <c r="B62" s="153"/>
      <c r="C62" s="11"/>
      <c r="D62" s="11"/>
      <c r="E62" s="210">
        <v>53970</v>
      </c>
      <c r="G62" s="15" t="s">
        <v>4</v>
      </c>
      <c r="H62" s="5">
        <f>$H$2</f>
        <v>41</v>
      </c>
      <c r="I62" s="48">
        <f>SUM(E62:E64)/2</f>
        <v>144535</v>
      </c>
    </row>
    <row r="63" spans="1:9">
      <c r="A63" s="29" t="s">
        <v>210</v>
      </c>
      <c r="B63" s="153"/>
      <c r="C63" s="11"/>
      <c r="D63" s="11"/>
      <c r="E63" s="210"/>
      <c r="G63" s="15" t="s">
        <v>2</v>
      </c>
      <c r="H63" s="5">
        <f>$H$3</f>
        <v>37</v>
      </c>
      <c r="I63" s="48">
        <f>SUM(E62:E64)/2</f>
        <v>144535</v>
      </c>
    </row>
    <row r="64" spans="1:9">
      <c r="A64" s="2" t="s">
        <v>49</v>
      </c>
      <c r="B64" s="153"/>
      <c r="C64" s="2"/>
      <c r="D64" s="2"/>
      <c r="E64" s="82">
        <v>235100</v>
      </c>
    </row>
    <row r="65" spans="1:9">
      <c r="A65" s="187" t="s">
        <v>212</v>
      </c>
      <c r="B65" s="153"/>
      <c r="C65" s="2"/>
      <c r="D65" s="2"/>
      <c r="E65" s="22">
        <v>25000</v>
      </c>
      <c r="G65" s="18"/>
      <c r="H65" s="68"/>
      <c r="I65" s="69"/>
    </row>
    <row r="66" spans="1:9">
      <c r="A66" s="9" t="s">
        <v>126</v>
      </c>
      <c r="B66" s="153"/>
      <c r="C66" s="2"/>
      <c r="D66" s="2"/>
      <c r="E66" s="82">
        <v>24900</v>
      </c>
      <c r="G66" s="18"/>
      <c r="H66" s="68"/>
      <c r="I66" s="69"/>
    </row>
    <row r="67" spans="1:9">
      <c r="A67" s="9" t="s">
        <v>184</v>
      </c>
      <c r="B67" s="153"/>
      <c r="C67" s="2"/>
      <c r="D67" s="2"/>
      <c r="E67" s="82">
        <v>41910</v>
      </c>
      <c r="G67" s="18"/>
      <c r="H67" s="68"/>
      <c r="I67" s="69"/>
    </row>
    <row r="68" spans="1:9">
      <c r="A68" s="187" t="s">
        <v>105</v>
      </c>
      <c r="B68" s="153"/>
      <c r="C68" s="2"/>
      <c r="D68" s="2"/>
      <c r="E68" s="22"/>
      <c r="G68" s="18"/>
      <c r="H68" s="68"/>
      <c r="I68" s="69"/>
    </row>
    <row r="69" spans="1:9">
      <c r="A69" s="187" t="s">
        <v>112</v>
      </c>
      <c r="B69" s="153"/>
      <c r="C69" s="2"/>
      <c r="D69" s="2"/>
      <c r="E69" s="22"/>
      <c r="G69" s="18"/>
      <c r="H69" s="68"/>
      <c r="I69" s="69"/>
    </row>
    <row r="70" spans="1:9">
      <c r="A70" s="9" t="s">
        <v>127</v>
      </c>
      <c r="B70" s="153"/>
      <c r="C70" s="2"/>
      <c r="D70" s="2"/>
      <c r="E70" s="82">
        <v>80000</v>
      </c>
      <c r="G70" s="18"/>
      <c r="H70" s="68"/>
      <c r="I70" s="69"/>
    </row>
    <row r="71" spans="1:9">
      <c r="A71" s="9" t="s">
        <v>129</v>
      </c>
      <c r="B71" s="153"/>
      <c r="C71" s="2">
        <v>59</v>
      </c>
      <c r="D71" s="2">
        <v>50</v>
      </c>
      <c r="E71" s="82">
        <f>C71*D71</f>
        <v>2950</v>
      </c>
      <c r="G71" s="18"/>
      <c r="H71" s="68"/>
      <c r="I71" s="69"/>
    </row>
    <row r="72" spans="1:9">
      <c r="A72" s="9" t="s">
        <v>170</v>
      </c>
      <c r="B72" s="153"/>
      <c r="C72" s="2"/>
      <c r="D72" s="2"/>
      <c r="E72" s="21">
        <v>6925</v>
      </c>
    </row>
    <row r="73" spans="1:9">
      <c r="A73" s="9" t="s">
        <v>171</v>
      </c>
      <c r="B73" s="153"/>
      <c r="C73" s="2"/>
      <c r="D73" s="2"/>
      <c r="E73" s="82">
        <f>23198+4890</f>
        <v>28088</v>
      </c>
    </row>
    <row r="74" spans="1:9">
      <c r="A74" s="9" t="s">
        <v>181</v>
      </c>
      <c r="B74" s="153"/>
      <c r="C74" s="2">
        <v>450</v>
      </c>
      <c r="D74" s="2">
        <v>6</v>
      </c>
      <c r="E74" s="82">
        <f>C74*D74</f>
        <v>2700</v>
      </c>
    </row>
    <row r="75" spans="1:9">
      <c r="A75" s="9" t="s">
        <v>194</v>
      </c>
      <c r="B75" s="153"/>
      <c r="C75" s="2">
        <v>2392</v>
      </c>
      <c r="D75" s="2">
        <v>3</v>
      </c>
      <c r="E75" s="82">
        <f>C75*D75</f>
        <v>7176</v>
      </c>
      <c r="I75" s="190"/>
    </row>
    <row r="76" spans="1:9">
      <c r="A76" s="9" t="s">
        <v>180</v>
      </c>
      <c r="B76" s="153"/>
      <c r="C76" s="2"/>
      <c r="D76" s="2"/>
      <c r="E76" s="82">
        <f>2405+(278*3)</f>
        <v>3239</v>
      </c>
    </row>
    <row r="77" spans="1:9">
      <c r="A77" s="9" t="s">
        <v>182</v>
      </c>
      <c r="B77" s="154"/>
      <c r="C77" s="2"/>
      <c r="D77" s="2"/>
      <c r="E77" s="21">
        <f>950+490</f>
        <v>1440</v>
      </c>
    </row>
    <row r="78" spans="1:9" ht="15.75" thickBot="1">
      <c r="A78" s="6"/>
      <c r="B78" s="6"/>
      <c r="C78" s="6"/>
      <c r="D78" s="6"/>
      <c r="E78" s="7"/>
    </row>
    <row r="79" spans="1:9" ht="15.75" thickBot="1">
      <c r="A79" s="25" t="s">
        <v>15</v>
      </c>
      <c r="B79" s="28" t="s">
        <v>3</v>
      </c>
      <c r="C79" s="26"/>
      <c r="D79" s="26"/>
      <c r="E79" s="27">
        <f>E14+E20+E40+E50+E56</f>
        <v>3890335.5</v>
      </c>
      <c r="G79" s="158" t="s">
        <v>81</v>
      </c>
      <c r="H79" s="159"/>
      <c r="I79" s="160"/>
    </row>
    <row r="80" spans="1:9">
      <c r="G80" s="50" t="s">
        <v>4</v>
      </c>
      <c r="H80" s="146" t="e">
        <f>$I$2+$H$18+$I$38+$I$54+$I$62+#REF!</f>
        <v>#REF!</v>
      </c>
      <c r="I80" s="155"/>
    </row>
    <row r="81" spans="7:9" ht="15.75" thickBot="1">
      <c r="G81" s="51" t="s">
        <v>2</v>
      </c>
      <c r="H81" s="156" t="e">
        <f>$I$3+$H$19+$I$39+$I$63+$I$55+#REF!</f>
        <v>#REF!</v>
      </c>
      <c r="I81" s="157"/>
    </row>
  </sheetData>
  <mergeCells count="28">
    <mergeCell ref="H80:I80"/>
    <mergeCell ref="H81:I81"/>
    <mergeCell ref="G79:I79"/>
    <mergeCell ref="A52:E52"/>
    <mergeCell ref="A58:E58"/>
    <mergeCell ref="B59:B77"/>
    <mergeCell ref="B43:B50"/>
    <mergeCell ref="L26:M26"/>
    <mergeCell ref="L25:M25"/>
    <mergeCell ref="A42:E42"/>
    <mergeCell ref="B37:B39"/>
    <mergeCell ref="B28:B35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20" workbookViewId="0">
      <selection activeCell="J35" sqref="J35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5" width="12.42578125" bestFit="1" customWidth="1"/>
    <col min="6" max="6" width="11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164" t="s">
        <v>27</v>
      </c>
      <c r="B1" s="138" t="s">
        <v>191</v>
      </c>
      <c r="C1" s="165"/>
      <c r="D1" s="165"/>
      <c r="E1" s="165"/>
      <c r="F1" s="165"/>
      <c r="G1" s="165"/>
      <c r="H1" s="166"/>
    </row>
    <row r="2" spans="1:8">
      <c r="A2" s="164"/>
      <c r="B2" s="152" t="s">
        <v>26</v>
      </c>
      <c r="C2" s="152"/>
      <c r="D2" s="162" t="s">
        <v>50</v>
      </c>
      <c r="E2" s="152" t="s">
        <v>192</v>
      </c>
      <c r="F2" s="152"/>
      <c r="G2" s="185" t="s">
        <v>50</v>
      </c>
      <c r="H2" s="161" t="s">
        <v>0</v>
      </c>
    </row>
    <row r="3" spans="1:8">
      <c r="A3" s="164"/>
      <c r="B3" s="125" t="s">
        <v>18</v>
      </c>
      <c r="C3" s="125" t="s">
        <v>17</v>
      </c>
      <c r="D3" s="163"/>
      <c r="E3" s="125" t="s">
        <v>18</v>
      </c>
      <c r="F3" s="125" t="s">
        <v>17</v>
      </c>
      <c r="G3" s="186"/>
      <c r="H3" s="161"/>
    </row>
    <row r="4" spans="1:8">
      <c r="A4" s="194" t="s">
        <v>200</v>
      </c>
      <c r="B4" s="194"/>
      <c r="C4" s="194"/>
      <c r="D4" s="194"/>
      <c r="E4" s="194"/>
      <c r="F4" s="194"/>
      <c r="G4" s="194"/>
      <c r="H4" s="194"/>
    </row>
    <row r="5" spans="1:8">
      <c r="A5" s="213" t="s">
        <v>46</v>
      </c>
      <c r="B5" s="219">
        <v>14150</v>
      </c>
      <c r="C5" s="219">
        <v>14150</v>
      </c>
      <c r="D5" s="219">
        <f>SUM(B5:C5)</f>
        <v>28300</v>
      </c>
      <c r="E5" s="126" t="s">
        <v>69</v>
      </c>
      <c r="F5" s="189"/>
      <c r="G5" s="127"/>
      <c r="H5" s="220">
        <f>D5</f>
        <v>28300</v>
      </c>
    </row>
    <row r="6" spans="1:8">
      <c r="A6" s="9" t="s">
        <v>183</v>
      </c>
      <c r="B6" s="219">
        <f>235100/2</f>
        <v>117550</v>
      </c>
      <c r="C6" s="219">
        <f>235100/2</f>
        <v>117550</v>
      </c>
      <c r="D6" s="219">
        <f>SUM(B6:C6)</f>
        <v>235100</v>
      </c>
      <c r="E6" s="126" t="s">
        <v>69</v>
      </c>
      <c r="F6" s="189"/>
      <c r="G6" s="127"/>
      <c r="H6" s="220">
        <f t="shared" ref="H6:H20" si="0">D6</f>
        <v>235100</v>
      </c>
    </row>
    <row r="7" spans="1:8">
      <c r="A7" s="9" t="s">
        <v>124</v>
      </c>
      <c r="B7" s="217">
        <f>20193/2</f>
        <v>10096.5</v>
      </c>
      <c r="C7" s="217">
        <f>20193/2</f>
        <v>10096.5</v>
      </c>
      <c r="D7" s="217">
        <f>SUM(B7:C7)</f>
        <v>20193</v>
      </c>
      <c r="E7" s="126" t="s">
        <v>69</v>
      </c>
      <c r="F7" s="189"/>
      <c r="G7" s="127"/>
      <c r="H7" s="220">
        <f t="shared" si="0"/>
        <v>20193</v>
      </c>
    </row>
    <row r="8" spans="1:8">
      <c r="A8" s="9" t="s">
        <v>184</v>
      </c>
      <c r="B8" s="217">
        <f>41910/2</f>
        <v>20955</v>
      </c>
      <c r="C8" s="217">
        <f>41910/2</f>
        <v>20955</v>
      </c>
      <c r="D8" s="222">
        <f>SUM(B8:C8)</f>
        <v>41910</v>
      </c>
      <c r="E8" s="126" t="s">
        <v>69</v>
      </c>
      <c r="F8" s="189"/>
      <c r="G8" s="127"/>
      <c r="H8" s="220">
        <f t="shared" si="0"/>
        <v>41910</v>
      </c>
    </row>
    <row r="9" spans="1:8">
      <c r="A9" s="195" t="s">
        <v>170</v>
      </c>
      <c r="B9" s="217">
        <f>6925/2</f>
        <v>3462.5</v>
      </c>
      <c r="C9" s="217">
        <f>6925/2</f>
        <v>3462.5</v>
      </c>
      <c r="D9" s="222">
        <f>SUM(B9:C9)</f>
        <v>6925</v>
      </c>
      <c r="E9" s="126" t="s">
        <v>69</v>
      </c>
      <c r="F9" s="189"/>
      <c r="G9" s="127"/>
      <c r="H9" s="220">
        <f>D9</f>
        <v>6925</v>
      </c>
    </row>
    <row r="10" spans="1:8">
      <c r="A10" s="9" t="s">
        <v>187</v>
      </c>
      <c r="B10" s="217">
        <v>720</v>
      </c>
      <c r="C10" s="217">
        <v>720</v>
      </c>
      <c r="D10" s="222">
        <f>SUM(B10:C10)</f>
        <v>1440</v>
      </c>
      <c r="E10" s="126" t="s">
        <v>69</v>
      </c>
      <c r="F10" s="189"/>
      <c r="G10" s="127"/>
      <c r="H10" s="220">
        <f t="shared" si="0"/>
        <v>1440</v>
      </c>
    </row>
    <row r="11" spans="1:8" ht="30">
      <c r="A11" s="205" t="s">
        <v>195</v>
      </c>
      <c r="B11" s="217">
        <v>2500</v>
      </c>
      <c r="C11" s="218">
        <v>0</v>
      </c>
      <c r="D11" s="222">
        <f>SUM(B11:C11)</f>
        <v>2500</v>
      </c>
      <c r="E11" s="126" t="s">
        <v>69</v>
      </c>
      <c r="F11" s="189"/>
      <c r="G11" s="127"/>
      <c r="H11" s="220">
        <f t="shared" si="0"/>
        <v>2500</v>
      </c>
    </row>
    <row r="12" spans="1:8">
      <c r="A12" s="9" t="s">
        <v>196</v>
      </c>
      <c r="B12" s="217">
        <v>1500</v>
      </c>
      <c r="C12" s="218">
        <v>0</v>
      </c>
      <c r="D12" s="222">
        <f>SUM(B12:C12)</f>
        <v>1500</v>
      </c>
      <c r="E12" s="126" t="s">
        <v>69</v>
      </c>
      <c r="F12" s="189"/>
      <c r="G12" s="127"/>
      <c r="H12" s="220">
        <f t="shared" si="0"/>
        <v>1500</v>
      </c>
    </row>
    <row r="13" spans="1:8">
      <c r="A13" s="9" t="s">
        <v>193</v>
      </c>
      <c r="B13" s="217">
        <v>14995</v>
      </c>
      <c r="C13" s="218">
        <v>0</v>
      </c>
      <c r="D13" s="222">
        <f>SUM(B13:C13)</f>
        <v>14995</v>
      </c>
      <c r="E13" s="196" t="s">
        <v>69</v>
      </c>
      <c r="F13" s="197"/>
      <c r="G13" s="198"/>
      <c r="H13" s="220">
        <f t="shared" si="0"/>
        <v>14995</v>
      </c>
    </row>
    <row r="14" spans="1:8">
      <c r="A14" s="9" t="s">
        <v>185</v>
      </c>
      <c r="B14" s="217">
        <v>24900</v>
      </c>
      <c r="C14" s="223">
        <v>0</v>
      </c>
      <c r="D14" s="222">
        <f>SUM(B14:C14)</f>
        <v>24900</v>
      </c>
      <c r="E14" s="126" t="s">
        <v>69</v>
      </c>
      <c r="F14" s="189"/>
      <c r="G14" s="127"/>
      <c r="H14" s="220">
        <f t="shared" si="0"/>
        <v>24900</v>
      </c>
    </row>
    <row r="15" spans="1:8">
      <c r="A15" s="9" t="s">
        <v>186</v>
      </c>
      <c r="B15" s="217">
        <v>28088</v>
      </c>
      <c r="C15" s="223">
        <v>0</v>
      </c>
      <c r="D15" s="222">
        <f>SUM(B15:C15)</f>
        <v>28088</v>
      </c>
      <c r="E15" s="126" t="s">
        <v>69</v>
      </c>
      <c r="F15" s="189"/>
      <c r="G15" s="127"/>
      <c r="H15" s="220">
        <f t="shared" si="0"/>
        <v>28088</v>
      </c>
    </row>
    <row r="16" spans="1:8">
      <c r="A16" s="9" t="s">
        <v>180</v>
      </c>
      <c r="B16" s="217">
        <v>3239</v>
      </c>
      <c r="C16" s="223">
        <v>0</v>
      </c>
      <c r="D16" s="222">
        <f t="shared" ref="D16:D17" si="1">SUM(B16:C16)</f>
        <v>3239</v>
      </c>
      <c r="E16" s="126" t="s">
        <v>69</v>
      </c>
      <c r="F16" s="189"/>
      <c r="G16" s="127"/>
      <c r="H16" s="220">
        <f t="shared" si="0"/>
        <v>3239</v>
      </c>
    </row>
    <row r="17" spans="1:9">
      <c r="A17" s="9" t="s">
        <v>188</v>
      </c>
      <c r="B17" s="217">
        <v>2700</v>
      </c>
      <c r="C17" s="223">
        <v>0</v>
      </c>
      <c r="D17" s="222">
        <f t="shared" si="1"/>
        <v>2700</v>
      </c>
      <c r="E17" s="126" t="s">
        <v>69</v>
      </c>
      <c r="F17" s="189"/>
      <c r="G17" s="127"/>
      <c r="H17" s="220">
        <f t="shared" si="0"/>
        <v>2700</v>
      </c>
    </row>
    <row r="18" spans="1:9">
      <c r="A18" s="94" t="s">
        <v>189</v>
      </c>
      <c r="B18" s="217">
        <f>7176/2</f>
        <v>3588</v>
      </c>
      <c r="C18" s="217">
        <f>7176/2</f>
        <v>3588</v>
      </c>
      <c r="D18" s="222">
        <f>SUM(B18:C18)</f>
        <v>7176</v>
      </c>
      <c r="E18" s="126" t="s">
        <v>69</v>
      </c>
      <c r="F18" s="189"/>
      <c r="G18" s="127"/>
      <c r="H18" s="220">
        <f t="shared" si="0"/>
        <v>7176</v>
      </c>
    </row>
    <row r="19" spans="1:9">
      <c r="A19" s="9" t="s">
        <v>129</v>
      </c>
      <c r="B19" s="217">
        <v>1475</v>
      </c>
      <c r="C19" s="217">
        <v>1475</v>
      </c>
      <c r="D19" s="217">
        <f>SUM(B19:C19)</f>
        <v>2950</v>
      </c>
      <c r="E19" s="188" t="s">
        <v>69</v>
      </c>
      <c r="F19" s="188"/>
      <c r="G19" s="188"/>
      <c r="H19" s="220">
        <f t="shared" si="0"/>
        <v>2950</v>
      </c>
    </row>
    <row r="20" spans="1:9" ht="15.75" thickBot="1">
      <c r="A20" s="199" t="s">
        <v>190</v>
      </c>
      <c r="B20" s="224">
        <v>0</v>
      </c>
      <c r="C20" s="225">
        <v>149970</v>
      </c>
      <c r="D20" s="225">
        <f>C20</f>
        <v>149970</v>
      </c>
      <c r="E20" s="201" t="s">
        <v>69</v>
      </c>
      <c r="F20" s="201"/>
      <c r="G20" s="201"/>
      <c r="H20" s="226">
        <f t="shared" si="0"/>
        <v>149970</v>
      </c>
    </row>
    <row r="21" spans="1:9" ht="15.75" thickBot="1">
      <c r="A21" s="202" t="s">
        <v>7</v>
      </c>
      <c r="B21" s="221">
        <f>SUM(B5:B20)</f>
        <v>249919</v>
      </c>
      <c r="C21" s="221">
        <f>SUM(C5:C20)</f>
        <v>321967</v>
      </c>
      <c r="D21" s="221">
        <f>SUM(D5:D20)</f>
        <v>571886</v>
      </c>
      <c r="E21" s="227" t="s">
        <v>69</v>
      </c>
      <c r="F21" s="228"/>
      <c r="G21" s="229"/>
      <c r="H21" s="216">
        <f>SUM(H5:H20)</f>
        <v>571886</v>
      </c>
    </row>
    <row r="22" spans="1:9">
      <c r="A22" s="206"/>
      <c r="B22" s="207"/>
      <c r="C22" s="207"/>
      <c r="D22" s="207"/>
      <c r="E22" s="208"/>
      <c r="F22" s="208"/>
      <c r="G22" s="208"/>
      <c r="H22" s="207"/>
    </row>
    <row r="23" spans="1:9">
      <c r="A23" s="194" t="s">
        <v>201</v>
      </c>
      <c r="B23" s="194"/>
      <c r="C23" s="194"/>
      <c r="D23" s="194"/>
      <c r="E23" s="194"/>
      <c r="F23" s="194"/>
      <c r="G23" s="194"/>
      <c r="H23" s="194"/>
    </row>
    <row r="24" spans="1:9">
      <c r="A24" s="2" t="s">
        <v>197</v>
      </c>
      <c r="B24" s="217">
        <v>15000</v>
      </c>
      <c r="C24" s="218">
        <v>0</v>
      </c>
      <c r="D24" s="217">
        <f>SUM(B24:C24)</f>
        <v>15000</v>
      </c>
      <c r="E24" s="124">
        <v>15000</v>
      </c>
      <c r="F24" s="193">
        <v>0</v>
      </c>
      <c r="G24" s="124">
        <f>SUM(E24:F24)</f>
        <v>15000</v>
      </c>
      <c r="H24" s="124">
        <f>D24+G24</f>
        <v>30000</v>
      </c>
      <c r="I24" s="209" t="s">
        <v>198</v>
      </c>
    </row>
    <row r="25" spans="1:9">
      <c r="A25" s="2" t="s">
        <v>21</v>
      </c>
      <c r="B25" s="217">
        <v>100000</v>
      </c>
      <c r="C25" s="218">
        <v>0</v>
      </c>
      <c r="D25" s="217">
        <f>SUM(B25:C25)</f>
        <v>100000</v>
      </c>
      <c r="E25" s="124">
        <v>190000</v>
      </c>
      <c r="F25" s="193">
        <v>0</v>
      </c>
      <c r="G25" s="124">
        <f>SUM(E25:F25)</f>
        <v>190000</v>
      </c>
      <c r="H25" s="191">
        <f>D25+G25</f>
        <v>290000</v>
      </c>
      <c r="I25" s="209" t="s">
        <v>199</v>
      </c>
    </row>
    <row r="26" spans="1:9">
      <c r="A26" s="192" t="s">
        <v>202</v>
      </c>
      <c r="B26" s="219">
        <v>100000</v>
      </c>
      <c r="C26" s="219">
        <v>100000</v>
      </c>
      <c r="D26" s="219">
        <f>SUM(B26:C26)</f>
        <v>200000</v>
      </c>
      <c r="E26" s="2"/>
      <c r="F26" s="2"/>
      <c r="G26" s="2"/>
      <c r="H26" s="2"/>
    </row>
    <row r="27" spans="1:9">
      <c r="A27" s="2" t="s">
        <v>203</v>
      </c>
      <c r="B27" s="193">
        <v>0</v>
      </c>
      <c r="C27" s="193">
        <v>0</v>
      </c>
      <c r="D27" s="193">
        <f>SUM(B27:C27)</f>
        <v>0</v>
      </c>
      <c r="E27" s="124">
        <v>77500</v>
      </c>
      <c r="F27" s="124">
        <v>198400</v>
      </c>
      <c r="G27" s="124">
        <f>SUM(E27:F27)</f>
        <v>275900</v>
      </c>
      <c r="H27" s="124">
        <f>G27</f>
        <v>275900</v>
      </c>
    </row>
    <row r="28" spans="1:9">
      <c r="A28" s="94" t="s">
        <v>137</v>
      </c>
      <c r="B28" s="193"/>
      <c r="C28" s="193"/>
      <c r="D28" s="193"/>
      <c r="E28" s="124">
        <v>222750</v>
      </c>
      <c r="F28" s="124">
        <v>211750</v>
      </c>
      <c r="G28" s="124">
        <f>SUM(E28:F28)</f>
        <v>434500</v>
      </c>
      <c r="H28" s="124">
        <f>G28</f>
        <v>434500</v>
      </c>
    </row>
    <row r="29" spans="1:9">
      <c r="A29" s="2" t="s">
        <v>204</v>
      </c>
      <c r="B29" s="219">
        <v>5000</v>
      </c>
      <c r="C29" s="219">
        <v>5000</v>
      </c>
      <c r="D29" s="219">
        <f t="shared" ref="D29:D30" si="2">SUM(B29:C29)</f>
        <v>10000</v>
      </c>
      <c r="E29" s="123">
        <v>20000</v>
      </c>
      <c r="F29" s="123">
        <v>20000</v>
      </c>
      <c r="G29" s="123">
        <f>SUM(E29:F29)</f>
        <v>40000</v>
      </c>
      <c r="H29" s="191">
        <f>D29+G29</f>
        <v>50000</v>
      </c>
    </row>
    <row r="30" spans="1:9">
      <c r="A30" s="2" t="s">
        <v>205</v>
      </c>
      <c r="B30" s="219">
        <v>10000</v>
      </c>
      <c r="C30" s="219">
        <v>10000</v>
      </c>
      <c r="D30" s="219">
        <f t="shared" si="2"/>
        <v>20000</v>
      </c>
      <c r="E30" s="123">
        <v>110000</v>
      </c>
      <c r="F30" s="123">
        <v>110000</v>
      </c>
      <c r="G30" s="123">
        <f>SUM(E30:F30)</f>
        <v>220000</v>
      </c>
      <c r="H30" s="191">
        <f>D30+G30</f>
        <v>240000</v>
      </c>
    </row>
    <row r="31" spans="1:9">
      <c r="A31" s="9" t="s">
        <v>206</v>
      </c>
      <c r="B31" s="219">
        <v>15000</v>
      </c>
      <c r="C31" s="219">
        <v>15000</v>
      </c>
      <c r="D31" s="219">
        <f>SUM(B31:C31)</f>
        <v>30000</v>
      </c>
      <c r="E31" s="123">
        <v>45000</v>
      </c>
      <c r="F31" s="123">
        <v>45000</v>
      </c>
      <c r="G31" s="123">
        <f>SUM(E31:F31)</f>
        <v>90000</v>
      </c>
      <c r="H31" s="123">
        <f>D31+G31</f>
        <v>120000</v>
      </c>
    </row>
    <row r="32" spans="1:9">
      <c r="A32" s="2" t="s">
        <v>207</v>
      </c>
      <c r="B32" s="219">
        <v>15000</v>
      </c>
      <c r="C32" s="219">
        <v>15000</v>
      </c>
      <c r="D32" s="219">
        <f>SUM(B32:C32)</f>
        <v>30000</v>
      </c>
      <c r="E32" s="123">
        <v>69950</v>
      </c>
      <c r="F32" s="123">
        <v>69950</v>
      </c>
      <c r="G32" s="123">
        <f>SUM(E32:F32)</f>
        <v>139900</v>
      </c>
      <c r="H32" s="191">
        <f>D32+G32</f>
        <v>169900</v>
      </c>
    </row>
    <row r="33" spans="1:10">
      <c r="A33" s="213" t="s">
        <v>208</v>
      </c>
      <c r="B33" s="219">
        <v>10000</v>
      </c>
      <c r="C33" s="219">
        <v>10000</v>
      </c>
      <c r="D33" s="219">
        <f>SUM(B33:C33)</f>
        <v>20000</v>
      </c>
      <c r="E33" s="123">
        <v>135000</v>
      </c>
      <c r="F33" s="123">
        <v>135000</v>
      </c>
      <c r="G33" s="123">
        <f>SUM(E33:F33)</f>
        <v>270000</v>
      </c>
      <c r="H33" s="123">
        <f>D33+G33</f>
        <v>290000</v>
      </c>
    </row>
    <row r="34" spans="1:10">
      <c r="A34" s="9" t="s">
        <v>127</v>
      </c>
      <c r="B34" s="217">
        <v>7500</v>
      </c>
      <c r="C34" s="217">
        <v>7500</v>
      </c>
      <c r="D34" s="217">
        <v>15000</v>
      </c>
      <c r="E34" s="124">
        <v>32500</v>
      </c>
      <c r="F34" s="124">
        <v>32500</v>
      </c>
      <c r="G34" s="124">
        <f>SUM(E34:F34)</f>
        <v>65000</v>
      </c>
      <c r="H34" s="124">
        <f>D34+G34</f>
        <v>80000</v>
      </c>
    </row>
    <row r="35" spans="1:10">
      <c r="A35" s="9" t="s">
        <v>166</v>
      </c>
      <c r="B35" s="220">
        <f>D35/2</f>
        <v>70000</v>
      </c>
      <c r="C35" s="220">
        <f>D35/2</f>
        <v>70000</v>
      </c>
      <c r="D35" s="220">
        <v>140000</v>
      </c>
      <c r="E35" s="122">
        <v>66800</v>
      </c>
      <c r="F35" s="122">
        <v>66800</v>
      </c>
      <c r="G35" s="122">
        <f>SUM(E35:F35)</f>
        <v>133600</v>
      </c>
      <c r="H35" s="122">
        <f>D35+G35</f>
        <v>273600</v>
      </c>
    </row>
    <row r="36" spans="1:10">
      <c r="A36" s="213" t="s">
        <v>14</v>
      </c>
      <c r="B36" s="193">
        <v>0</v>
      </c>
      <c r="C36" s="193">
        <v>0</v>
      </c>
      <c r="D36" s="193">
        <f>SUM(B36:C36)</f>
        <v>0</v>
      </c>
      <c r="E36" s="122">
        <v>13500</v>
      </c>
      <c r="F36" s="122">
        <v>13500</v>
      </c>
      <c r="G36" s="122">
        <f>SUM(E36:F36)</f>
        <v>27000</v>
      </c>
      <c r="H36" s="122">
        <f>D36+G36</f>
        <v>27000</v>
      </c>
    </row>
    <row r="37" spans="1:10">
      <c r="A37" s="213" t="s">
        <v>25</v>
      </c>
      <c r="B37" s="193">
        <v>0</v>
      </c>
      <c r="C37" s="193">
        <v>0</v>
      </c>
      <c r="D37" s="193">
        <f>SUM(B37:C37)</f>
        <v>0</v>
      </c>
      <c r="E37" s="122">
        <v>61500</v>
      </c>
      <c r="F37" s="122">
        <v>61500</v>
      </c>
      <c r="G37" s="122">
        <f>SUM(E37:F37)</f>
        <v>123000</v>
      </c>
      <c r="H37" s="122">
        <f>D37+G37</f>
        <v>123000</v>
      </c>
    </row>
    <row r="38" spans="1:10">
      <c r="A38" s="187" t="s">
        <v>209</v>
      </c>
      <c r="B38" s="220">
        <v>20000</v>
      </c>
      <c r="C38" s="220"/>
      <c r="D38" s="220">
        <f>SUM(B38:C38)</f>
        <v>20000</v>
      </c>
      <c r="E38" s="2"/>
      <c r="F38" s="2"/>
      <c r="G38" s="2"/>
      <c r="H38" s="2"/>
    </row>
    <row r="39" spans="1:10">
      <c r="A39" s="187" t="s">
        <v>210</v>
      </c>
      <c r="B39" s="193"/>
      <c r="C39" s="193"/>
      <c r="D39" s="193"/>
      <c r="E39" s="122"/>
      <c r="F39" s="122"/>
      <c r="G39" s="122"/>
      <c r="H39" s="122"/>
    </row>
    <row r="40" spans="1:10" ht="15.75" thickBot="1">
      <c r="A40" s="231" t="s">
        <v>211</v>
      </c>
      <c r="B40" s="200"/>
      <c r="C40" s="200"/>
      <c r="D40" s="200"/>
      <c r="E40" s="211">
        <v>15000</v>
      </c>
      <c r="F40" s="211">
        <v>10000</v>
      </c>
      <c r="G40" s="211">
        <f>SUM(E40:F40)</f>
        <v>25000</v>
      </c>
      <c r="H40" s="211">
        <f>G40</f>
        <v>25000</v>
      </c>
    </row>
    <row r="41" spans="1:10" ht="15.75" thickBot="1">
      <c r="A41" s="212" t="s">
        <v>7</v>
      </c>
      <c r="B41" s="203">
        <f>SUM(B24:B38)</f>
        <v>367500</v>
      </c>
      <c r="C41" s="203">
        <f>SUM(C24:C38)</f>
        <v>232500</v>
      </c>
      <c r="D41" s="203">
        <f>SUM(D24:D38)</f>
        <v>600000</v>
      </c>
      <c r="E41" s="203">
        <f>SUM(E24:E38)</f>
        <v>1059500</v>
      </c>
      <c r="F41" s="203">
        <f>SUM(F24:F38)</f>
        <v>964400</v>
      </c>
      <c r="G41" s="203">
        <f>SUM(G24:G38)</f>
        <v>2023900</v>
      </c>
      <c r="H41" s="204">
        <f>SUM(H24:H38)</f>
        <v>2403900</v>
      </c>
      <c r="I41" s="230"/>
      <c r="J41" s="6"/>
    </row>
  </sheetData>
  <mergeCells count="26">
    <mergeCell ref="E21:G21"/>
    <mergeCell ref="E11:G11"/>
    <mergeCell ref="E12:G12"/>
    <mergeCell ref="A23:H23"/>
    <mergeCell ref="E19:G19"/>
    <mergeCell ref="E20:G20"/>
    <mergeCell ref="E6:G6"/>
    <mergeCell ref="E14:G14"/>
    <mergeCell ref="E15:G15"/>
    <mergeCell ref="E16:G16"/>
    <mergeCell ref="E17:G17"/>
    <mergeCell ref="E18:G18"/>
    <mergeCell ref="E13:G13"/>
    <mergeCell ref="E9:G9"/>
    <mergeCell ref="E10:G10"/>
    <mergeCell ref="B1:H1"/>
    <mergeCell ref="H2:H3"/>
    <mergeCell ref="A4:H4"/>
    <mergeCell ref="E5:G5"/>
    <mergeCell ref="E7:G7"/>
    <mergeCell ref="E8:G8"/>
    <mergeCell ref="A1:A3"/>
    <mergeCell ref="B2:C2"/>
    <mergeCell ref="D2:D3"/>
    <mergeCell ref="E2:F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E4" sqref="E4"/>
    </sheetView>
  </sheetViews>
  <sheetFormatPr defaultRowHeight="15"/>
  <sheetData>
    <row r="1" spans="1:18" ht="16.5" thickTop="1" thickBot="1">
      <c r="A1" s="174" t="s">
        <v>82</v>
      </c>
      <c r="B1" s="174"/>
      <c r="C1" s="175"/>
      <c r="D1" s="152" t="s">
        <v>83</v>
      </c>
      <c r="E1" s="152"/>
      <c r="F1" s="152"/>
      <c r="G1" s="138"/>
      <c r="H1" s="178" t="s">
        <v>113</v>
      </c>
      <c r="J1" s="179" t="s">
        <v>82</v>
      </c>
      <c r="K1" s="180"/>
      <c r="L1" s="181"/>
      <c r="M1" s="138" t="s">
        <v>83</v>
      </c>
      <c r="N1" s="165"/>
      <c r="O1" s="165"/>
      <c r="P1" s="166"/>
      <c r="Q1" s="167" t="s">
        <v>113</v>
      </c>
    </row>
    <row r="2" spans="1:18" ht="16.5" thickTop="1" thickBot="1">
      <c r="A2" s="176"/>
      <c r="B2" s="176"/>
      <c r="C2" s="177"/>
      <c r="D2" s="83" t="s">
        <v>84</v>
      </c>
      <c r="E2" s="83" t="s">
        <v>85</v>
      </c>
      <c r="F2" s="83" t="s">
        <v>86</v>
      </c>
      <c r="G2" s="84" t="s">
        <v>87</v>
      </c>
      <c r="H2" s="178"/>
      <c r="J2" s="182"/>
      <c r="K2" s="176"/>
      <c r="L2" s="177"/>
      <c r="M2" s="83" t="s">
        <v>84</v>
      </c>
      <c r="N2" s="83" t="s">
        <v>85</v>
      </c>
      <c r="O2" s="83" t="s">
        <v>86</v>
      </c>
      <c r="P2" s="83" t="s">
        <v>87</v>
      </c>
      <c r="Q2" s="168"/>
    </row>
    <row r="3" spans="1:18" ht="16.5" thickTop="1" thickBot="1">
      <c r="A3" s="59" t="s">
        <v>89</v>
      </c>
      <c r="B3" s="60"/>
      <c r="C3" s="57">
        <v>8</v>
      </c>
      <c r="D3" s="85">
        <v>1</v>
      </c>
      <c r="E3" s="85">
        <v>1</v>
      </c>
      <c r="F3" s="85">
        <v>1</v>
      </c>
      <c r="G3" s="86"/>
      <c r="H3" s="87">
        <v>1</v>
      </c>
      <c r="J3" s="88" t="s">
        <v>89</v>
      </c>
      <c r="K3" s="53"/>
      <c r="L3" s="89">
        <v>5</v>
      </c>
      <c r="M3" s="169">
        <v>2</v>
      </c>
      <c r="N3" s="90">
        <v>2</v>
      </c>
      <c r="O3" s="90">
        <v>1</v>
      </c>
      <c r="P3" s="91"/>
      <c r="Q3" s="87">
        <v>1</v>
      </c>
    </row>
    <row r="4" spans="1:18" ht="16.5" thickTop="1" thickBot="1">
      <c r="A4" s="59" t="s">
        <v>114</v>
      </c>
      <c r="B4" s="60"/>
      <c r="C4" s="57">
        <v>6</v>
      </c>
      <c r="D4" s="112">
        <v>1</v>
      </c>
      <c r="E4" s="85">
        <v>1</v>
      </c>
      <c r="F4" s="85"/>
      <c r="G4" s="86"/>
      <c r="H4" s="87">
        <v>0</v>
      </c>
      <c r="J4" s="56" t="s">
        <v>91</v>
      </c>
      <c r="K4" s="56"/>
      <c r="L4" s="89">
        <v>3</v>
      </c>
      <c r="M4" s="170"/>
      <c r="N4" s="92"/>
      <c r="O4" s="92"/>
      <c r="P4" s="93"/>
      <c r="Q4" s="87">
        <v>2</v>
      </c>
    </row>
    <row r="5" spans="1:18" ht="16.5" thickTop="1" thickBot="1">
      <c r="A5" s="81" t="s">
        <v>90</v>
      </c>
      <c r="B5" s="55"/>
      <c r="C5" s="94">
        <v>1</v>
      </c>
      <c r="D5" s="52"/>
      <c r="E5" s="85"/>
      <c r="F5" s="85">
        <v>1</v>
      </c>
      <c r="G5" s="86"/>
      <c r="H5" s="87">
        <v>1</v>
      </c>
      <c r="J5" s="56" t="s">
        <v>93</v>
      </c>
      <c r="K5" s="56"/>
      <c r="L5" s="89">
        <v>12</v>
      </c>
      <c r="M5" s="92"/>
      <c r="N5" s="95">
        <v>6</v>
      </c>
      <c r="O5" s="92"/>
      <c r="P5" s="93"/>
      <c r="Q5" s="87">
        <v>2</v>
      </c>
    </row>
    <row r="6" spans="1:18" ht="16.5" thickTop="1" thickBot="1">
      <c r="A6" s="19" t="s">
        <v>92</v>
      </c>
      <c r="B6" s="2"/>
      <c r="C6" s="94">
        <v>2</v>
      </c>
      <c r="D6" s="52"/>
      <c r="E6" s="85">
        <v>1</v>
      </c>
      <c r="F6" s="85"/>
      <c r="G6" s="86"/>
      <c r="H6" s="87">
        <v>2</v>
      </c>
      <c r="J6" s="56" t="s">
        <v>95</v>
      </c>
      <c r="K6" s="56"/>
      <c r="L6" s="89">
        <v>4</v>
      </c>
      <c r="M6" s="92"/>
      <c r="N6" s="92">
        <v>2</v>
      </c>
      <c r="O6" s="92"/>
      <c r="P6" s="93"/>
      <c r="Q6" s="87">
        <v>4</v>
      </c>
    </row>
    <row r="7" spans="1:18" ht="16.5" thickTop="1" thickBot="1">
      <c r="A7" s="19" t="s">
        <v>94</v>
      </c>
      <c r="B7" s="2"/>
      <c r="C7" s="94">
        <v>2</v>
      </c>
      <c r="D7" s="52"/>
      <c r="E7" s="85">
        <v>1</v>
      </c>
      <c r="F7" s="85"/>
      <c r="G7" s="86"/>
      <c r="H7" s="87">
        <v>2</v>
      </c>
      <c r="J7" s="56" t="s">
        <v>97</v>
      </c>
      <c r="K7" s="56"/>
      <c r="L7" s="89">
        <v>6</v>
      </c>
      <c r="M7" s="92"/>
      <c r="N7" s="92">
        <v>3</v>
      </c>
      <c r="O7" s="92"/>
      <c r="P7" s="93"/>
      <c r="Q7" s="87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5">
        <v>1</v>
      </c>
      <c r="F8" s="85"/>
      <c r="G8" s="86"/>
      <c r="H8" s="87">
        <v>2</v>
      </c>
      <c r="J8" s="56" t="s">
        <v>98</v>
      </c>
      <c r="K8" s="56"/>
      <c r="L8" s="89">
        <v>2</v>
      </c>
      <c r="M8" s="92"/>
      <c r="N8" s="95">
        <v>1</v>
      </c>
      <c r="O8" s="92"/>
      <c r="P8" s="93"/>
      <c r="Q8" s="87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5"/>
      <c r="F9" s="85">
        <v>1</v>
      </c>
      <c r="G9" s="86"/>
      <c r="H9" s="87">
        <v>1</v>
      </c>
      <c r="J9" s="56" t="s">
        <v>99</v>
      </c>
      <c r="K9" s="56"/>
      <c r="L9" s="89">
        <v>1</v>
      </c>
      <c r="M9" s="92"/>
      <c r="N9" s="92"/>
      <c r="O9" s="95">
        <v>1</v>
      </c>
      <c r="P9" s="93"/>
      <c r="Q9" s="87">
        <v>1</v>
      </c>
      <c r="R9">
        <f>+-2</f>
        <v>-2</v>
      </c>
    </row>
    <row r="10" spans="1:18" ht="16.5" thickTop="1" thickBot="1">
      <c r="A10" s="96" t="s">
        <v>115</v>
      </c>
      <c r="B10" s="60"/>
      <c r="C10" s="57">
        <v>2</v>
      </c>
      <c r="D10" s="52"/>
      <c r="E10" s="85">
        <v>1</v>
      </c>
      <c r="F10" s="85"/>
      <c r="G10" s="86"/>
      <c r="H10" s="87">
        <v>2</v>
      </c>
      <c r="J10" s="56" t="s">
        <v>100</v>
      </c>
      <c r="K10" s="56"/>
      <c r="L10" s="89">
        <v>4</v>
      </c>
      <c r="M10" s="92"/>
      <c r="N10" s="92">
        <v>2</v>
      </c>
      <c r="O10" s="92"/>
      <c r="P10" s="93">
        <v>1</v>
      </c>
      <c r="Q10" s="87">
        <v>2</v>
      </c>
    </row>
    <row r="11" spans="1:18" ht="16.5" thickTop="1" thickBot="1">
      <c r="A11" s="96" t="s">
        <v>116</v>
      </c>
      <c r="B11" s="60"/>
      <c r="C11" s="57">
        <v>1</v>
      </c>
      <c r="D11" s="52"/>
      <c r="E11" s="85"/>
      <c r="F11" s="97">
        <v>1</v>
      </c>
      <c r="G11" s="86"/>
      <c r="H11" s="87">
        <v>1</v>
      </c>
      <c r="Q11" s="98"/>
    </row>
    <row r="12" spans="1:18" ht="16.5" thickTop="1" thickBot="1">
      <c r="A12" s="96" t="s">
        <v>117</v>
      </c>
      <c r="B12" s="60"/>
      <c r="C12" s="57">
        <v>2</v>
      </c>
      <c r="D12" s="52"/>
      <c r="E12" s="85">
        <v>1</v>
      </c>
      <c r="F12" s="85"/>
      <c r="G12" s="86"/>
      <c r="H12" s="87">
        <v>2</v>
      </c>
    </row>
    <row r="13" spans="1:18" ht="16.5" thickTop="1" thickBot="1">
      <c r="A13" s="15" t="s">
        <v>88</v>
      </c>
      <c r="B13" s="2"/>
      <c r="C13" s="94">
        <v>0</v>
      </c>
      <c r="D13" s="52"/>
      <c r="E13" s="85"/>
      <c r="F13" s="85">
        <v>1</v>
      </c>
      <c r="G13" s="86"/>
      <c r="H13" s="87">
        <v>0</v>
      </c>
    </row>
    <row r="14" spans="1:18" ht="16.5" thickTop="1" thickBot="1">
      <c r="A14" s="2" t="s">
        <v>118</v>
      </c>
      <c r="B14" s="2"/>
      <c r="C14" s="94">
        <v>2</v>
      </c>
      <c r="D14" s="52"/>
      <c r="E14" s="93">
        <v>1</v>
      </c>
      <c r="F14" s="93"/>
      <c r="G14" s="99"/>
      <c r="H14" s="87">
        <v>2</v>
      </c>
      <c r="Q14" s="98"/>
    </row>
    <row r="15" spans="1:18" ht="16.5" thickTop="1" thickBot="1">
      <c r="A15" s="54" t="s">
        <v>119</v>
      </c>
      <c r="B15" s="55"/>
      <c r="C15" s="94">
        <v>1</v>
      </c>
      <c r="D15" s="52"/>
      <c r="E15" s="93"/>
      <c r="F15" s="92">
        <v>1</v>
      </c>
      <c r="G15" s="99"/>
      <c r="H15" s="87">
        <v>1</v>
      </c>
      <c r="Q15" s="98"/>
    </row>
    <row r="16" spans="1:18" ht="16.5" thickTop="1" thickBot="1">
      <c r="A16" s="100" t="s">
        <v>125</v>
      </c>
      <c r="B16" s="101"/>
      <c r="C16" s="94">
        <v>1</v>
      </c>
      <c r="D16" s="52"/>
      <c r="E16" s="93"/>
      <c r="F16" s="92">
        <v>1</v>
      </c>
      <c r="G16" s="99"/>
      <c r="H16" s="87">
        <v>1</v>
      </c>
      <c r="Q16" s="98"/>
    </row>
    <row r="17" spans="1:18" ht="16.5" thickTop="1" thickBot="1">
      <c r="A17" s="94" t="s">
        <v>120</v>
      </c>
      <c r="B17" s="2"/>
      <c r="C17" s="102">
        <v>2</v>
      </c>
      <c r="D17" s="103"/>
      <c r="E17" s="92">
        <v>1</v>
      </c>
      <c r="F17" s="93"/>
      <c r="G17" s="99"/>
      <c r="H17" s="87">
        <v>2</v>
      </c>
    </row>
    <row r="18" spans="1:18" ht="16.5" thickTop="1" thickBot="1">
      <c r="A18" s="94" t="s">
        <v>121</v>
      </c>
      <c r="B18" s="2"/>
      <c r="C18" s="102">
        <v>2</v>
      </c>
      <c r="D18" s="103"/>
      <c r="E18" s="93">
        <v>1</v>
      </c>
      <c r="F18" s="93"/>
      <c r="G18" s="99"/>
      <c r="H18" s="87">
        <v>2</v>
      </c>
      <c r="Q18" s="98"/>
    </row>
    <row r="19" spans="1:18" ht="16.5" thickTop="1" thickBot="1">
      <c r="A19" s="94" t="s">
        <v>122</v>
      </c>
      <c r="B19" s="2"/>
      <c r="C19" s="102">
        <v>2</v>
      </c>
      <c r="D19" s="103"/>
      <c r="E19" s="92">
        <v>1</v>
      </c>
      <c r="F19" s="93"/>
      <c r="G19" s="99"/>
      <c r="H19" s="87">
        <v>2</v>
      </c>
      <c r="Q19" s="98"/>
    </row>
    <row r="20" spans="1:18" ht="16.5" thickTop="1" thickBot="1">
      <c r="A20" s="58" t="s">
        <v>93</v>
      </c>
      <c r="B20" s="58"/>
      <c r="C20" s="57">
        <v>4</v>
      </c>
      <c r="D20" s="52"/>
      <c r="E20" s="95">
        <v>2</v>
      </c>
      <c r="F20" s="92"/>
      <c r="G20" s="104">
        <v>1</v>
      </c>
      <c r="H20" s="87">
        <v>0</v>
      </c>
      <c r="Q20" s="98"/>
      <c r="R20" s="113"/>
    </row>
    <row r="21" spans="1:18" ht="16.5" thickTop="1" thickBot="1"/>
    <row r="22" spans="1:18" ht="17.25" thickTop="1" thickBot="1">
      <c r="A22" s="173" t="s">
        <v>15</v>
      </c>
      <c r="B22" s="173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5">
        <f>SUM(H3:H20)</f>
        <v>24</v>
      </c>
      <c r="J22" s="171" t="s">
        <v>15</v>
      </c>
      <c r="K22" s="172"/>
      <c r="L22" s="106">
        <f>SUM(L3:L10)</f>
        <v>37</v>
      </c>
      <c r="M22" s="107">
        <f t="shared" ref="M22:Q22" si="0">SUM(M3:M10)</f>
        <v>2</v>
      </c>
      <c r="N22" s="107">
        <f t="shared" si="0"/>
        <v>16</v>
      </c>
      <c r="O22" s="107">
        <f t="shared" si="0"/>
        <v>2</v>
      </c>
      <c r="P22" s="108">
        <f t="shared" si="0"/>
        <v>1</v>
      </c>
      <c r="Q22" s="105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8"/>
    </row>
    <row r="25" spans="1:18" ht="15.75" thickBot="1"/>
    <row r="26" spans="1:18" ht="16.5" thickTop="1" thickBot="1">
      <c r="A26" s="77" t="s">
        <v>123</v>
      </c>
      <c r="B26" s="109">
        <f>C22+L22</f>
        <v>78</v>
      </c>
      <c r="C26" s="105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4"/>
      <c r="C30" s="114"/>
      <c r="D30" s="114"/>
      <c r="E30" s="114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10"/>
      <c r="C33" s="110"/>
      <c r="D33" s="110"/>
      <c r="E33" s="110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8" sqref="C18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6" t="s">
        <v>132</v>
      </c>
      <c r="B1" s="116" t="s">
        <v>130</v>
      </c>
      <c r="C1" s="116" t="s">
        <v>52</v>
      </c>
      <c r="D1" s="116" t="s">
        <v>131</v>
      </c>
    </row>
    <row r="2" spans="1:4">
      <c r="A2" s="2" t="s">
        <v>127</v>
      </c>
      <c r="B2" s="115" t="s">
        <v>69</v>
      </c>
      <c r="C2" s="2" t="s">
        <v>133</v>
      </c>
      <c r="D2" s="117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5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8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183" t="s">
        <v>159</v>
      </c>
      <c r="B10" s="119" t="s">
        <v>69</v>
      </c>
      <c r="C10" s="2" t="s">
        <v>160</v>
      </c>
      <c r="D10" s="2" t="s">
        <v>158</v>
      </c>
    </row>
    <row r="11" spans="1:4">
      <c r="A11" s="184"/>
      <c r="B11" s="119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2017-06-26T14:22:35Z</dcterms:modified>
</cp:coreProperties>
</file>