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/>
  </bookViews>
  <sheets>
    <sheet name="TERVEZETT" sheetId="1" r:id="rId1"/>
    <sheet name="TÉNYLEGES" sheetId="2" r:id="rId2"/>
    <sheet name="Kieg. - Ital" sheetId="3" r:id="rId3"/>
    <sheet name="Meghívottak" sheetId="4" r:id="rId4"/>
    <sheet name="Kontaktok" sheetId="6" r:id="rId5"/>
    <sheet name="Hajó_kalkula" sheetId="5" r:id="rId6"/>
  </sheets>
  <calcPr calcId="125725"/>
</workbook>
</file>

<file path=xl/calcChain.xml><?xml version="1.0" encoding="utf-8"?>
<calcChain xmlns="http://schemas.openxmlformats.org/spreadsheetml/2006/main">
  <c r="E75" i="1"/>
  <c r="E74"/>
  <c r="E73"/>
  <c r="E72"/>
  <c r="E34"/>
  <c r="E36"/>
  <c r="E35"/>
  <c r="E33"/>
  <c r="E32"/>
  <c r="E31"/>
  <c r="E30"/>
  <c r="E29"/>
  <c r="E28"/>
  <c r="E26"/>
  <c r="E25"/>
  <c r="E24"/>
  <c r="E23"/>
  <c r="D23"/>
  <c r="H20" i="2"/>
  <c r="G24"/>
  <c r="D20"/>
  <c r="E70" i="1"/>
  <c r="H13" i="2"/>
  <c r="F13"/>
  <c r="E13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20" i="2" l="1"/>
  <c r="C20"/>
  <c r="D13"/>
  <c r="E7" i="1"/>
  <c r="E6"/>
  <c r="E4"/>
  <c r="D12" i="2"/>
  <c r="E39" i="1"/>
  <c r="E38"/>
  <c r="H39"/>
  <c r="H38"/>
  <c r="E37" l="1"/>
  <c r="E40" s="1"/>
  <c r="H1"/>
  <c r="D11" s="1"/>
  <c r="E53"/>
  <c r="H52" s="1"/>
  <c r="I63"/>
  <c r="I62"/>
  <c r="H63"/>
  <c r="H62"/>
  <c r="H58"/>
  <c r="I58" s="1"/>
  <c r="H57"/>
  <c r="I57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4"/>
  <c r="D5" i="1" l="1"/>
  <c r="L22"/>
  <c r="D57"/>
  <c r="E57" s="1"/>
  <c r="D3"/>
  <c r="E3" s="1"/>
  <c r="C11"/>
  <c r="E11" s="1"/>
  <c r="D56"/>
  <c r="E56" s="1"/>
  <c r="H51"/>
  <c r="E59" l="1"/>
  <c r="E5"/>
  <c r="E13" l="1"/>
  <c r="E20" l="1"/>
  <c r="D9"/>
  <c r="E9" s="1"/>
  <c r="E12" s="1"/>
  <c r="D10"/>
  <c r="E10" s="1"/>
  <c r="D8"/>
  <c r="C8" s="1"/>
  <c r="E14" l="1"/>
  <c r="E15" l="1"/>
  <c r="E77"/>
  <c r="I2" l="1"/>
  <c r="H78" s="1"/>
  <c r="I3"/>
  <c r="H79" s="1"/>
</calcChain>
</file>

<file path=xl/sharedStrings.xml><?xml version="1.0" encoding="utf-8"?>
<sst xmlns="http://schemas.openxmlformats.org/spreadsheetml/2006/main" count="302" uniqueCount="205">
  <si>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</si>
  <si>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</si>
  <si>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</si>
  <si>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</si>
  <si>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</si>
  <si>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</si>
  <si>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</si>
  <si>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</si>
  <si>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</si>
  <si>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</si>
  <si>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</si>
  <si>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</si>
  <si>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</si>
  <si>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</si>
  <si>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</si>
  <si>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</si>
  <si>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</si>
  <si>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</si>
  <si>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</si>
  <si>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</si>
  <si>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</si>
  <si>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</si>
  <si>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</si>
  <si>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</si>
  <si>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</si>
  <si>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</si>
  <si>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</si>
  <si>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</si>
  <si>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</si>
  <si>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</si>
  <si>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</si>
  <si>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</si>
  <si>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</si>
  <si>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</si>
  <si>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</si>
  <si>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</si>
  <si>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</si>
  <si>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</si>
  <si>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</si>
  <si>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</si>
  <si>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</si>
  <si>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</si>
  <si>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</si>
  <si>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</si>
  <si>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</si>
  <si>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</si>
  <si>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</si>
  <si>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</si>
  <si>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</si>
  <si>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</si>
  <si>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</si>
  <si>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</si>
  <si>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</si>
  <si>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</si>
  <si>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</si>
  <si>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</si>
  <si>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</si>
  <si>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</si>
  <si>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</si>
  <si>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</si>
  <si>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Sütemény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</si>
  <si>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</si>
  <si>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</si>
  <si>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</si>
  <si>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</si>
  <si>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</si>
  <si>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</si>
  <si>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</si>
  <si>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</si>
  <si>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</si>
  <si>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</si>
  <si>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</si>
  <si>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</si>
  <si>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</si>
  <si>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</si>
  <si>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</si>
  <si>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</si>
  <si>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</si>
  <si>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</si>
  <si>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</si>
  <si>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</si>
  <si>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</si>
  <si>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</si>
  <si>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</si>
  <si>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</si>
  <si>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</si>
  <si>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</si>
  <si>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</si>
  <si>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</si>
  <si>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</si>
  <si>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</si>
  <si>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</si>
  <si>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</si>
  <si>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</si>
  <si>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</si>
  <si>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</si>
  <si>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</si>
  <si>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</si>
  <si>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</si>
  <si>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</si>
  <si>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</si>
  <si>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</si>
  <si>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</si>
  <si>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</si>
  <si>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</si>
  <si>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</si>
  <si>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</si>
  <si>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</si>
  <si>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</si>
  <si>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</si>
  <si>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</si>
  <si>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</si>
  <si>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</si>
  <si>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</si>
  <si>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</si>
  <si>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</si>
  <si>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</si>
  <si>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</si>
  <si>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</si>
  <si>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</si>
  <si>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</si>
  <si>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</si>
  <si>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</si>
  <si>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</si>
  <si>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</si>
  <si>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</si>
  <si>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</si>
  <si>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</si>
  <si>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</si>
  <si>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</si>
  <si>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</si>
  <si>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</si>
  <si>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</si>
  <si>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</si>
  <si>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</si>
  <si>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</si>
  <si>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</si>
  <si>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</si>
  <si>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</si>
  <si>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</si>
  <si>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</si>
  <si>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</si>
  <si>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</si>
  <si>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</si>
  <si>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</si>
  <si>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</si>
  <si>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</si>
  <si>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</si>
  <si>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</si>
  <si>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</si>
  <si>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</si>
  <si>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</si>
  <si>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</si>
  <si>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</si>
  <si>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</si>
  <si>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</si>
  <si>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</si>
  <si>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</si>
  <si>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</si>
  <si>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</si>
  <si>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</si>
  <si>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</si>
  <si>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</si>
  <si>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</si>
  <si>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</si>
  <si>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</si>
  <si>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</si>
  <si>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</si>
  <si>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</si>
  <si>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</si>
  <si>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</si>
  <si>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</si>
  <si>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</si>
  <si>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</si>
  <si>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</si>
  <si>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</si>
  <si>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</si>
  <si>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</si>
  <si>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</si>
  <si>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</si>
  <si>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</si>
  <si>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</si>
  <si>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</si>
  <si>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</si>
  <si>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</si>
  <si>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</si>
  <si>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</si>
  <si>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</si>
  <si>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</si>
  <si>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</si>
  <si>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Kriszti fizeti Valentinnek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</si>
  <si>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</si>
  <si>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</si>
  <si>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</si>
  <si>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</si>
  <si>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</si>
  <si>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</si>
  <si>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</si>
  <si>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</si>
  <si>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</si>
  <si>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</si>
  <si>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Dekor előleg</t>
  </si>
  <si>
    <t>Hajtű, kontytű</t>
  </si>
  <si>
    <t>Szirmok (kosárkákba)</t>
  </si>
  <si>
    <t>Torta szalag</t>
  </si>
</sst>
</file>

<file path=xl/styles.xml><?xml version="1.0" encoding="utf-8"?>
<styleSheet xmlns="http://schemas.openxmlformats.org/spreadsheetml/2006/main">
  <numFmts count="6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1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4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5" xfId="0" applyFont="1" applyFill="1" applyBorder="1"/>
    <xf numFmtId="0" fontId="16" fillId="0" borderId="31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/>
    <xf numFmtId="164" fontId="0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0" fillId="6" borderId="2" xfId="1" applyNumberFormat="1" applyFont="1" applyFill="1" applyBorder="1" applyAlignment="1">
      <alignment horizontal="center"/>
    </xf>
    <xf numFmtId="164" fontId="0" fillId="6" borderId="32" xfId="1" applyNumberFormat="1" applyFont="1" applyFill="1" applyBorder="1" applyAlignment="1">
      <alignment horizontal="center"/>
    </xf>
    <xf numFmtId="164" fontId="0" fillId="6" borderId="3" xfId="1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"/>
  <sheetViews>
    <sheetView tabSelected="1" topLeftCell="A48" zoomScale="80" zoomScaleNormal="80" workbookViewId="0">
      <selection activeCell="I69" sqref="I69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47" t="s">
        <v>40</v>
      </c>
      <c r="B1" s="148"/>
      <c r="C1" s="148"/>
      <c r="D1" s="148"/>
      <c r="E1" s="149"/>
      <c r="G1" s="24" t="s">
        <v>45</v>
      </c>
      <c r="H1" s="150">
        <f>H2+H3</f>
        <v>78</v>
      </c>
      <c r="I1" s="150"/>
    </row>
    <row r="2" spans="1:17">
      <c r="A2" s="14"/>
      <c r="B2" s="14"/>
      <c r="C2" s="15" t="s">
        <v>43</v>
      </c>
      <c r="D2" s="15" t="s">
        <v>44</v>
      </c>
      <c r="E2" s="15" t="s">
        <v>0</v>
      </c>
      <c r="G2" s="18" t="s">
        <v>4</v>
      </c>
      <c r="H2" s="5">
        <f>Meghívottak!C22</f>
        <v>41</v>
      </c>
      <c r="I2" s="54">
        <f>H2*E15</f>
        <v>1013507.1217948719</v>
      </c>
    </row>
    <row r="3" spans="1:17">
      <c r="A3" s="76" t="s">
        <v>119</v>
      </c>
      <c r="B3" s="77" t="s">
        <v>42</v>
      </c>
      <c r="C3" s="78">
        <v>2000</v>
      </c>
      <c r="D3" s="79">
        <f>H1</f>
        <v>78</v>
      </c>
      <c r="E3" s="78">
        <f>C3*D3</f>
        <v>156000</v>
      </c>
      <c r="G3" s="18" t="s">
        <v>2</v>
      </c>
      <c r="H3" s="5">
        <f>Meghívottak!L22</f>
        <v>37</v>
      </c>
      <c r="I3" s="54">
        <f>H3*E15</f>
        <v>914628.37820512825</v>
      </c>
    </row>
    <row r="4" spans="1:17">
      <c r="A4" s="76" t="s">
        <v>122</v>
      </c>
      <c r="B4" s="80" t="s">
        <v>3</v>
      </c>
      <c r="C4" s="78">
        <v>12000</v>
      </c>
      <c r="D4" s="79">
        <v>1</v>
      </c>
      <c r="E4" s="78">
        <f>C4*D4</f>
        <v>12000</v>
      </c>
      <c r="G4" s="23"/>
      <c r="H4" s="74"/>
      <c r="I4" s="75"/>
    </row>
    <row r="5" spans="1:17">
      <c r="A5" s="62" t="s">
        <v>120</v>
      </c>
      <c r="B5" s="77" t="s">
        <v>42</v>
      </c>
      <c r="C5" s="78">
        <v>7800</v>
      </c>
      <c r="D5" s="79">
        <f>H1</f>
        <v>78</v>
      </c>
      <c r="E5" s="78">
        <f>C5*D5</f>
        <v>608400</v>
      </c>
    </row>
    <row r="6" spans="1:17">
      <c r="A6" s="81" t="s">
        <v>124</v>
      </c>
      <c r="B6" s="77" t="s">
        <v>42</v>
      </c>
      <c r="C6" s="78">
        <v>3900</v>
      </c>
      <c r="D6" s="79">
        <v>2</v>
      </c>
      <c r="E6" s="78">
        <f>C6*D6</f>
        <v>7800</v>
      </c>
    </row>
    <row r="7" spans="1:17">
      <c r="A7" s="79" t="s">
        <v>1</v>
      </c>
      <c r="B7" s="77" t="s">
        <v>42</v>
      </c>
      <c r="C7" s="78">
        <v>2900</v>
      </c>
      <c r="D7" s="82">
        <v>37</v>
      </c>
      <c r="E7" s="78">
        <f>C7*D7</f>
        <v>107300</v>
      </c>
      <c r="O7" s="8"/>
    </row>
    <row r="8" spans="1:17">
      <c r="A8" s="62" t="s">
        <v>123</v>
      </c>
      <c r="B8" s="77" t="s">
        <v>42</v>
      </c>
      <c r="C8" s="82">
        <f>E8/D8</f>
        <v>1205.1282051282051</v>
      </c>
      <c r="D8" s="79">
        <f>$H$1</f>
        <v>78</v>
      </c>
      <c r="E8" s="78">
        <v>94000</v>
      </c>
    </row>
    <row r="9" spans="1:17">
      <c r="A9" s="62" t="s">
        <v>121</v>
      </c>
      <c r="B9" s="77" t="s">
        <v>42</v>
      </c>
      <c r="C9" s="78">
        <v>7800</v>
      </c>
      <c r="D9" s="79">
        <f>$H$1</f>
        <v>78</v>
      </c>
      <c r="E9" s="78">
        <f t="shared" ref="E9:E10" si="0">C9*D9</f>
        <v>608400</v>
      </c>
    </row>
    <row r="10" spans="1:17">
      <c r="A10" s="79" t="s">
        <v>5</v>
      </c>
      <c r="B10" s="77" t="s">
        <v>42</v>
      </c>
      <c r="C10" s="78">
        <v>1500</v>
      </c>
      <c r="D10" s="79">
        <f>$H$1</f>
        <v>78</v>
      </c>
      <c r="E10" s="78">
        <f t="shared" si="0"/>
        <v>117000</v>
      </c>
      <c r="O10" s="8"/>
    </row>
    <row r="11" spans="1:17">
      <c r="A11" s="79" t="s">
        <v>6</v>
      </c>
      <c r="B11" s="77"/>
      <c r="C11" s="82">
        <f>'Kieg. - Ital'!C4/TERVEZETT!H1</f>
        <v>2242.3717948717949</v>
      </c>
      <c r="D11" s="79">
        <f>$H$1</f>
        <v>78</v>
      </c>
      <c r="E11" s="128">
        <f>C11*D11</f>
        <v>174905</v>
      </c>
      <c r="Q11" s="1"/>
    </row>
    <row r="12" spans="1:17">
      <c r="A12" s="79" t="s">
        <v>17</v>
      </c>
      <c r="B12" s="77"/>
      <c r="C12" s="79"/>
      <c r="D12" s="79"/>
      <c r="E12" s="78">
        <f>(E3+E5+E6+E7+E8+E9+E13+E11)*0.1</f>
        <v>178830.5</v>
      </c>
      <c r="Q12" s="1"/>
    </row>
    <row r="13" spans="1:17">
      <c r="A13" s="79" t="s">
        <v>39</v>
      </c>
      <c r="B13" s="80" t="s">
        <v>42</v>
      </c>
      <c r="C13" s="79">
        <v>3500</v>
      </c>
      <c r="D13" s="79">
        <v>9</v>
      </c>
      <c r="E13" s="78">
        <f>C13*D13</f>
        <v>31500</v>
      </c>
    </row>
    <row r="14" spans="1:17">
      <c r="A14" s="83" t="s">
        <v>7</v>
      </c>
      <c r="B14" s="84" t="s">
        <v>3</v>
      </c>
      <c r="C14" s="158"/>
      <c r="D14" s="159"/>
      <c r="E14" s="85">
        <f>SUM(E5:E13)</f>
        <v>1928135.5</v>
      </c>
    </row>
    <row r="15" spans="1:17">
      <c r="A15" s="86" t="s">
        <v>7</v>
      </c>
      <c r="B15" s="77" t="s">
        <v>42</v>
      </c>
      <c r="C15" s="158"/>
      <c r="D15" s="159"/>
      <c r="E15" s="78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2"/>
      <c r="Q16" s="1"/>
    </row>
    <row r="17" spans="1:19" ht="15.75" thickBot="1">
      <c r="A17" s="147" t="s">
        <v>41</v>
      </c>
      <c r="B17" s="148"/>
      <c r="C17" s="148"/>
      <c r="D17" s="148"/>
      <c r="E17" s="149"/>
      <c r="J17" s="1"/>
    </row>
    <row r="18" spans="1:19">
      <c r="A18" s="16" t="s">
        <v>32</v>
      </c>
      <c r="B18" s="160" t="s">
        <v>3</v>
      </c>
      <c r="C18" s="154"/>
      <c r="D18" s="155"/>
      <c r="E18" s="3">
        <f>250*310</f>
        <v>77500</v>
      </c>
      <c r="G18" s="18" t="s">
        <v>4</v>
      </c>
      <c r="H18" s="165">
        <f>E18</f>
        <v>77500</v>
      </c>
      <c r="I18" s="166"/>
    </row>
    <row r="19" spans="1:19">
      <c r="A19" s="16" t="s">
        <v>19</v>
      </c>
      <c r="B19" s="161"/>
      <c r="C19" s="145"/>
      <c r="D19" s="156"/>
      <c r="E19" s="17">
        <f>640*310</f>
        <v>198400</v>
      </c>
      <c r="G19" s="18" t="s">
        <v>2</v>
      </c>
      <c r="H19" s="163">
        <f>E19</f>
        <v>198400</v>
      </c>
      <c r="I19" s="164"/>
    </row>
    <row r="20" spans="1:19">
      <c r="A20" s="19" t="s">
        <v>7</v>
      </c>
      <c r="B20" s="162"/>
      <c r="C20" s="157"/>
      <c r="D20" s="156"/>
      <c r="E20" s="4">
        <f>SUM(E18:E19)</f>
        <v>275900</v>
      </c>
      <c r="J20" s="1"/>
    </row>
    <row r="21" spans="1:19" ht="15.75" thickBot="1">
      <c r="A21" s="22"/>
      <c r="B21" s="22"/>
      <c r="C21" s="23"/>
      <c r="D21" s="23"/>
      <c r="E21" s="7"/>
      <c r="J21" s="1"/>
      <c r="S21" s="1"/>
    </row>
    <row r="22" spans="1:19">
      <c r="A22" s="151" t="s">
        <v>56</v>
      </c>
      <c r="B22" s="152"/>
      <c r="C22" s="152"/>
      <c r="D22" s="152"/>
      <c r="E22" s="153"/>
      <c r="K22" s="2" t="s">
        <v>48</v>
      </c>
      <c r="L22" s="145">
        <f>H1</f>
        <v>78</v>
      </c>
      <c r="M22" s="146"/>
      <c r="S22" s="1"/>
    </row>
    <row r="23" spans="1:19">
      <c r="A23" s="2" t="s">
        <v>46</v>
      </c>
      <c r="B23" s="150" t="s">
        <v>47</v>
      </c>
      <c r="C23" s="2">
        <v>450</v>
      </c>
      <c r="D23" s="2">
        <f>78+5</f>
        <v>83</v>
      </c>
      <c r="E23" s="3">
        <f>C23*D23</f>
        <v>37350</v>
      </c>
      <c r="K23" s="2" t="s">
        <v>49</v>
      </c>
      <c r="L23" s="145">
        <v>1</v>
      </c>
      <c r="M23" s="146"/>
      <c r="S23" s="1"/>
    </row>
    <row r="24" spans="1:19">
      <c r="A24" s="2" t="s">
        <v>195</v>
      </c>
      <c r="B24" s="150"/>
      <c r="C24" s="26">
        <v>12000</v>
      </c>
      <c r="D24" s="2">
        <v>9</v>
      </c>
      <c r="E24" s="3">
        <f>C24*D24</f>
        <v>108000</v>
      </c>
      <c r="K24" s="2" t="s">
        <v>50</v>
      </c>
      <c r="L24" s="145">
        <v>9</v>
      </c>
      <c r="M24" s="146"/>
      <c r="S24" s="1"/>
    </row>
    <row r="25" spans="1:19">
      <c r="A25" s="2" t="s">
        <v>51</v>
      </c>
      <c r="B25" s="150"/>
      <c r="C25" s="26">
        <v>18500</v>
      </c>
      <c r="D25" s="2">
        <v>1</v>
      </c>
      <c r="E25" s="3">
        <f>C25*D25</f>
        <v>18500</v>
      </c>
      <c r="K25" s="18" t="s">
        <v>4</v>
      </c>
      <c r="L25" s="171"/>
      <c r="M25" s="171"/>
      <c r="S25" s="1"/>
    </row>
    <row r="26" spans="1:19">
      <c r="A26" s="2" t="s">
        <v>52</v>
      </c>
      <c r="B26" s="150"/>
      <c r="C26" s="26">
        <v>7500</v>
      </c>
      <c r="D26" s="2">
        <v>1</v>
      </c>
      <c r="E26" s="3">
        <f>C26*D26</f>
        <v>7500</v>
      </c>
      <c r="K26" s="18" t="s">
        <v>2</v>
      </c>
      <c r="L26" s="169"/>
      <c r="M26" s="170"/>
      <c r="S26" s="1"/>
    </row>
    <row r="27" spans="1:19">
      <c r="A27" s="2" t="s">
        <v>53</v>
      </c>
      <c r="B27" s="144" t="s">
        <v>3</v>
      </c>
      <c r="C27" s="2"/>
      <c r="D27" s="2">
        <v>1</v>
      </c>
      <c r="E27" s="88">
        <v>20000</v>
      </c>
      <c r="S27" s="1"/>
    </row>
    <row r="28" spans="1:19">
      <c r="A28" s="2" t="s">
        <v>54</v>
      </c>
      <c r="B28" s="150" t="s">
        <v>47</v>
      </c>
      <c r="C28" s="26">
        <v>22500</v>
      </c>
      <c r="D28" s="2">
        <v>1</v>
      </c>
      <c r="E28" s="3">
        <f t="shared" ref="E28:E36" si="1">C28*D28</f>
        <v>22500</v>
      </c>
      <c r="F28" s="55" t="s">
        <v>91</v>
      </c>
    </row>
    <row r="29" spans="1:19">
      <c r="A29" s="2" t="s">
        <v>193</v>
      </c>
      <c r="B29" s="150"/>
      <c r="C29" s="26">
        <v>5500</v>
      </c>
      <c r="D29" s="2">
        <v>1</v>
      </c>
      <c r="E29" s="3">
        <f t="shared" si="1"/>
        <v>5500</v>
      </c>
      <c r="F29" s="55" t="s">
        <v>91</v>
      </c>
      <c r="J29" s="1"/>
    </row>
    <row r="30" spans="1:19">
      <c r="A30" s="2" t="s">
        <v>55</v>
      </c>
      <c r="B30" s="150"/>
      <c r="C30" s="26">
        <v>1850</v>
      </c>
      <c r="D30" s="2">
        <v>1</v>
      </c>
      <c r="E30" s="3">
        <f t="shared" si="1"/>
        <v>1850</v>
      </c>
      <c r="F30" s="55" t="s">
        <v>92</v>
      </c>
      <c r="J30" s="1"/>
    </row>
    <row r="31" spans="1:19">
      <c r="A31" s="2" t="s">
        <v>196</v>
      </c>
      <c r="B31" s="150"/>
      <c r="C31" s="26">
        <v>1850</v>
      </c>
      <c r="D31" s="2">
        <v>2</v>
      </c>
      <c r="E31" s="3">
        <f>C31*D31</f>
        <v>3700</v>
      </c>
      <c r="G31" s="1"/>
      <c r="J31" s="1"/>
    </row>
    <row r="32" spans="1:19">
      <c r="A32" s="2" t="s">
        <v>198</v>
      </c>
      <c r="B32" s="150"/>
      <c r="C32" s="26">
        <v>1850</v>
      </c>
      <c r="D32" s="2">
        <v>2</v>
      </c>
      <c r="E32" s="3">
        <f>C32*D32</f>
        <v>3700</v>
      </c>
      <c r="G32" s="1"/>
      <c r="J32" s="1"/>
    </row>
    <row r="33" spans="1:10">
      <c r="A33" s="2" t="s">
        <v>197</v>
      </c>
      <c r="B33" s="150"/>
      <c r="C33" s="26">
        <v>2000</v>
      </c>
      <c r="D33" s="2">
        <v>2</v>
      </c>
      <c r="E33" s="3">
        <f>C33*D33</f>
        <v>4000</v>
      </c>
      <c r="J33" s="1"/>
    </row>
    <row r="34" spans="1:10">
      <c r="A34" s="2" t="s">
        <v>194</v>
      </c>
      <c r="B34" s="150"/>
      <c r="C34" s="26">
        <v>2000</v>
      </c>
      <c r="D34" s="2">
        <v>3</v>
      </c>
      <c r="E34" s="88">
        <f>C34*D34</f>
        <v>6000</v>
      </c>
      <c r="J34" s="1"/>
    </row>
    <row r="35" spans="1:10">
      <c r="A35" s="2" t="s">
        <v>199</v>
      </c>
      <c r="B35" s="150"/>
      <c r="C35" s="26">
        <v>7500</v>
      </c>
      <c r="D35" s="2">
        <v>2</v>
      </c>
      <c r="E35" s="3">
        <f t="shared" si="1"/>
        <v>15000</v>
      </c>
      <c r="J35" s="1"/>
    </row>
    <row r="36" spans="1:10">
      <c r="A36" s="2" t="s">
        <v>200</v>
      </c>
      <c r="B36" s="143" t="s">
        <v>3</v>
      </c>
      <c r="C36" s="26">
        <v>20000</v>
      </c>
      <c r="D36" s="2">
        <v>1</v>
      </c>
      <c r="E36" s="3">
        <f t="shared" si="1"/>
        <v>20000</v>
      </c>
      <c r="J36" s="1"/>
    </row>
    <row r="37" spans="1:10">
      <c r="A37" s="14" t="s">
        <v>57</v>
      </c>
      <c r="B37" s="172" t="s">
        <v>47</v>
      </c>
      <c r="C37" s="14">
        <v>500</v>
      </c>
      <c r="D37" s="2">
        <v>53</v>
      </c>
      <c r="E37" s="3">
        <f>D37*C37</f>
        <v>26500</v>
      </c>
      <c r="G37" s="1"/>
      <c r="I37" s="1"/>
      <c r="J37" s="1"/>
    </row>
    <row r="38" spans="1:10">
      <c r="A38" s="2" t="s">
        <v>115</v>
      </c>
      <c r="B38" s="172"/>
      <c r="C38" s="2">
        <v>1500</v>
      </c>
      <c r="D38" s="2">
        <v>1</v>
      </c>
      <c r="E38" s="3">
        <f>D38*C38</f>
        <v>1500</v>
      </c>
      <c r="G38" s="18" t="s">
        <v>4</v>
      </c>
      <c r="H38" s="69">
        <f>Meghívottak!G24</f>
        <v>0</v>
      </c>
      <c r="I38" s="72"/>
      <c r="J38" s="1"/>
    </row>
    <row r="39" spans="1:10">
      <c r="A39" s="71" t="s">
        <v>114</v>
      </c>
      <c r="B39" s="173"/>
      <c r="C39" s="2">
        <v>300</v>
      </c>
      <c r="D39" s="2">
        <v>1</v>
      </c>
      <c r="E39" s="3">
        <f>D39*C39</f>
        <v>300</v>
      </c>
      <c r="G39" s="18" t="s">
        <v>2</v>
      </c>
      <c r="H39" s="70">
        <f>Meghívottak!Q14</f>
        <v>0</v>
      </c>
      <c r="I39" s="73"/>
      <c r="J39" s="1"/>
    </row>
    <row r="40" spans="1:10">
      <c r="A40" s="19" t="s">
        <v>7</v>
      </c>
      <c r="B40" s="5" t="s">
        <v>3</v>
      </c>
      <c r="C40" s="2"/>
      <c r="D40" s="2"/>
      <c r="E40" s="4">
        <f>SUM(E23:E39)</f>
        <v>301900</v>
      </c>
      <c r="J40" s="1"/>
    </row>
    <row r="41" spans="1:10" ht="15.75" thickBot="1">
      <c r="A41" s="6"/>
      <c r="B41" s="6"/>
      <c r="C41" s="6"/>
      <c r="D41" s="6"/>
      <c r="E41" s="12"/>
      <c r="J41" s="1"/>
    </row>
    <row r="42" spans="1:10" ht="15.75" thickBot="1">
      <c r="A42" s="147" t="s">
        <v>9</v>
      </c>
      <c r="B42" s="148"/>
      <c r="C42" s="148"/>
      <c r="D42" s="148"/>
      <c r="E42" s="149"/>
    </row>
    <row r="43" spans="1:10">
      <c r="A43" s="29" t="s">
        <v>10</v>
      </c>
      <c r="B43" s="167" t="s">
        <v>3</v>
      </c>
      <c r="C43" s="14"/>
      <c r="D43" s="14"/>
      <c r="E43" s="17">
        <v>50000</v>
      </c>
    </row>
    <row r="44" spans="1:10">
      <c r="A44" s="24" t="s">
        <v>15</v>
      </c>
      <c r="B44" s="167"/>
      <c r="C44" s="2"/>
      <c r="D44" s="2"/>
      <c r="E44" s="3">
        <v>29000</v>
      </c>
    </row>
    <row r="45" spans="1:10">
      <c r="A45" s="24" t="s">
        <v>11</v>
      </c>
      <c r="B45" s="167"/>
      <c r="C45" s="2"/>
      <c r="D45" s="2"/>
      <c r="E45" s="3">
        <v>240000</v>
      </c>
    </row>
    <row r="46" spans="1:10">
      <c r="A46" s="24" t="s">
        <v>24</v>
      </c>
      <c r="B46" s="167"/>
      <c r="C46" s="2"/>
      <c r="D46" s="2"/>
      <c r="E46" s="3">
        <v>120000</v>
      </c>
    </row>
    <row r="47" spans="1:10">
      <c r="A47" s="28" t="s">
        <v>12</v>
      </c>
      <c r="B47" s="167"/>
      <c r="C47" s="2"/>
      <c r="D47" s="2"/>
      <c r="E47" s="3">
        <v>169900</v>
      </c>
    </row>
    <row r="48" spans="1:10">
      <c r="A48" s="28" t="s">
        <v>13</v>
      </c>
      <c r="B48" s="167"/>
      <c r="C48" s="2"/>
      <c r="D48" s="2"/>
      <c r="E48" s="3">
        <v>220000</v>
      </c>
    </row>
    <row r="49" spans="1:9">
      <c r="A49" s="28" t="s">
        <v>34</v>
      </c>
      <c r="B49" s="167"/>
      <c r="C49" s="2"/>
      <c r="D49" s="2"/>
      <c r="E49" s="88">
        <v>123000</v>
      </c>
    </row>
    <row r="50" spans="1:9">
      <c r="A50" s="28" t="s">
        <v>31</v>
      </c>
      <c r="B50" s="167"/>
      <c r="C50" s="2"/>
      <c r="D50" s="2"/>
      <c r="E50" s="3">
        <v>30000</v>
      </c>
      <c r="F50" s="55" t="s">
        <v>91</v>
      </c>
    </row>
    <row r="51" spans="1:9">
      <c r="A51" s="28" t="s">
        <v>29</v>
      </c>
      <c r="B51" s="167"/>
      <c r="C51" s="2"/>
      <c r="D51" s="2"/>
      <c r="E51" s="3">
        <v>190000</v>
      </c>
      <c r="F51" s="55" t="s">
        <v>91</v>
      </c>
      <c r="G51" s="18" t="s">
        <v>4</v>
      </c>
      <c r="H51" s="165">
        <f>$E$53/2+E50+E51</f>
        <v>695950</v>
      </c>
      <c r="I51" s="166"/>
    </row>
    <row r="52" spans="1:9">
      <c r="A52" s="28" t="s">
        <v>33</v>
      </c>
      <c r="B52" s="167"/>
      <c r="C52" s="2"/>
      <c r="D52" s="2"/>
      <c r="E52" s="27">
        <v>250000</v>
      </c>
      <c r="F52" s="55" t="s">
        <v>92</v>
      </c>
      <c r="G52" s="18" t="s">
        <v>2</v>
      </c>
      <c r="H52" s="165">
        <f>$E$53/2+E52</f>
        <v>725950</v>
      </c>
      <c r="I52" s="166"/>
    </row>
    <row r="53" spans="1:9">
      <c r="A53" s="19" t="s">
        <v>7</v>
      </c>
      <c r="B53" s="168"/>
      <c r="C53" s="2"/>
      <c r="D53" s="2"/>
      <c r="E53" s="4">
        <f>SUM(E43:E49)</f>
        <v>951900</v>
      </c>
    </row>
    <row r="54" spans="1:9" ht="15.75" thickBot="1"/>
    <row r="55" spans="1:9" ht="15.75" thickBot="1">
      <c r="A55" s="147" t="s">
        <v>14</v>
      </c>
      <c r="B55" s="148"/>
      <c r="C55" s="148"/>
      <c r="D55" s="148"/>
      <c r="E55" s="149"/>
    </row>
    <row r="56" spans="1:9">
      <c r="A56" s="34" t="s">
        <v>58</v>
      </c>
      <c r="B56" s="35" t="s">
        <v>42</v>
      </c>
      <c r="C56" s="36">
        <v>1200</v>
      </c>
      <c r="D56" s="34">
        <f>H1</f>
        <v>78</v>
      </c>
      <c r="E56" s="36">
        <f>C56*D56</f>
        <v>93600</v>
      </c>
    </row>
    <row r="57" spans="1:9">
      <c r="A57" s="37" t="s">
        <v>148</v>
      </c>
      <c r="B57" s="35" t="s">
        <v>42</v>
      </c>
      <c r="C57" s="36">
        <v>1550</v>
      </c>
      <c r="D57" s="34">
        <f>H1</f>
        <v>78</v>
      </c>
      <c r="E57" s="36">
        <f>C57*D57</f>
        <v>120900</v>
      </c>
      <c r="G57" s="18" t="s">
        <v>4</v>
      </c>
      <c r="H57" s="5">
        <f>$H$2</f>
        <v>41</v>
      </c>
      <c r="I57" s="54">
        <f>$E$58/2+($H$57*$C$56)+($H$57*$C$57)</f>
        <v>222750</v>
      </c>
    </row>
    <row r="58" spans="1:9">
      <c r="A58" s="24" t="s">
        <v>28</v>
      </c>
      <c r="B58" s="25" t="s">
        <v>3</v>
      </c>
      <c r="C58" s="2"/>
      <c r="D58" s="2"/>
      <c r="E58" s="3">
        <v>220000</v>
      </c>
      <c r="G58" s="18" t="s">
        <v>2</v>
      </c>
      <c r="H58" s="5">
        <f>$H$3</f>
        <v>37</v>
      </c>
      <c r="I58" s="54">
        <f>$E$58/2+($H$58*$C$56)+($H$58*$C$57)</f>
        <v>211750</v>
      </c>
    </row>
    <row r="59" spans="1:9">
      <c r="A59" s="18" t="s">
        <v>7</v>
      </c>
      <c r="B59" s="5" t="s">
        <v>3</v>
      </c>
      <c r="C59" s="18"/>
      <c r="D59" s="18"/>
      <c r="E59" s="4">
        <f>SUM(E56:E58)</f>
        <v>434500</v>
      </c>
    </row>
    <row r="60" spans="1:9" ht="15.75" thickBot="1">
      <c r="A60" s="6"/>
      <c r="B60" s="6"/>
      <c r="C60" s="6"/>
      <c r="D60" s="6"/>
      <c r="E60" s="7"/>
    </row>
    <row r="61" spans="1:9" ht="15.75" thickBot="1">
      <c r="A61" s="147" t="s">
        <v>59</v>
      </c>
      <c r="B61" s="148"/>
      <c r="C61" s="148"/>
      <c r="D61" s="148"/>
      <c r="E61" s="149"/>
    </row>
    <row r="62" spans="1:9">
      <c r="A62" s="14" t="s">
        <v>60</v>
      </c>
      <c r="B62" s="180" t="s">
        <v>3</v>
      </c>
      <c r="C62" s="14"/>
      <c r="D62" s="14"/>
      <c r="E62" s="132">
        <v>53970</v>
      </c>
      <c r="G62" s="18" t="s">
        <v>4</v>
      </c>
      <c r="H62" s="5">
        <f>$H$2</f>
        <v>41</v>
      </c>
      <c r="I62" s="54">
        <f>SUM(E62:E63)/2</f>
        <v>144535</v>
      </c>
    </row>
    <row r="63" spans="1:9">
      <c r="A63" s="2" t="s">
        <v>61</v>
      </c>
      <c r="B63" s="172"/>
      <c r="C63" s="2"/>
      <c r="D63" s="2"/>
      <c r="E63" s="88">
        <v>235100</v>
      </c>
      <c r="G63" s="18" t="s">
        <v>2</v>
      </c>
      <c r="H63" s="5">
        <f>$H$3</f>
        <v>37</v>
      </c>
      <c r="I63" s="54">
        <f>SUM(E62:E63)/2</f>
        <v>144535</v>
      </c>
    </row>
    <row r="64" spans="1:9">
      <c r="A64" s="10" t="s">
        <v>116</v>
      </c>
      <c r="B64" s="172"/>
      <c r="C64" s="2"/>
      <c r="D64" s="2"/>
      <c r="E64" s="27"/>
      <c r="G64" s="23"/>
      <c r="H64" s="74"/>
      <c r="I64" s="75"/>
    </row>
    <row r="65" spans="1:9">
      <c r="A65" s="10" t="s">
        <v>145</v>
      </c>
      <c r="B65" s="172"/>
      <c r="C65" s="2"/>
      <c r="D65" s="2"/>
      <c r="E65" s="88">
        <v>24900</v>
      </c>
      <c r="G65" s="23"/>
      <c r="H65" s="74"/>
      <c r="I65" s="75"/>
    </row>
    <row r="66" spans="1:9">
      <c r="A66" s="10" t="s">
        <v>117</v>
      </c>
      <c r="B66" s="172"/>
      <c r="C66" s="2"/>
      <c r="D66" s="2"/>
      <c r="E66" s="88">
        <v>41910</v>
      </c>
      <c r="G66" s="23"/>
      <c r="H66" s="74"/>
      <c r="I66" s="75"/>
    </row>
    <row r="67" spans="1:9">
      <c r="A67" s="10" t="s">
        <v>118</v>
      </c>
      <c r="B67" s="172"/>
      <c r="C67" s="2"/>
      <c r="D67" s="2"/>
      <c r="E67" s="27"/>
      <c r="G67" s="23"/>
      <c r="H67" s="74"/>
      <c r="I67" s="75"/>
    </row>
    <row r="68" spans="1:9">
      <c r="A68" s="10" t="s">
        <v>131</v>
      </c>
      <c r="B68" s="172"/>
      <c r="C68" s="2"/>
      <c r="D68" s="2"/>
      <c r="E68" s="27"/>
      <c r="G68" s="23"/>
      <c r="H68" s="74"/>
      <c r="I68" s="75"/>
    </row>
    <row r="69" spans="1:9">
      <c r="A69" s="10" t="s">
        <v>147</v>
      </c>
      <c r="B69" s="172"/>
      <c r="C69" s="2"/>
      <c r="D69" s="2"/>
      <c r="E69" s="88">
        <v>80000</v>
      </c>
      <c r="G69" s="23"/>
      <c r="H69" s="74"/>
      <c r="I69" s="75"/>
    </row>
    <row r="70" spans="1:9">
      <c r="A70" s="10" t="s">
        <v>149</v>
      </c>
      <c r="B70" s="172"/>
      <c r="C70" s="2">
        <v>59</v>
      </c>
      <c r="D70" s="2">
        <v>50</v>
      </c>
      <c r="E70" s="88">
        <f>C70*D70</f>
        <v>2950</v>
      </c>
      <c r="G70" s="23"/>
      <c r="H70" s="74"/>
      <c r="I70" s="75"/>
    </row>
    <row r="71" spans="1:9">
      <c r="A71" s="10" t="s">
        <v>191</v>
      </c>
      <c r="B71" s="172"/>
      <c r="C71" s="2"/>
      <c r="D71" s="2"/>
      <c r="E71" s="4"/>
    </row>
    <row r="72" spans="1:9">
      <c r="A72" s="10" t="s">
        <v>192</v>
      </c>
      <c r="B72" s="172"/>
      <c r="C72" s="2"/>
      <c r="D72" s="2"/>
      <c r="E72" s="88">
        <f>23198+4890</f>
        <v>28088</v>
      </c>
    </row>
    <row r="73" spans="1:9">
      <c r="A73" s="10" t="s">
        <v>203</v>
      </c>
      <c r="B73" s="172"/>
      <c r="C73" s="2">
        <v>450</v>
      </c>
      <c r="D73" s="2">
        <v>6</v>
      </c>
      <c r="E73" s="88">
        <f>C73*D73</f>
        <v>2700</v>
      </c>
    </row>
    <row r="74" spans="1:9">
      <c r="A74" s="10" t="s">
        <v>202</v>
      </c>
      <c r="B74" s="172"/>
      <c r="C74" s="2"/>
      <c r="D74" s="2"/>
      <c r="E74" s="88">
        <f>2405+(278*3)</f>
        <v>3239</v>
      </c>
    </row>
    <row r="75" spans="1:9">
      <c r="A75" s="10" t="s">
        <v>204</v>
      </c>
      <c r="B75" s="173"/>
      <c r="C75" s="2"/>
      <c r="D75" s="2"/>
      <c r="E75" s="26">
        <f>950+490</f>
        <v>1440</v>
      </c>
    </row>
    <row r="76" spans="1:9" ht="15.75" thickBot="1">
      <c r="A76" s="6"/>
      <c r="B76" s="6"/>
      <c r="C76" s="6"/>
      <c r="D76" s="6"/>
      <c r="E76" s="7"/>
    </row>
    <row r="77" spans="1:9" ht="15.75" thickBot="1">
      <c r="A77" s="30" t="s">
        <v>16</v>
      </c>
      <c r="B77" s="33" t="s">
        <v>3</v>
      </c>
      <c r="C77" s="31"/>
      <c r="D77" s="31"/>
      <c r="E77" s="32">
        <f>E14+E20+E40+E53+E59</f>
        <v>3892335.5</v>
      </c>
      <c r="G77" s="177" t="s">
        <v>93</v>
      </c>
      <c r="H77" s="178"/>
      <c r="I77" s="179"/>
    </row>
    <row r="78" spans="1:9">
      <c r="G78" s="56" t="s">
        <v>4</v>
      </c>
      <c r="H78" s="165">
        <f>$I$2+$H$18+$I$38+$I$57+$I$62+H51</f>
        <v>2154242.121794872</v>
      </c>
      <c r="I78" s="174"/>
    </row>
    <row r="79" spans="1:9" ht="15.75" thickBot="1">
      <c r="G79" s="57" t="s">
        <v>2</v>
      </c>
      <c r="H79" s="175">
        <f>$I$3+$H$19+$I$39+$I$63+$I$58+$H$52</f>
        <v>2195263.378205128</v>
      </c>
      <c r="I79" s="176"/>
    </row>
  </sheetData>
  <mergeCells count="30">
    <mergeCell ref="H78:I78"/>
    <mergeCell ref="H79:I79"/>
    <mergeCell ref="G77:I77"/>
    <mergeCell ref="A55:E55"/>
    <mergeCell ref="A61:E61"/>
    <mergeCell ref="B62:B75"/>
    <mergeCell ref="B43:B53"/>
    <mergeCell ref="L26:M26"/>
    <mergeCell ref="L25:M25"/>
    <mergeCell ref="A42:E42"/>
    <mergeCell ref="H51:I51"/>
    <mergeCell ref="H52:I52"/>
    <mergeCell ref="B37:B39"/>
    <mergeCell ref="B28:B35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3" sqref="A23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  <col min="8" max="8" width="11" bestFit="1" customWidth="1"/>
  </cols>
  <sheetData>
    <row r="1" spans="1:8">
      <c r="A1" s="187" t="s">
        <v>38</v>
      </c>
      <c r="B1" s="184" t="s">
        <v>35</v>
      </c>
      <c r="C1" s="185"/>
      <c r="D1" s="185"/>
      <c r="E1" s="185"/>
      <c r="F1" s="185"/>
      <c r="G1" s="185"/>
    </row>
    <row r="2" spans="1:8">
      <c r="A2" s="187"/>
      <c r="B2" s="171" t="s">
        <v>36</v>
      </c>
      <c r="C2" s="171"/>
      <c r="D2" s="182" t="s">
        <v>62</v>
      </c>
      <c r="E2" s="171" t="s">
        <v>37</v>
      </c>
      <c r="F2" s="171"/>
      <c r="G2" s="182" t="s">
        <v>62</v>
      </c>
      <c r="H2" s="181" t="s">
        <v>0</v>
      </c>
    </row>
    <row r="3" spans="1:8">
      <c r="A3" s="187"/>
      <c r="B3" s="5" t="s">
        <v>20</v>
      </c>
      <c r="C3" s="5" t="s">
        <v>19</v>
      </c>
      <c r="D3" s="183"/>
      <c r="E3" s="5" t="s">
        <v>20</v>
      </c>
      <c r="F3" s="5" t="s">
        <v>19</v>
      </c>
      <c r="G3" s="183"/>
      <c r="H3" s="181"/>
    </row>
    <row r="4" spans="1:8">
      <c r="A4" s="2" t="s">
        <v>18</v>
      </c>
      <c r="B4" s="139">
        <v>100000</v>
      </c>
      <c r="C4" s="139">
        <v>100000</v>
      </c>
      <c r="D4" s="139">
        <f>SUM(B4:C4)</f>
        <v>200000</v>
      </c>
      <c r="E4" s="2"/>
      <c r="F4" s="9"/>
      <c r="G4" s="2"/>
      <c r="H4" s="2"/>
    </row>
    <row r="5" spans="1:8">
      <c r="A5" s="2" t="s">
        <v>21</v>
      </c>
      <c r="B5" s="139">
        <v>5000</v>
      </c>
      <c r="C5" s="139">
        <v>5000</v>
      </c>
      <c r="D5" s="139">
        <f t="shared" ref="D5:D13" si="0">SUM(B5:C5)</f>
        <v>10000</v>
      </c>
      <c r="E5" s="2"/>
      <c r="F5" s="9"/>
      <c r="G5" s="2"/>
      <c r="H5" s="2"/>
    </row>
    <row r="6" spans="1:8">
      <c r="A6" s="2" t="s">
        <v>22</v>
      </c>
      <c r="B6" s="139">
        <v>10000</v>
      </c>
      <c r="C6" s="139">
        <v>10000</v>
      </c>
      <c r="D6" s="139">
        <f t="shared" si="0"/>
        <v>20000</v>
      </c>
      <c r="E6" s="2"/>
      <c r="F6" s="9"/>
      <c r="G6" s="2"/>
      <c r="H6" s="2"/>
    </row>
    <row r="7" spans="1:8">
      <c r="A7" s="10" t="s">
        <v>23</v>
      </c>
      <c r="B7" s="139">
        <v>15000</v>
      </c>
      <c r="C7" s="139">
        <v>15000</v>
      </c>
      <c r="D7" s="139">
        <f t="shared" si="0"/>
        <v>30000</v>
      </c>
      <c r="E7" s="2"/>
      <c r="F7" s="9"/>
      <c r="G7" s="2"/>
      <c r="H7" s="2"/>
    </row>
    <row r="8" spans="1:8">
      <c r="A8" s="10" t="s">
        <v>25</v>
      </c>
      <c r="B8" s="139">
        <v>15000</v>
      </c>
      <c r="C8" s="140" t="s">
        <v>81</v>
      </c>
      <c r="D8" s="139">
        <f t="shared" si="0"/>
        <v>15000</v>
      </c>
      <c r="E8" s="2"/>
      <c r="F8" s="2"/>
      <c r="G8" s="2"/>
      <c r="H8" s="2"/>
    </row>
    <row r="9" spans="1:8">
      <c r="A9" s="2" t="s">
        <v>26</v>
      </c>
      <c r="B9" s="139">
        <v>15000</v>
      </c>
      <c r="C9" s="139">
        <v>15000</v>
      </c>
      <c r="D9" s="139">
        <f t="shared" si="0"/>
        <v>30000</v>
      </c>
      <c r="E9" s="2"/>
      <c r="F9" s="11"/>
      <c r="G9" s="2"/>
      <c r="H9" s="2"/>
    </row>
    <row r="10" spans="1:8">
      <c r="A10" s="10" t="s">
        <v>27</v>
      </c>
      <c r="B10" s="139">
        <v>10000</v>
      </c>
      <c r="C10" s="139">
        <v>10000</v>
      </c>
      <c r="D10" s="139">
        <f t="shared" si="0"/>
        <v>20000</v>
      </c>
      <c r="E10" s="2"/>
      <c r="F10" s="11"/>
      <c r="G10" s="2"/>
      <c r="H10" s="2"/>
    </row>
    <row r="11" spans="1:8">
      <c r="A11" s="10" t="s">
        <v>30</v>
      </c>
      <c r="B11" s="139">
        <v>100000</v>
      </c>
      <c r="C11" s="140" t="s">
        <v>81</v>
      </c>
      <c r="D11" s="139">
        <f t="shared" si="0"/>
        <v>100000</v>
      </c>
      <c r="E11" s="2"/>
      <c r="F11" s="2"/>
      <c r="G11" s="2"/>
      <c r="H11" s="2"/>
    </row>
    <row r="12" spans="1:8">
      <c r="A12" s="10" t="s">
        <v>57</v>
      </c>
      <c r="B12" s="139">
        <v>14150</v>
      </c>
      <c r="C12" s="139">
        <v>14150</v>
      </c>
      <c r="D12" s="139">
        <f t="shared" si="0"/>
        <v>28300</v>
      </c>
      <c r="E12" s="2"/>
      <c r="F12" s="2"/>
      <c r="G12" s="2"/>
      <c r="H12" s="2"/>
    </row>
    <row r="13" spans="1:8">
      <c r="A13" s="10" t="s">
        <v>125</v>
      </c>
      <c r="B13" s="139">
        <v>15000</v>
      </c>
      <c r="C13" s="139">
        <v>15000</v>
      </c>
      <c r="D13" s="139">
        <f t="shared" si="0"/>
        <v>30000</v>
      </c>
      <c r="E13" s="139">
        <f>G13/2</f>
        <v>102550</v>
      </c>
      <c r="F13" s="139">
        <f>G13/2</f>
        <v>102550</v>
      </c>
      <c r="G13" s="139">
        <v>205100</v>
      </c>
      <c r="H13" s="141">
        <f>D13+G13</f>
        <v>235100</v>
      </c>
    </row>
    <row r="14" spans="1:8">
      <c r="A14" s="10" t="s">
        <v>143</v>
      </c>
      <c r="B14" s="188"/>
      <c r="C14" s="189"/>
      <c r="D14" s="189"/>
      <c r="E14" s="189"/>
      <c r="F14" s="189"/>
      <c r="G14" s="190"/>
      <c r="H14" s="139">
        <v>20193</v>
      </c>
    </row>
    <row r="15" spans="1:8">
      <c r="A15" s="10" t="s">
        <v>146</v>
      </c>
      <c r="B15" s="188"/>
      <c r="C15" s="189"/>
      <c r="D15" s="189"/>
      <c r="E15" s="189"/>
      <c r="F15" s="189"/>
      <c r="G15" s="190"/>
      <c r="H15" s="139">
        <v>41910</v>
      </c>
    </row>
    <row r="16" spans="1:8">
      <c r="A16" s="10" t="s">
        <v>145</v>
      </c>
      <c r="B16" s="188"/>
      <c r="C16" s="189"/>
      <c r="D16" s="189"/>
      <c r="E16" s="189"/>
      <c r="F16" s="189"/>
      <c r="G16" s="190"/>
      <c r="H16" s="139">
        <v>24900</v>
      </c>
    </row>
    <row r="17" spans="1:8">
      <c r="A17" s="10" t="s">
        <v>147</v>
      </c>
      <c r="B17" s="142">
        <v>7500</v>
      </c>
      <c r="C17" s="142">
        <v>7500</v>
      </c>
      <c r="D17" s="142">
        <v>15000</v>
      </c>
      <c r="E17" s="133"/>
      <c r="F17" s="133"/>
      <c r="G17" s="133"/>
      <c r="H17" s="11"/>
    </row>
    <row r="18" spans="1:8">
      <c r="A18" s="10" t="s">
        <v>191</v>
      </c>
      <c r="B18" s="2"/>
      <c r="C18" s="2"/>
      <c r="D18" s="2"/>
      <c r="E18" s="133"/>
      <c r="F18" s="133"/>
      <c r="G18" s="133"/>
      <c r="H18" s="11"/>
    </row>
    <row r="19" spans="1:8">
      <c r="A19" s="10" t="s">
        <v>201</v>
      </c>
      <c r="B19" s="2"/>
      <c r="C19" s="2"/>
      <c r="D19" s="2"/>
      <c r="E19" s="133"/>
      <c r="F19" s="133"/>
      <c r="G19" s="133"/>
      <c r="H19" s="11"/>
    </row>
    <row r="20" spans="1:8">
      <c r="A20" s="20" t="s">
        <v>8</v>
      </c>
      <c r="B20" s="21">
        <f>SUM(B4:B13)</f>
        <v>299150</v>
      </c>
      <c r="C20" s="21">
        <f>SUM(C4:C13)</f>
        <v>184150</v>
      </c>
      <c r="D20" s="21">
        <f>SUM(B20:C20)</f>
        <v>483300</v>
      </c>
      <c r="F20" s="13"/>
      <c r="H20" s="21">
        <f>SUM(H4:H17)</f>
        <v>322103</v>
      </c>
    </row>
    <row r="21" spans="1:8">
      <c r="B21" s="186"/>
      <c r="C21" s="186"/>
      <c r="D21" s="38"/>
    </row>
    <row r="24" spans="1:8">
      <c r="F24" t="s">
        <v>190</v>
      </c>
      <c r="G24" s="13">
        <f>E13+H14/2+H15/2+D17/2</f>
        <v>141101.5</v>
      </c>
    </row>
  </sheetData>
  <mergeCells count="11">
    <mergeCell ref="H2:H3"/>
    <mergeCell ref="G2:G3"/>
    <mergeCell ref="B1:G1"/>
    <mergeCell ref="B21:C21"/>
    <mergeCell ref="A1:A3"/>
    <mergeCell ref="B2:C2"/>
    <mergeCell ref="E2:F2"/>
    <mergeCell ref="D2:D3"/>
    <mergeCell ref="B14:G14"/>
    <mergeCell ref="B15:G15"/>
    <mergeCell ref="B16:G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63</v>
      </c>
      <c r="B1">
        <v>15</v>
      </c>
      <c r="C1" s="39">
        <f>B1*H18</f>
        <v>85935</v>
      </c>
      <c r="E1" s="40" t="s">
        <v>64</v>
      </c>
      <c r="F1" s="40" t="s">
        <v>65</v>
      </c>
      <c r="G1" s="40" t="s">
        <v>66</v>
      </c>
      <c r="H1" s="40" t="s">
        <v>67</v>
      </c>
      <c r="I1" s="40" t="s">
        <v>68</v>
      </c>
    </row>
    <row r="2" spans="1:10" ht="15.75">
      <c r="A2" t="s">
        <v>69</v>
      </c>
      <c r="B2">
        <v>10</v>
      </c>
      <c r="C2" s="39">
        <f>B2*I4</f>
        <v>59980</v>
      </c>
      <c r="E2" s="41" t="s">
        <v>70</v>
      </c>
      <c r="F2" s="41" t="s">
        <v>71</v>
      </c>
      <c r="G2" s="41">
        <v>0.7</v>
      </c>
      <c r="H2" s="42">
        <v>2698</v>
      </c>
      <c r="I2" s="43">
        <f>H2/G2</f>
        <v>3854.2857142857147</v>
      </c>
    </row>
    <row r="3" spans="1:10" ht="15.75">
      <c r="A3" t="s">
        <v>72</v>
      </c>
      <c r="B3">
        <v>5</v>
      </c>
      <c r="C3" s="39">
        <f>B3*I10</f>
        <v>28990</v>
      </c>
      <c r="E3" s="41"/>
      <c r="F3" s="41" t="s">
        <v>73</v>
      </c>
      <c r="G3" s="41">
        <v>0.7</v>
      </c>
      <c r="H3" s="42">
        <v>2698</v>
      </c>
      <c r="I3" s="43">
        <f t="shared" ref="I3:I24" si="0">H3/G3</f>
        <v>3854.2857142857147</v>
      </c>
    </row>
    <row r="4" spans="1:10" ht="15.75">
      <c r="C4" s="39">
        <f>SUM(C1:C3)</f>
        <v>174905</v>
      </c>
      <c r="E4" s="44" t="s">
        <v>69</v>
      </c>
      <c r="F4" s="44" t="s">
        <v>74</v>
      </c>
      <c r="G4" s="44">
        <v>0.5</v>
      </c>
      <c r="H4" s="45">
        <v>2999</v>
      </c>
      <c r="I4" s="46">
        <f t="shared" si="0"/>
        <v>5998</v>
      </c>
      <c r="J4" t="s">
        <v>75</v>
      </c>
    </row>
    <row r="5" spans="1:10" ht="15.75">
      <c r="E5" s="41"/>
      <c r="F5" s="41" t="s">
        <v>76</v>
      </c>
      <c r="G5" s="41">
        <v>0.5</v>
      </c>
      <c r="H5" s="42">
        <v>2999</v>
      </c>
      <c r="I5" s="43">
        <f t="shared" si="0"/>
        <v>5998</v>
      </c>
    </row>
    <row r="6" spans="1:10" ht="15.75">
      <c r="C6" s="47">
        <f>C4/93</f>
        <v>1880.6989247311828</v>
      </c>
      <c r="E6" s="41"/>
      <c r="F6" s="41" t="s">
        <v>77</v>
      </c>
      <c r="G6" s="41">
        <v>0.5</v>
      </c>
      <c r="H6" s="42">
        <v>2999</v>
      </c>
      <c r="I6" s="43">
        <f t="shared" si="0"/>
        <v>5998</v>
      </c>
    </row>
    <row r="7" spans="1:10" ht="15.75">
      <c r="E7" s="41"/>
      <c r="F7" s="41" t="s">
        <v>78</v>
      </c>
      <c r="G7" s="41">
        <v>0.5</v>
      </c>
      <c r="H7" s="42">
        <v>2999</v>
      </c>
      <c r="I7" s="43">
        <f t="shared" si="0"/>
        <v>5998</v>
      </c>
    </row>
    <row r="8" spans="1:10" ht="15.75">
      <c r="E8" s="41"/>
      <c r="F8" s="41" t="s">
        <v>79</v>
      </c>
      <c r="G8" s="41">
        <v>0.5</v>
      </c>
      <c r="H8" s="42">
        <v>2999</v>
      </c>
      <c r="I8" s="43">
        <f t="shared" si="0"/>
        <v>5998</v>
      </c>
    </row>
    <row r="9" spans="1:10" ht="15.75">
      <c r="E9" s="41"/>
      <c r="F9" s="41" t="s">
        <v>80</v>
      </c>
      <c r="G9" s="41">
        <v>0.5</v>
      </c>
      <c r="H9" s="42">
        <v>2999</v>
      </c>
      <c r="I9" s="43">
        <f t="shared" si="0"/>
        <v>5998</v>
      </c>
    </row>
    <row r="10" spans="1:10" ht="15.75">
      <c r="E10" s="44" t="s">
        <v>72</v>
      </c>
      <c r="F10" s="44" t="s">
        <v>81</v>
      </c>
      <c r="G10" s="44">
        <v>0.5</v>
      </c>
      <c r="H10" s="45">
        <v>2899</v>
      </c>
      <c r="I10" s="46">
        <f t="shared" si="0"/>
        <v>5798</v>
      </c>
    </row>
    <row r="11" spans="1:10" ht="15.75">
      <c r="E11" s="41"/>
      <c r="F11" s="41" t="s">
        <v>81</v>
      </c>
      <c r="G11" s="41">
        <v>0.7</v>
      </c>
      <c r="H11" s="42">
        <v>4332</v>
      </c>
      <c r="I11" s="43">
        <f t="shared" si="0"/>
        <v>6188.5714285714294</v>
      </c>
    </row>
    <row r="12" spans="1:10" ht="15.75">
      <c r="E12" s="41"/>
      <c r="F12" s="41" t="s">
        <v>81</v>
      </c>
      <c r="G12" s="41">
        <v>1</v>
      </c>
      <c r="H12" s="42">
        <v>5719</v>
      </c>
      <c r="I12" s="43">
        <f t="shared" si="0"/>
        <v>5719</v>
      </c>
    </row>
    <row r="13" spans="1:10" ht="15.75">
      <c r="E13" s="41"/>
      <c r="F13" s="41" t="s">
        <v>82</v>
      </c>
      <c r="G13" s="41">
        <v>0.5</v>
      </c>
      <c r="H13" s="42">
        <v>3099</v>
      </c>
      <c r="I13" s="43">
        <f t="shared" si="0"/>
        <v>6198</v>
      </c>
    </row>
    <row r="14" spans="1:10" ht="15.75">
      <c r="E14" s="41"/>
      <c r="F14" s="41" t="s">
        <v>82</v>
      </c>
      <c r="G14" s="41">
        <v>1</v>
      </c>
      <c r="H14" s="42">
        <v>5734</v>
      </c>
      <c r="I14" s="43">
        <f t="shared" si="0"/>
        <v>5734</v>
      </c>
    </row>
    <row r="15" spans="1:10" ht="15.75">
      <c r="E15" s="41" t="s">
        <v>83</v>
      </c>
      <c r="F15" s="41" t="s">
        <v>81</v>
      </c>
      <c r="G15" s="41">
        <v>0.5</v>
      </c>
      <c r="H15" s="42">
        <v>1999</v>
      </c>
      <c r="I15" s="48">
        <f t="shared" si="0"/>
        <v>3998</v>
      </c>
    </row>
    <row r="16" spans="1:10" ht="15.75">
      <c r="E16" s="41"/>
      <c r="F16" s="41" t="s">
        <v>81</v>
      </c>
      <c r="G16" s="41">
        <v>0.7</v>
      </c>
      <c r="H16" s="42">
        <v>2999</v>
      </c>
      <c r="I16" s="43">
        <f t="shared" si="0"/>
        <v>4284.2857142857147</v>
      </c>
    </row>
    <row r="17" spans="5:9" ht="15.75">
      <c r="E17" s="41"/>
      <c r="F17" s="41" t="s">
        <v>81</v>
      </c>
      <c r="G17" s="41">
        <v>1</v>
      </c>
      <c r="H17" s="42">
        <v>4259</v>
      </c>
      <c r="I17" s="43">
        <f t="shared" si="0"/>
        <v>4259</v>
      </c>
    </row>
    <row r="18" spans="5:9" ht="16.5" thickBot="1">
      <c r="E18" s="49" t="s">
        <v>63</v>
      </c>
      <c r="F18" s="49" t="s">
        <v>81</v>
      </c>
      <c r="G18" s="49">
        <v>1</v>
      </c>
      <c r="H18" s="50">
        <v>5729</v>
      </c>
      <c r="I18" s="51">
        <f t="shared" si="0"/>
        <v>5729</v>
      </c>
    </row>
    <row r="19" spans="5:9" ht="16.5" thickTop="1">
      <c r="E19" s="52" t="s">
        <v>84</v>
      </c>
      <c r="F19" s="52" t="s">
        <v>85</v>
      </c>
      <c r="G19" s="52">
        <v>0.5</v>
      </c>
      <c r="H19" s="53">
        <v>5526</v>
      </c>
      <c r="I19" s="53">
        <f t="shared" si="0"/>
        <v>11052</v>
      </c>
    </row>
    <row r="20" spans="5:9" ht="15.75">
      <c r="E20" s="41"/>
      <c r="F20" s="41" t="s">
        <v>86</v>
      </c>
      <c r="G20" s="41">
        <v>0.5</v>
      </c>
      <c r="H20" s="43">
        <v>5479</v>
      </c>
      <c r="I20" s="43">
        <f t="shared" si="0"/>
        <v>10958</v>
      </c>
    </row>
    <row r="21" spans="5:9" ht="15.75">
      <c r="E21" s="41"/>
      <c r="F21" s="41" t="s">
        <v>87</v>
      </c>
      <c r="G21" s="41">
        <v>0.5</v>
      </c>
      <c r="H21" s="43">
        <v>4580</v>
      </c>
      <c r="I21" s="43">
        <f t="shared" si="0"/>
        <v>9160</v>
      </c>
    </row>
    <row r="22" spans="5:9" ht="15.75">
      <c r="E22" s="41"/>
      <c r="F22" s="41" t="s">
        <v>88</v>
      </c>
      <c r="G22" s="41">
        <v>0.5</v>
      </c>
      <c r="H22" s="43">
        <v>5999</v>
      </c>
      <c r="I22" s="43">
        <f t="shared" si="0"/>
        <v>11998</v>
      </c>
    </row>
    <row r="23" spans="5:9" ht="15.75">
      <c r="E23" s="41"/>
      <c r="F23" s="41" t="s">
        <v>89</v>
      </c>
      <c r="G23" s="41">
        <v>0.5</v>
      </c>
      <c r="H23" s="43">
        <v>7075</v>
      </c>
      <c r="I23" s="43">
        <f t="shared" si="0"/>
        <v>14150</v>
      </c>
    </row>
    <row r="24" spans="5:9" ht="15.75">
      <c r="E24" s="41"/>
      <c r="F24" s="41" t="s">
        <v>90</v>
      </c>
      <c r="G24" s="41">
        <v>0.5</v>
      </c>
      <c r="H24" s="43">
        <v>5500</v>
      </c>
      <c r="I24" s="4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C19" sqref="C19"/>
    </sheetView>
  </sheetViews>
  <sheetFormatPr defaultRowHeight="15"/>
  <sheetData>
    <row r="1" spans="1:18" ht="16.5" thickTop="1" thickBot="1">
      <c r="A1" s="200" t="s">
        <v>94</v>
      </c>
      <c r="B1" s="200"/>
      <c r="C1" s="201"/>
      <c r="D1" s="171" t="s">
        <v>95</v>
      </c>
      <c r="E1" s="171"/>
      <c r="F1" s="171"/>
      <c r="G1" s="157"/>
      <c r="H1" s="204" t="s">
        <v>132</v>
      </c>
      <c r="J1" s="205" t="s">
        <v>94</v>
      </c>
      <c r="K1" s="206"/>
      <c r="L1" s="207"/>
      <c r="M1" s="157" t="s">
        <v>95</v>
      </c>
      <c r="N1" s="191"/>
      <c r="O1" s="191"/>
      <c r="P1" s="192"/>
      <c r="Q1" s="193" t="s">
        <v>132</v>
      </c>
    </row>
    <row r="2" spans="1:18" ht="16.5" thickTop="1" thickBot="1">
      <c r="A2" s="202"/>
      <c r="B2" s="202"/>
      <c r="C2" s="203"/>
      <c r="D2" s="100" t="s">
        <v>96</v>
      </c>
      <c r="E2" s="100" t="s">
        <v>97</v>
      </c>
      <c r="F2" s="100" t="s">
        <v>98</v>
      </c>
      <c r="G2" s="101" t="s">
        <v>99</v>
      </c>
      <c r="H2" s="204"/>
      <c r="J2" s="208"/>
      <c r="K2" s="202"/>
      <c r="L2" s="203"/>
      <c r="M2" s="100" t="s">
        <v>96</v>
      </c>
      <c r="N2" s="100" t="s">
        <v>97</v>
      </c>
      <c r="O2" s="100" t="s">
        <v>98</v>
      </c>
      <c r="P2" s="100" t="s">
        <v>99</v>
      </c>
      <c r="Q2" s="194"/>
    </row>
    <row r="3" spans="1:18" ht="16.5" thickTop="1" thickBot="1">
      <c r="A3" s="65" t="s">
        <v>101</v>
      </c>
      <c r="B3" s="66"/>
      <c r="C3" s="63">
        <v>8</v>
      </c>
      <c r="D3" s="129">
        <v>1</v>
      </c>
      <c r="E3" s="102">
        <v>1</v>
      </c>
      <c r="F3" s="102">
        <v>1</v>
      </c>
      <c r="G3" s="103"/>
      <c r="H3" s="104">
        <v>1</v>
      </c>
      <c r="J3" s="105" t="s">
        <v>101</v>
      </c>
      <c r="K3" s="59"/>
      <c r="L3" s="106">
        <v>5</v>
      </c>
      <c r="M3" s="195">
        <v>2</v>
      </c>
      <c r="N3" s="107">
        <v>2</v>
      </c>
      <c r="O3" s="107">
        <v>1</v>
      </c>
      <c r="P3" s="108"/>
      <c r="Q3" s="104">
        <v>1</v>
      </c>
    </row>
    <row r="4" spans="1:18" ht="16.5" thickTop="1" thickBot="1">
      <c r="A4" s="65" t="s">
        <v>133</v>
      </c>
      <c r="B4" s="66"/>
      <c r="C4" s="63">
        <v>6</v>
      </c>
      <c r="D4" s="129">
        <v>1</v>
      </c>
      <c r="E4" s="129">
        <v>1</v>
      </c>
      <c r="F4" s="102"/>
      <c r="G4" s="103"/>
      <c r="H4" s="104">
        <v>0</v>
      </c>
      <c r="J4" s="62" t="s">
        <v>103</v>
      </c>
      <c r="K4" s="62"/>
      <c r="L4" s="106">
        <v>3</v>
      </c>
      <c r="M4" s="196"/>
      <c r="N4" s="109"/>
      <c r="O4" s="109"/>
      <c r="P4" s="110"/>
      <c r="Q4" s="104">
        <v>2</v>
      </c>
    </row>
    <row r="5" spans="1:18" ht="16.5" thickTop="1" thickBot="1">
      <c r="A5" s="87" t="s">
        <v>102</v>
      </c>
      <c r="B5" s="61"/>
      <c r="C5" s="111">
        <v>1</v>
      </c>
      <c r="D5" s="58"/>
      <c r="E5" s="102"/>
      <c r="F5" s="102">
        <v>1</v>
      </c>
      <c r="G5" s="103"/>
      <c r="H5" s="104">
        <v>1</v>
      </c>
      <c r="J5" s="62" t="s">
        <v>105</v>
      </c>
      <c r="K5" s="62"/>
      <c r="L5" s="106">
        <v>12</v>
      </c>
      <c r="M5" s="109"/>
      <c r="N5" s="112">
        <v>6</v>
      </c>
      <c r="O5" s="109"/>
      <c r="P5" s="110"/>
      <c r="Q5" s="104">
        <v>2</v>
      </c>
    </row>
    <row r="6" spans="1:18" ht="16.5" thickTop="1" thickBot="1">
      <c r="A6" s="24" t="s">
        <v>104</v>
      </c>
      <c r="B6" s="2"/>
      <c r="C6" s="111">
        <v>2</v>
      </c>
      <c r="D6" s="58"/>
      <c r="E6" s="102">
        <v>1</v>
      </c>
      <c r="F6" s="102"/>
      <c r="G6" s="103"/>
      <c r="H6" s="104">
        <v>2</v>
      </c>
      <c r="J6" s="62" t="s">
        <v>107</v>
      </c>
      <c r="K6" s="62"/>
      <c r="L6" s="106">
        <v>4</v>
      </c>
      <c r="M6" s="109"/>
      <c r="N6" s="109">
        <v>2</v>
      </c>
      <c r="O6" s="109"/>
      <c r="P6" s="110"/>
      <c r="Q6" s="104">
        <v>4</v>
      </c>
    </row>
    <row r="7" spans="1:18" ht="16.5" thickTop="1" thickBot="1">
      <c r="A7" s="24" t="s">
        <v>106</v>
      </c>
      <c r="B7" s="2"/>
      <c r="C7" s="111">
        <v>2</v>
      </c>
      <c r="D7" s="58"/>
      <c r="E7" s="102">
        <v>1</v>
      </c>
      <c r="F7" s="102"/>
      <c r="G7" s="103"/>
      <c r="H7" s="104">
        <v>2</v>
      </c>
      <c r="J7" s="62" t="s">
        <v>109</v>
      </c>
      <c r="K7" s="62"/>
      <c r="L7" s="106">
        <v>6</v>
      </c>
      <c r="M7" s="109"/>
      <c r="N7" s="109">
        <v>3</v>
      </c>
      <c r="O7" s="109"/>
      <c r="P7" s="110"/>
      <c r="Q7" s="104">
        <v>2</v>
      </c>
    </row>
    <row r="8" spans="1:18" ht="16.5" thickTop="1" thickBot="1">
      <c r="A8" s="63" t="s">
        <v>108</v>
      </c>
      <c r="B8" s="63"/>
      <c r="C8" s="63">
        <v>2</v>
      </c>
      <c r="D8" s="58"/>
      <c r="E8" s="102">
        <v>1</v>
      </c>
      <c r="F8" s="102"/>
      <c r="G8" s="103"/>
      <c r="H8" s="104">
        <v>2</v>
      </c>
      <c r="J8" s="62" t="s">
        <v>110</v>
      </c>
      <c r="K8" s="62"/>
      <c r="L8" s="106">
        <v>2</v>
      </c>
      <c r="M8" s="109"/>
      <c r="N8" s="112">
        <v>1</v>
      </c>
      <c r="O8" s="109"/>
      <c r="P8" s="110"/>
      <c r="Q8" s="104">
        <v>0</v>
      </c>
    </row>
    <row r="9" spans="1:18" ht="16.5" thickTop="1" thickBot="1">
      <c r="A9" s="65" t="s">
        <v>113</v>
      </c>
      <c r="B9" s="66"/>
      <c r="C9" s="63">
        <v>1</v>
      </c>
      <c r="D9" s="58"/>
      <c r="E9" s="102"/>
      <c r="F9" s="102">
        <v>1</v>
      </c>
      <c r="G9" s="103"/>
      <c r="H9" s="104">
        <v>1</v>
      </c>
      <c r="J9" s="62" t="s">
        <v>111</v>
      </c>
      <c r="K9" s="62"/>
      <c r="L9" s="106">
        <v>1</v>
      </c>
      <c r="M9" s="109"/>
      <c r="N9" s="109"/>
      <c r="O9" s="112">
        <v>1</v>
      </c>
      <c r="P9" s="110"/>
      <c r="Q9" s="104">
        <v>1</v>
      </c>
      <c r="R9">
        <f>+-2</f>
        <v>-2</v>
      </c>
    </row>
    <row r="10" spans="1:18" ht="16.5" thickTop="1" thickBot="1">
      <c r="A10" s="113" t="s">
        <v>134</v>
      </c>
      <c r="B10" s="66"/>
      <c r="C10" s="63">
        <v>2</v>
      </c>
      <c r="D10" s="58"/>
      <c r="E10" s="102">
        <v>1</v>
      </c>
      <c r="F10" s="102"/>
      <c r="G10" s="103"/>
      <c r="H10" s="104">
        <v>2</v>
      </c>
      <c r="J10" s="62" t="s">
        <v>112</v>
      </c>
      <c r="K10" s="62"/>
      <c r="L10" s="106">
        <v>4</v>
      </c>
      <c r="M10" s="109"/>
      <c r="N10" s="109">
        <v>2</v>
      </c>
      <c r="O10" s="109"/>
      <c r="P10" s="110">
        <v>1</v>
      </c>
      <c r="Q10" s="104">
        <v>2</v>
      </c>
    </row>
    <row r="11" spans="1:18" ht="16.5" thickTop="1" thickBot="1">
      <c r="A11" s="113" t="s">
        <v>135</v>
      </c>
      <c r="B11" s="66"/>
      <c r="C11" s="63">
        <v>1</v>
      </c>
      <c r="D11" s="58"/>
      <c r="E11" s="102"/>
      <c r="F11" s="114">
        <v>1</v>
      </c>
      <c r="G11" s="103"/>
      <c r="H11" s="104">
        <v>1</v>
      </c>
      <c r="Q11" s="115"/>
    </row>
    <row r="12" spans="1:18" ht="16.5" thickTop="1" thickBot="1">
      <c r="A12" s="113" t="s">
        <v>136</v>
      </c>
      <c r="B12" s="66"/>
      <c r="C12" s="63">
        <v>2</v>
      </c>
      <c r="D12" s="58"/>
      <c r="E12" s="102">
        <v>1</v>
      </c>
      <c r="F12" s="102"/>
      <c r="G12" s="103"/>
      <c r="H12" s="104">
        <v>2</v>
      </c>
    </row>
    <row r="13" spans="1:18" ht="16.5" thickTop="1" thickBot="1">
      <c r="A13" s="18" t="s">
        <v>100</v>
      </c>
      <c r="B13" s="2"/>
      <c r="C13" s="111">
        <v>0</v>
      </c>
      <c r="D13" s="58"/>
      <c r="E13" s="102"/>
      <c r="F13" s="102">
        <v>1</v>
      </c>
      <c r="G13" s="103"/>
      <c r="H13" s="104">
        <v>0</v>
      </c>
    </row>
    <row r="14" spans="1:18" ht="16.5" thickTop="1" thickBot="1">
      <c r="A14" s="2" t="s">
        <v>137</v>
      </c>
      <c r="B14" s="2"/>
      <c r="C14" s="111">
        <v>2</v>
      </c>
      <c r="D14" s="58"/>
      <c r="E14" s="110">
        <v>1</v>
      </c>
      <c r="F14" s="110"/>
      <c r="G14" s="116"/>
      <c r="H14" s="104">
        <v>2</v>
      </c>
      <c r="Q14" s="115"/>
    </row>
    <row r="15" spans="1:18" ht="16.5" thickTop="1" thickBot="1">
      <c r="A15" s="60" t="s">
        <v>138</v>
      </c>
      <c r="B15" s="61"/>
      <c r="C15" s="111">
        <v>1</v>
      </c>
      <c r="D15" s="58"/>
      <c r="E15" s="110"/>
      <c r="F15" s="109">
        <v>1</v>
      </c>
      <c r="G15" s="116"/>
      <c r="H15" s="104">
        <v>1</v>
      </c>
      <c r="Q15" s="115"/>
    </row>
    <row r="16" spans="1:18" ht="16.5" thickTop="1" thickBot="1">
      <c r="A16" s="117" t="s">
        <v>144</v>
      </c>
      <c r="B16" s="118"/>
      <c r="C16" s="111">
        <v>1</v>
      </c>
      <c r="D16" s="58"/>
      <c r="E16" s="110"/>
      <c r="F16" s="109">
        <v>1</v>
      </c>
      <c r="G16" s="116"/>
      <c r="H16" s="104">
        <v>1</v>
      </c>
      <c r="Q16" s="115"/>
    </row>
    <row r="17" spans="1:18" ht="16.5" thickTop="1" thickBot="1">
      <c r="A17" s="111" t="s">
        <v>139</v>
      </c>
      <c r="B17" s="2"/>
      <c r="C17" s="119">
        <v>2</v>
      </c>
      <c r="D17" s="120"/>
      <c r="E17" s="109">
        <v>1</v>
      </c>
      <c r="F17" s="110"/>
      <c r="G17" s="116"/>
      <c r="H17" s="104">
        <v>2</v>
      </c>
    </row>
    <row r="18" spans="1:18" ht="16.5" thickTop="1" thickBot="1">
      <c r="A18" s="111" t="s">
        <v>140</v>
      </c>
      <c r="B18" s="2"/>
      <c r="C18" s="119">
        <v>2</v>
      </c>
      <c r="D18" s="120"/>
      <c r="E18" s="110">
        <v>1</v>
      </c>
      <c r="F18" s="110"/>
      <c r="G18" s="116"/>
      <c r="H18" s="104">
        <v>2</v>
      </c>
      <c r="Q18" s="115"/>
    </row>
    <row r="19" spans="1:18" ht="16.5" thickTop="1" thickBot="1">
      <c r="A19" s="111" t="s">
        <v>141</v>
      </c>
      <c r="B19" s="2"/>
      <c r="C19" s="119">
        <v>2</v>
      </c>
      <c r="D19" s="120"/>
      <c r="E19" s="109">
        <v>1</v>
      </c>
      <c r="F19" s="110"/>
      <c r="G19" s="116"/>
      <c r="H19" s="104">
        <v>2</v>
      </c>
      <c r="Q19" s="115"/>
    </row>
    <row r="20" spans="1:18" ht="16.5" thickTop="1" thickBot="1">
      <c r="A20" s="64" t="s">
        <v>105</v>
      </c>
      <c r="B20" s="64"/>
      <c r="C20" s="63">
        <v>4</v>
      </c>
      <c r="D20" s="58"/>
      <c r="E20" s="112">
        <v>2</v>
      </c>
      <c r="F20" s="109"/>
      <c r="G20" s="121">
        <v>1</v>
      </c>
      <c r="H20" s="104">
        <v>0</v>
      </c>
      <c r="Q20" s="115"/>
      <c r="R20" s="130"/>
    </row>
    <row r="21" spans="1:18" ht="16.5" thickTop="1" thickBot="1"/>
    <row r="22" spans="1:18" ht="17.25" thickTop="1" thickBot="1">
      <c r="A22" s="199" t="s">
        <v>16</v>
      </c>
      <c r="B22" s="199"/>
      <c r="C22" s="68">
        <f>SUM(C3:C20)</f>
        <v>41</v>
      </c>
      <c r="D22" s="67">
        <f>SUM(D3:D20)</f>
        <v>2</v>
      </c>
      <c r="E22" s="67">
        <f>SUM(E3:E20)</f>
        <v>13</v>
      </c>
      <c r="F22" s="67">
        <f>SUM(F3:F20)</f>
        <v>7</v>
      </c>
      <c r="G22" s="67">
        <f>SUM(G5:G20)</f>
        <v>1</v>
      </c>
      <c r="H22" s="122">
        <f>SUM(H3:H20)</f>
        <v>24</v>
      </c>
      <c r="J22" s="197" t="s">
        <v>16</v>
      </c>
      <c r="K22" s="198"/>
      <c r="L22" s="123">
        <f>SUM(L3:L10)</f>
        <v>37</v>
      </c>
      <c r="M22" s="124">
        <f t="shared" ref="M22:Q22" si="0">SUM(M3:M10)</f>
        <v>2</v>
      </c>
      <c r="N22" s="124">
        <f t="shared" si="0"/>
        <v>16</v>
      </c>
      <c r="O22" s="124">
        <f t="shared" si="0"/>
        <v>2</v>
      </c>
      <c r="P22" s="125">
        <f t="shared" si="0"/>
        <v>1</v>
      </c>
      <c r="Q22" s="122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5"/>
    </row>
    <row r="25" spans="1:18" ht="15.75" thickBot="1"/>
    <row r="26" spans="1:18" ht="16.5" thickTop="1" thickBot="1">
      <c r="A26" s="83" t="s">
        <v>142</v>
      </c>
      <c r="B26" s="126">
        <f>C22+L22</f>
        <v>78</v>
      </c>
      <c r="C26" s="122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31"/>
      <c r="C30" s="131"/>
      <c r="D30" s="131"/>
      <c r="E30" s="131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7"/>
      <c r="C33" s="127"/>
      <c r="D33" s="127"/>
      <c r="E33" s="127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7" sqref="D17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35" t="s">
        <v>152</v>
      </c>
      <c r="B1" s="135" t="s">
        <v>150</v>
      </c>
      <c r="C1" s="135" t="s">
        <v>64</v>
      </c>
      <c r="D1" s="135" t="s">
        <v>151</v>
      </c>
    </row>
    <row r="2" spans="1:4">
      <c r="A2" s="2" t="s">
        <v>147</v>
      </c>
      <c r="B2" s="134" t="s">
        <v>81</v>
      </c>
      <c r="C2" s="2" t="s">
        <v>153</v>
      </c>
      <c r="D2" s="136" t="s">
        <v>164</v>
      </c>
    </row>
    <row r="3" spans="1:4">
      <c r="A3" s="2" t="s">
        <v>156</v>
      </c>
      <c r="B3" s="2" t="s">
        <v>154</v>
      </c>
      <c r="C3" s="2" t="s">
        <v>155</v>
      </c>
      <c r="D3" s="2" t="s">
        <v>165</v>
      </c>
    </row>
    <row r="4" spans="1:4">
      <c r="A4" s="2" t="s">
        <v>157</v>
      </c>
      <c r="B4" s="2" t="s">
        <v>158</v>
      </c>
      <c r="C4" s="2" t="s">
        <v>159</v>
      </c>
      <c r="D4" s="2" t="s">
        <v>166</v>
      </c>
    </row>
    <row r="5" spans="1:4">
      <c r="A5" s="2" t="s">
        <v>160</v>
      </c>
      <c r="B5" s="2" t="s">
        <v>161</v>
      </c>
      <c r="C5" s="2" t="s">
        <v>162</v>
      </c>
      <c r="D5" s="2" t="s">
        <v>167</v>
      </c>
    </row>
    <row r="6" spans="1:4">
      <c r="A6" s="2" t="s">
        <v>24</v>
      </c>
      <c r="B6" s="134" t="s">
        <v>81</v>
      </c>
      <c r="C6" s="2" t="s">
        <v>163</v>
      </c>
      <c r="D6" s="2" t="s">
        <v>168</v>
      </c>
    </row>
    <row r="7" spans="1:4">
      <c r="A7" s="10" t="s">
        <v>117</v>
      </c>
      <c r="B7" s="2" t="s">
        <v>170</v>
      </c>
      <c r="C7" s="2" t="s">
        <v>169</v>
      </c>
      <c r="D7" s="2" t="s">
        <v>171</v>
      </c>
    </row>
    <row r="8" spans="1:4">
      <c r="A8" s="10" t="s">
        <v>172</v>
      </c>
      <c r="B8" s="137" t="s">
        <v>173</v>
      </c>
      <c r="C8" s="2" t="s">
        <v>174</v>
      </c>
      <c r="D8" s="2" t="s">
        <v>175</v>
      </c>
    </row>
    <row r="9" spans="1:4">
      <c r="A9" s="10" t="s">
        <v>13</v>
      </c>
      <c r="B9" s="2" t="s">
        <v>176</v>
      </c>
      <c r="C9" s="2" t="s">
        <v>177</v>
      </c>
      <c r="D9" s="2" t="s">
        <v>178</v>
      </c>
    </row>
    <row r="10" spans="1:4">
      <c r="A10" s="209" t="s">
        <v>179</v>
      </c>
      <c r="B10" s="138" t="s">
        <v>81</v>
      </c>
      <c r="C10" s="2" t="s">
        <v>180</v>
      </c>
      <c r="D10" s="2" t="s">
        <v>178</v>
      </c>
    </row>
    <row r="11" spans="1:4">
      <c r="A11" s="210"/>
      <c r="B11" s="138" t="s">
        <v>81</v>
      </c>
      <c r="C11" s="2" t="s">
        <v>181</v>
      </c>
      <c r="D11" s="2" t="s">
        <v>178</v>
      </c>
    </row>
    <row r="12" spans="1:4">
      <c r="A12" s="10" t="s">
        <v>186</v>
      </c>
      <c r="B12" s="2" t="s">
        <v>184</v>
      </c>
      <c r="C12" s="10" t="s">
        <v>182</v>
      </c>
      <c r="D12" s="3" t="s">
        <v>183</v>
      </c>
    </row>
    <row r="13" spans="1:4">
      <c r="A13" s="10" t="s">
        <v>185</v>
      </c>
      <c r="B13" s="2" t="s">
        <v>187</v>
      </c>
      <c r="C13" s="2" t="s">
        <v>188</v>
      </c>
      <c r="D13" s="2" t="s">
        <v>189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A4" sqref="A4"/>
    </sheetView>
  </sheetViews>
  <sheetFormatPr defaultRowHeight="15"/>
  <cols>
    <col min="1" max="1" width="27.28515625" customWidth="1"/>
  </cols>
  <sheetData>
    <row r="1" spans="1:5" ht="15.75" thickBot="1">
      <c r="A1" s="147" t="s">
        <v>14</v>
      </c>
      <c r="B1" s="148"/>
      <c r="C1" s="148"/>
      <c r="D1" s="148"/>
      <c r="E1" s="149"/>
    </row>
    <row r="2" spans="1:5">
      <c r="A2" s="2" t="s">
        <v>130</v>
      </c>
      <c r="B2" s="25" t="s">
        <v>3</v>
      </c>
      <c r="C2" s="92"/>
      <c r="D2" s="92"/>
      <c r="E2" s="93">
        <v>220000</v>
      </c>
    </row>
    <row r="3" spans="1:5" ht="30">
      <c r="A3" s="91" t="s">
        <v>126</v>
      </c>
      <c r="B3" s="90" t="s">
        <v>42</v>
      </c>
      <c r="C3" s="94">
        <v>1200</v>
      </c>
      <c r="D3" s="95">
        <v>75</v>
      </c>
      <c r="E3" s="94">
        <f>C3*D3</f>
        <v>90000</v>
      </c>
    </row>
    <row r="4" spans="1:5" ht="45">
      <c r="A4" s="37" t="s">
        <v>127</v>
      </c>
      <c r="B4" s="89" t="s">
        <v>42</v>
      </c>
      <c r="C4" s="96">
        <v>1550</v>
      </c>
      <c r="D4" s="96">
        <v>75</v>
      </c>
      <c r="E4" s="96">
        <f>C4*D4</f>
        <v>116250</v>
      </c>
    </row>
    <row r="5" spans="1:5" ht="45">
      <c r="A5" s="37" t="s">
        <v>128</v>
      </c>
      <c r="B5" s="35" t="s">
        <v>42</v>
      </c>
      <c r="C5" s="96">
        <v>2400</v>
      </c>
      <c r="D5" s="97">
        <v>75</v>
      </c>
      <c r="E5" s="96">
        <f>C5*D5</f>
        <v>180000</v>
      </c>
    </row>
    <row r="6" spans="1:5">
      <c r="A6" s="18" t="s">
        <v>7</v>
      </c>
      <c r="B6" s="5" t="s">
        <v>3</v>
      </c>
      <c r="C6" s="157"/>
      <c r="D6" s="192"/>
      <c r="E6" s="4">
        <f>SUM(E2:E4)</f>
        <v>426250</v>
      </c>
    </row>
    <row r="7" spans="1:5">
      <c r="A7" s="18" t="s">
        <v>7</v>
      </c>
      <c r="B7" s="5" t="s">
        <v>3</v>
      </c>
      <c r="C7" s="157"/>
      <c r="D7" s="192"/>
      <c r="E7" s="4">
        <f>SUM(E2:E3)+E5</f>
        <v>490000</v>
      </c>
    </row>
    <row r="8" spans="1:5" ht="15.75" thickBot="1"/>
    <row r="9" spans="1:5" ht="15.75" thickBot="1">
      <c r="D9" s="98" t="s">
        <v>129</v>
      </c>
      <c r="E9" s="99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TERVEZETT</vt:lpstr>
      <vt:lpstr>TÉNYLEGES</vt:lpstr>
      <vt:lpstr>Kieg. - Ital</vt:lpstr>
      <vt:lpstr>Meghívottak</vt:lpstr>
      <vt:lpstr>Kontaktok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2017-06-14T13:40:02Z</dcterms:modified>
</cp:coreProperties>
</file>